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13_ncr:1_{5AE78148-2E75-4BAB-ABA3-B46F7337E424}" xr6:coauthVersionLast="36" xr6:coauthVersionMax="36" xr10:uidLastSave="{00000000-0000-0000-0000-000000000000}"/>
  <bookViews>
    <workbookView xWindow="0" yWindow="0" windowWidth="15345" windowHeight="4380" tabRatio="891" xr2:uid="{00000000-000D-0000-FFFF-FFFF00000000}"/>
  </bookViews>
  <sheets>
    <sheet name="看護小規模多機能型居宅介護" sheetId="5" r:id="rId1"/>
    <sheet name="①自己点検シート" sheetId="4" r:id="rId2"/>
    <sheet name="②勤務形態一覧表" sheetId="15" r:id="rId3"/>
    <sheet name="記入方法" sheetId="13" r:id="rId4"/>
    <sheet name="シフト記号表（勤務時間帯）" sheetId="16" r:id="rId5"/>
    <sheet name="プルダウン・リスト" sheetId="17" r:id="rId6"/>
    <sheet name="④利用者の状況" sheetId="7" r:id="rId7"/>
    <sheet name="⑤身体拘束者名簿" sheetId="8" r:id="rId8"/>
  </sheets>
  <externalReferences>
    <externalReference r:id="rId9"/>
  </externalReferences>
  <definedNames>
    <definedName name="_xlnm._FilterDatabase" localSheetId="1" hidden="1">①自己点検シート!$A$18:$G$408</definedName>
    <definedName name="【記載例】シフト記号" localSheetId="4">'シフト記号表（勤務時間帯）'!$C$6:$C$47</definedName>
    <definedName name="【記載例】シフト記号">'[1]【記載例】シフト記号表（勤務時間帯）'!$C$6:$C$47</definedName>
    <definedName name="_xlnm.Print_Area" localSheetId="1">①自己点検シート!$A$1:$H$428</definedName>
    <definedName name="_xlnm.Print_Area" localSheetId="2">②勤務形態一覧表!$A$1:$BI$179</definedName>
    <definedName name="_xlnm.Print_Area" localSheetId="4">'シフト記号表（勤務時間帯）'!$B$1:$AB$52</definedName>
    <definedName name="_xlnm.Print_Area" localSheetId="3">記入方法!$B$1:$Q$84</definedName>
    <definedName name="_xlnm.Print_Titles" localSheetId="1">①自己点検シート!$11:$12</definedName>
    <definedName name="_xlnm.Print_Titles" localSheetId="2">②勤務形態一覧表!$1:$20</definedName>
    <definedName name="シフト記号表" localSheetId="5">'[1]シフト記号表（勤務時間帯）'!$C$6:$C$47</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0" i="15" l="1"/>
  <c r="AY170" i="15"/>
  <c r="AX170" i="15"/>
  <c r="AW170" i="15"/>
  <c r="AV170" i="15"/>
  <c r="AU170" i="15"/>
  <c r="AT170" i="15"/>
  <c r="AS170" i="15"/>
  <c r="AR170" i="15"/>
  <c r="AQ170" i="15"/>
  <c r="AP170" i="15"/>
  <c r="AO170" i="15"/>
  <c r="AN170" i="15"/>
  <c r="AM170" i="15"/>
  <c r="AL170" i="15"/>
  <c r="AK170" i="15"/>
  <c r="AJ170" i="15"/>
  <c r="AI170" i="15"/>
  <c r="AH170" i="15"/>
  <c r="AG170" i="15"/>
  <c r="AF170" i="15"/>
  <c r="AE170" i="15"/>
  <c r="AD170" i="15"/>
  <c r="AC170" i="15"/>
  <c r="AB170" i="15"/>
  <c r="AA170" i="15"/>
  <c r="Z170" i="15"/>
  <c r="Y170" i="15"/>
  <c r="X170" i="15"/>
  <c r="W170" i="15"/>
  <c r="V170" i="15"/>
  <c r="AY169" i="15"/>
  <c r="AX169" i="15"/>
  <c r="AW169" i="15"/>
  <c r="AV169" i="15"/>
  <c r="AU169" i="15"/>
  <c r="AT169" i="15"/>
  <c r="AS169" i="15"/>
  <c r="AR169" i="15"/>
  <c r="AQ169" i="15"/>
  <c r="AP169" i="15"/>
  <c r="AO169" i="15"/>
  <c r="AN169" i="15"/>
  <c r="AM169" i="15"/>
  <c r="AL169" i="15"/>
  <c r="AK169" i="15"/>
  <c r="AJ169" i="15"/>
  <c r="AI169" i="15"/>
  <c r="AH169" i="15"/>
  <c r="AG169" i="15"/>
  <c r="AF169" i="15"/>
  <c r="AE169" i="15"/>
  <c r="AD169" i="15"/>
  <c r="AC169" i="15"/>
  <c r="AB169" i="15"/>
  <c r="AA169" i="15"/>
  <c r="Z169" i="15"/>
  <c r="Y169" i="15"/>
  <c r="X169" i="15"/>
  <c r="W169" i="15"/>
  <c r="V169" i="15"/>
  <c r="U169" i="15"/>
  <c r="AY167" i="15"/>
  <c r="AX167" i="15"/>
  <c r="AW167"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AY166" i="15"/>
  <c r="AX166" i="15"/>
  <c r="AW166" i="15"/>
  <c r="AV166" i="15"/>
  <c r="AU166" i="15"/>
  <c r="AT166" i="15"/>
  <c r="AS166" i="15"/>
  <c r="AR166" i="15"/>
  <c r="AQ166" i="15"/>
  <c r="AP166" i="15"/>
  <c r="AO166" i="15"/>
  <c r="AN166" i="15"/>
  <c r="AM166" i="15"/>
  <c r="AL166" i="15"/>
  <c r="AK166" i="15"/>
  <c r="AJ166" i="15"/>
  <c r="AI166" i="15"/>
  <c r="AH166" i="15"/>
  <c r="AG166" i="15"/>
  <c r="AF166" i="15"/>
  <c r="AE166" i="15"/>
  <c r="AD166" i="15"/>
  <c r="AC166" i="15"/>
  <c r="AB166" i="15"/>
  <c r="AA166" i="15"/>
  <c r="Z166" i="15"/>
  <c r="Y166" i="15"/>
  <c r="X166" i="15"/>
  <c r="W166" i="15"/>
  <c r="V166" i="15"/>
  <c r="U166" i="15"/>
  <c r="AY164" i="15"/>
  <c r="AX164" i="15"/>
  <c r="AW164" i="15"/>
  <c r="AV164" i="15"/>
  <c r="AU164" i="15"/>
  <c r="AT164" i="15"/>
  <c r="AS164" i="15"/>
  <c r="AR164" i="15"/>
  <c r="AQ164" i="15"/>
  <c r="AP164" i="15"/>
  <c r="AO164" i="15"/>
  <c r="AN164" i="15"/>
  <c r="AM164" i="15"/>
  <c r="AL164" i="15"/>
  <c r="AK164" i="15"/>
  <c r="AJ164" i="15"/>
  <c r="AI164" i="15"/>
  <c r="AH164" i="15"/>
  <c r="AG164" i="15"/>
  <c r="AF164" i="15"/>
  <c r="AE164" i="15"/>
  <c r="AD164" i="15"/>
  <c r="AC164" i="15"/>
  <c r="AB164" i="15"/>
  <c r="AA164" i="15"/>
  <c r="Z164" i="15"/>
  <c r="Y164" i="15"/>
  <c r="X164" i="15"/>
  <c r="W164" i="15"/>
  <c r="V164" i="15"/>
  <c r="U164" i="15"/>
  <c r="AY163" i="15"/>
  <c r="AX163" i="15"/>
  <c r="AW163" i="15"/>
  <c r="AV163" i="15"/>
  <c r="AU163" i="15"/>
  <c r="AT163" i="15"/>
  <c r="AS163" i="15"/>
  <c r="AR163" i="15"/>
  <c r="AQ163" i="15"/>
  <c r="AP163" i="15"/>
  <c r="AO163" i="15"/>
  <c r="AN163" i="15"/>
  <c r="AM163" i="15"/>
  <c r="AL163" i="15"/>
  <c r="AK163" i="15"/>
  <c r="AJ163" i="15"/>
  <c r="AI163" i="15"/>
  <c r="AH163" i="15"/>
  <c r="AG163" i="15"/>
  <c r="AF163" i="15"/>
  <c r="AE163" i="15"/>
  <c r="AD163" i="15"/>
  <c r="AC163" i="15"/>
  <c r="AB163" i="15"/>
  <c r="AA163" i="15"/>
  <c r="Z163" i="15"/>
  <c r="Y163" i="15"/>
  <c r="X163" i="15"/>
  <c r="W163" i="15"/>
  <c r="V163" i="15"/>
  <c r="U163" i="15"/>
  <c r="AY161" i="15"/>
  <c r="AX161" i="15"/>
  <c r="AW161" i="15"/>
  <c r="AV161" i="15"/>
  <c r="AU161" i="15"/>
  <c r="AT161" i="15"/>
  <c r="AS161" i="15"/>
  <c r="AR161" i="15"/>
  <c r="AQ161" i="15"/>
  <c r="AP161" i="15"/>
  <c r="AO161" i="15"/>
  <c r="AN161" i="15"/>
  <c r="AM161" i="15"/>
  <c r="AL161" i="15"/>
  <c r="AK161" i="15"/>
  <c r="AJ161" i="15"/>
  <c r="AI161" i="15"/>
  <c r="AH161" i="15"/>
  <c r="AG161" i="15"/>
  <c r="AF161" i="15"/>
  <c r="AE161" i="15"/>
  <c r="AD161" i="15"/>
  <c r="AC161" i="15"/>
  <c r="AB161" i="15"/>
  <c r="AA161" i="15"/>
  <c r="Z161" i="15"/>
  <c r="Y161" i="15"/>
  <c r="X161" i="15"/>
  <c r="W161" i="15"/>
  <c r="V161" i="15"/>
  <c r="U161"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U23" i="15"/>
  <c r="U25" i="15"/>
  <c r="T47" i="16" l="1"/>
  <c r="R47" i="16"/>
  <c r="D47" i="16"/>
  <c r="X46" i="16"/>
  <c r="Z46" i="16" s="1"/>
  <c r="T46" i="16"/>
  <c r="R46" i="16"/>
  <c r="P46" i="16"/>
  <c r="N46" i="16"/>
  <c r="L46" i="16"/>
  <c r="X45" i="16"/>
  <c r="X47" i="16" s="1"/>
  <c r="Z47" i="16" s="1"/>
  <c r="T45" i="16"/>
  <c r="R45" i="16"/>
  <c r="P45" i="16"/>
  <c r="N45" i="16"/>
  <c r="L45" i="16"/>
  <c r="L47" i="16" s="1"/>
  <c r="T44" i="16"/>
  <c r="R44" i="16"/>
  <c r="D44" i="16"/>
  <c r="X43" i="16"/>
  <c r="Z43" i="16" s="1"/>
  <c r="T43" i="16"/>
  <c r="R43" i="16"/>
  <c r="P43" i="16"/>
  <c r="N43" i="16"/>
  <c r="L43" i="16"/>
  <c r="X42" i="16"/>
  <c r="X44" i="16" s="1"/>
  <c r="T42" i="16"/>
  <c r="R42" i="16"/>
  <c r="P42" i="16"/>
  <c r="N42" i="16"/>
  <c r="L42" i="16"/>
  <c r="L44" i="16" s="1"/>
  <c r="T41" i="16"/>
  <c r="R41" i="16"/>
  <c r="D41" i="16"/>
  <c r="X40" i="16"/>
  <c r="Z40" i="16" s="1"/>
  <c r="T40" i="16"/>
  <c r="R40" i="16"/>
  <c r="P40" i="16"/>
  <c r="N40" i="16"/>
  <c r="L40" i="16"/>
  <c r="X39" i="16"/>
  <c r="X41" i="16" s="1"/>
  <c r="Z41" i="16" s="1"/>
  <c r="T39" i="16"/>
  <c r="R39" i="16"/>
  <c r="P39" i="16"/>
  <c r="N39" i="16"/>
  <c r="L39" i="16"/>
  <c r="L41" i="16" s="1"/>
  <c r="D38" i="16"/>
  <c r="D37" i="16"/>
  <c r="D36" i="16"/>
  <c r="D35" i="16"/>
  <c r="D34" i="16"/>
  <c r="D33" i="16"/>
  <c r="D32" i="16"/>
  <c r="D31" i="16"/>
  <c r="D30" i="16"/>
  <c r="D29" i="16"/>
  <c r="D28" i="16"/>
  <c r="D27" i="16"/>
  <c r="D26" i="16"/>
  <c r="D25" i="16"/>
  <c r="D24" i="16"/>
  <c r="D23" i="16"/>
  <c r="T22" i="16"/>
  <c r="R22" i="16"/>
  <c r="X22" i="16" s="1"/>
  <c r="Z22" i="16" s="1"/>
  <c r="P22" i="16"/>
  <c r="N22" i="16"/>
  <c r="L22" i="16"/>
  <c r="D22" i="16"/>
  <c r="T21" i="16"/>
  <c r="R21" i="16"/>
  <c r="X21" i="16" s="1"/>
  <c r="Z21" i="16" s="1"/>
  <c r="P21" i="16"/>
  <c r="N21" i="16"/>
  <c r="L21" i="16"/>
  <c r="D21" i="16"/>
  <c r="T20" i="16"/>
  <c r="R20" i="16"/>
  <c r="X20" i="16" s="1"/>
  <c r="Z20" i="16" s="1"/>
  <c r="P20" i="16"/>
  <c r="N20" i="16"/>
  <c r="L20" i="16"/>
  <c r="D20" i="16"/>
  <c r="T19" i="16"/>
  <c r="R19" i="16"/>
  <c r="X19" i="16" s="1"/>
  <c r="Z19" i="16" s="1"/>
  <c r="P19" i="16"/>
  <c r="N19" i="16"/>
  <c r="L19" i="16"/>
  <c r="D19" i="16"/>
  <c r="T18" i="16"/>
  <c r="R18" i="16"/>
  <c r="X18" i="16" s="1"/>
  <c r="Z18" i="16" s="1"/>
  <c r="P18" i="16"/>
  <c r="N18" i="16"/>
  <c r="L18" i="16"/>
  <c r="D18" i="16"/>
  <c r="T17" i="16"/>
  <c r="R17" i="16"/>
  <c r="X17" i="16" s="1"/>
  <c r="Z17" i="16" s="1"/>
  <c r="P17" i="16"/>
  <c r="N17" i="16"/>
  <c r="L17" i="16"/>
  <c r="D17" i="16"/>
  <c r="T16" i="16"/>
  <c r="R16" i="16"/>
  <c r="X16" i="16" s="1"/>
  <c r="Z16" i="16" s="1"/>
  <c r="P16" i="16"/>
  <c r="N16" i="16"/>
  <c r="L16" i="16"/>
  <c r="D16" i="16"/>
  <c r="T15" i="16"/>
  <c r="R15" i="16"/>
  <c r="X15" i="16" s="1"/>
  <c r="Z15" i="16" s="1"/>
  <c r="P15" i="16"/>
  <c r="N15" i="16"/>
  <c r="L15" i="16"/>
  <c r="D15" i="16"/>
  <c r="T14" i="16"/>
  <c r="R14" i="16"/>
  <c r="X14" i="16" s="1"/>
  <c r="Z14" i="16" s="1"/>
  <c r="P14" i="16"/>
  <c r="N14" i="16"/>
  <c r="L14" i="16"/>
  <c r="D14" i="16"/>
  <c r="T13" i="16"/>
  <c r="R13" i="16"/>
  <c r="X13" i="16" s="1"/>
  <c r="Z13" i="16" s="1"/>
  <c r="P13" i="16"/>
  <c r="N13" i="16"/>
  <c r="L13" i="16"/>
  <c r="D13" i="16"/>
  <c r="T12" i="16"/>
  <c r="R12" i="16"/>
  <c r="X12" i="16" s="1"/>
  <c r="Z12" i="16" s="1"/>
  <c r="P12" i="16"/>
  <c r="N12" i="16"/>
  <c r="L12" i="16"/>
  <c r="D12" i="16"/>
  <c r="T11" i="16"/>
  <c r="R11" i="16"/>
  <c r="X11" i="16" s="1"/>
  <c r="Z11" i="16" s="1"/>
  <c r="P11" i="16"/>
  <c r="N11" i="16"/>
  <c r="L11" i="16"/>
  <c r="D11" i="16"/>
  <c r="T10" i="16"/>
  <c r="R10" i="16"/>
  <c r="X10" i="16" s="1"/>
  <c r="Z10" i="16" s="1"/>
  <c r="P10" i="16"/>
  <c r="N10" i="16"/>
  <c r="L10" i="16"/>
  <c r="D10" i="16"/>
  <c r="T9" i="16"/>
  <c r="R9" i="16"/>
  <c r="X9" i="16" s="1"/>
  <c r="Z9" i="16" s="1"/>
  <c r="P9" i="16"/>
  <c r="N9" i="16"/>
  <c r="L9" i="16"/>
  <c r="D9" i="16"/>
  <c r="T8" i="16"/>
  <c r="R8" i="16"/>
  <c r="X8" i="16" s="1"/>
  <c r="Z8" i="16" s="1"/>
  <c r="P8" i="16"/>
  <c r="N8" i="16"/>
  <c r="L8" i="16"/>
  <c r="D8" i="16"/>
  <c r="T7" i="16"/>
  <c r="R7" i="16"/>
  <c r="X7" i="16" s="1"/>
  <c r="Z7" i="16" s="1"/>
  <c r="P7" i="16"/>
  <c r="N7" i="16"/>
  <c r="L7" i="16"/>
  <c r="D7" i="16"/>
  <c r="T6" i="16"/>
  <c r="R6" i="16"/>
  <c r="L6" i="16"/>
  <c r="D6" i="16"/>
  <c r="AZ170" i="15"/>
  <c r="BB170" i="15" s="1"/>
  <c r="G170" i="15"/>
  <c r="AZ169" i="15"/>
  <c r="BB169" i="15" s="1"/>
  <c r="F169" i="15"/>
  <c r="G167" i="15"/>
  <c r="AZ166" i="15"/>
  <c r="BB166" i="15" s="1"/>
  <c r="F166" i="15"/>
  <c r="G164" i="15"/>
  <c r="F163" i="15"/>
  <c r="G161" i="15"/>
  <c r="F160" i="15"/>
  <c r="AZ158" i="15"/>
  <c r="BB158" i="15" s="1"/>
  <c r="G158" i="15"/>
  <c r="F157" i="15"/>
  <c r="G155" i="15"/>
  <c r="F154" i="15"/>
  <c r="G152" i="15"/>
  <c r="AZ151" i="15"/>
  <c r="BB151" i="15" s="1"/>
  <c r="F151" i="15"/>
  <c r="G149" i="15"/>
  <c r="F148" i="15"/>
  <c r="AZ146" i="15"/>
  <c r="BB146" i="15" s="1"/>
  <c r="G146" i="15"/>
  <c r="F145" i="15"/>
  <c r="G143" i="15"/>
  <c r="F142" i="15"/>
  <c r="G140" i="15"/>
  <c r="F139" i="15"/>
  <c r="G137" i="15"/>
  <c r="AZ136" i="15"/>
  <c r="BB136" i="15" s="1"/>
  <c r="F136" i="15"/>
  <c r="G134" i="15"/>
  <c r="F133" i="15"/>
  <c r="AZ131" i="15"/>
  <c r="BB131" i="15" s="1"/>
  <c r="G131" i="15"/>
  <c r="F130" i="15"/>
  <c r="G128" i="15"/>
  <c r="F127" i="15"/>
  <c r="G125" i="15"/>
  <c r="AZ124" i="15"/>
  <c r="BB124" i="15" s="1"/>
  <c r="F124" i="15"/>
  <c r="G122" i="15"/>
  <c r="F121" i="15"/>
  <c r="AZ119" i="15"/>
  <c r="BB119" i="15" s="1"/>
  <c r="G119" i="15"/>
  <c r="F118" i="15"/>
  <c r="G116" i="15"/>
  <c r="F115" i="15"/>
  <c r="G113" i="15"/>
  <c r="F112" i="15"/>
  <c r="G110" i="15"/>
  <c r="AZ109" i="15"/>
  <c r="BB109" i="15" s="1"/>
  <c r="F109" i="15"/>
  <c r="G107" i="15"/>
  <c r="F106" i="15"/>
  <c r="AZ104" i="15"/>
  <c r="BB104" i="15" s="1"/>
  <c r="G104" i="15"/>
  <c r="F103" i="15"/>
  <c r="G101" i="15"/>
  <c r="F100" i="15"/>
  <c r="G98" i="15"/>
  <c r="AZ97" i="15"/>
  <c r="BB97" i="15" s="1"/>
  <c r="F97" i="15"/>
  <c r="G95" i="15"/>
  <c r="AZ94" i="15"/>
  <c r="BB94" i="15" s="1"/>
  <c r="F94" i="15"/>
  <c r="G92" i="15"/>
  <c r="F91" i="15"/>
  <c r="AZ89" i="15"/>
  <c r="BB89" i="15" s="1"/>
  <c r="G89" i="15"/>
  <c r="F88" i="15"/>
  <c r="G86" i="15"/>
  <c r="F85" i="15"/>
  <c r="G83" i="15"/>
  <c r="AZ82" i="15"/>
  <c r="BB82" i="15" s="1"/>
  <c r="F82" i="15"/>
  <c r="G80" i="15"/>
  <c r="F79" i="15"/>
  <c r="AZ77" i="15"/>
  <c r="BB77" i="15" s="1"/>
  <c r="G77" i="15"/>
  <c r="F76" i="15"/>
  <c r="G74" i="15"/>
  <c r="F73" i="15"/>
  <c r="G71" i="15"/>
  <c r="AZ70" i="15"/>
  <c r="BB70" i="15" s="1"/>
  <c r="F70" i="15"/>
  <c r="G68" i="15"/>
  <c r="F67" i="15"/>
  <c r="G65" i="15"/>
  <c r="F64" i="15"/>
  <c r="AZ62" i="15"/>
  <c r="BB62" i="15" s="1"/>
  <c r="G62" i="15"/>
  <c r="F61" i="15"/>
  <c r="G59" i="15"/>
  <c r="F58" i="15"/>
  <c r="G56" i="15"/>
  <c r="AZ55" i="15"/>
  <c r="BB55" i="15" s="1"/>
  <c r="F55" i="15"/>
  <c r="G53" i="15"/>
  <c r="F52" i="15"/>
  <c r="AZ50" i="15"/>
  <c r="BB50" i="15" s="1"/>
  <c r="G50" i="15"/>
  <c r="F49" i="15"/>
  <c r="G47" i="15"/>
  <c r="F46" i="15"/>
  <c r="G44" i="15"/>
  <c r="F43" i="15"/>
  <c r="G41" i="15"/>
  <c r="AZ40" i="15"/>
  <c r="BB40" i="15" s="1"/>
  <c r="F40" i="15"/>
  <c r="G38" i="15"/>
  <c r="F37" i="15"/>
  <c r="AZ35" i="15"/>
  <c r="BB35" i="15" s="1"/>
  <c r="G35" i="15"/>
  <c r="F34" i="15"/>
  <c r="G32" i="15"/>
  <c r="F31" i="15"/>
  <c r="G29" i="15"/>
  <c r="F28" i="15"/>
  <c r="G26" i="15"/>
  <c r="F25" i="15"/>
  <c r="B25" i="15"/>
  <c r="B28" i="15" s="1"/>
  <c r="B31" i="15" s="1"/>
  <c r="B34" i="15" s="1"/>
  <c r="B37" i="15" s="1"/>
  <c r="B40" i="15" s="1"/>
  <c r="B43" i="15" s="1"/>
  <c r="B46" i="15" s="1"/>
  <c r="B49" i="15" s="1"/>
  <c r="B52" i="15" s="1"/>
  <c r="B55" i="15" s="1"/>
  <c r="B58" i="15" s="1"/>
  <c r="B61" i="15" s="1"/>
  <c r="B64" i="15" s="1"/>
  <c r="B67" i="15" s="1"/>
  <c r="B70" i="15" s="1"/>
  <c r="B73" i="15" s="1"/>
  <c r="B76" i="15" s="1"/>
  <c r="B79" i="15" s="1"/>
  <c r="B82" i="15" s="1"/>
  <c r="B85" i="15" s="1"/>
  <c r="B88" i="15" s="1"/>
  <c r="B91" i="15" s="1"/>
  <c r="B94" i="15" s="1"/>
  <c r="B97" i="15" s="1"/>
  <c r="B100" i="15" s="1"/>
  <c r="B103" i="15" s="1"/>
  <c r="B106" i="15" s="1"/>
  <c r="B109" i="15" s="1"/>
  <c r="B112" i="15" s="1"/>
  <c r="B115" i="15" s="1"/>
  <c r="B118" i="15" s="1"/>
  <c r="B121" i="15" s="1"/>
  <c r="B124" i="15" s="1"/>
  <c r="B127" i="15" s="1"/>
  <c r="B130" i="15" s="1"/>
  <c r="B133" i="15" s="1"/>
  <c r="B136" i="15" s="1"/>
  <c r="B139" i="15" s="1"/>
  <c r="B142" i="15" s="1"/>
  <c r="B145" i="15" s="1"/>
  <c r="B148" i="15" s="1"/>
  <c r="B151" i="15" s="1"/>
  <c r="B154" i="15" s="1"/>
  <c r="B157" i="15" s="1"/>
  <c r="B160" i="15" s="1"/>
  <c r="B163" i="15" s="1"/>
  <c r="B166" i="15" s="1"/>
  <c r="B169" i="15" s="1"/>
  <c r="AS177" i="15"/>
  <c r="AX19" i="15"/>
  <c r="AX20" i="15" s="1"/>
  <c r="AV19" i="15"/>
  <c r="AV20" i="15" s="1"/>
  <c r="AT19" i="15"/>
  <c r="AT20" i="15" s="1"/>
  <c r="AS19" i="15"/>
  <c r="AS20" i="15" s="1"/>
  <c r="AR19" i="15"/>
  <c r="AR20" i="15" s="1"/>
  <c r="AP19" i="15"/>
  <c r="AP20" i="15" s="1"/>
  <c r="AO19" i="15"/>
  <c r="AO20" i="15" s="1"/>
  <c r="AN19" i="15"/>
  <c r="AN20" i="15" s="1"/>
  <c r="AL19" i="15"/>
  <c r="AL20" i="15" s="1"/>
  <c r="AK19" i="15"/>
  <c r="AK20" i="15" s="1"/>
  <c r="AJ19" i="15"/>
  <c r="AJ20" i="15" s="1"/>
  <c r="AH19" i="15"/>
  <c r="AH20" i="15" s="1"/>
  <c r="AG19" i="15"/>
  <c r="AG20" i="15" s="1"/>
  <c r="AF19" i="15"/>
  <c r="AF20" i="15" s="1"/>
  <c r="AD19" i="15"/>
  <c r="AD20" i="15" s="1"/>
  <c r="AC19" i="15"/>
  <c r="AC20" i="15" s="1"/>
  <c r="AB19" i="15"/>
  <c r="AB20" i="15" s="1"/>
  <c r="Z19" i="15"/>
  <c r="Z20" i="15" s="1"/>
  <c r="Y19" i="15"/>
  <c r="Y20" i="15" s="1"/>
  <c r="X19" i="15"/>
  <c r="X20" i="15" s="1"/>
  <c r="V19" i="15"/>
  <c r="V20" i="15" s="1"/>
  <c r="U19" i="15"/>
  <c r="U20" i="15" s="1"/>
  <c r="AY18" i="15"/>
  <c r="AY19" i="15" s="1"/>
  <c r="AY20" i="15" s="1"/>
  <c r="AX18" i="15"/>
  <c r="AW18" i="15"/>
  <c r="AW19" i="15" s="1"/>
  <c r="AW20" i="15" s="1"/>
  <c r="AZ16" i="15"/>
  <c r="BC8" i="15"/>
  <c r="AD2" i="15"/>
  <c r="AU19" i="15" s="1"/>
  <c r="AU20" i="15" s="1"/>
  <c r="X6" i="16" l="1"/>
  <c r="Z6" i="16" s="1"/>
  <c r="AZ22" i="15"/>
  <c r="BB22" i="15" s="1"/>
  <c r="AZ23" i="15"/>
  <c r="BB23" i="15" s="1"/>
  <c r="AZ26" i="15"/>
  <c r="BB26" i="15" s="1"/>
  <c r="AZ37" i="15"/>
  <c r="BB37" i="15" s="1"/>
  <c r="AZ44" i="15"/>
  <c r="BB44" i="15" s="1"/>
  <c r="AZ47" i="15"/>
  <c r="BB47" i="15" s="1"/>
  <c r="AZ52" i="15"/>
  <c r="BB52" i="15" s="1"/>
  <c r="AZ59" i="15"/>
  <c r="BB59" i="15" s="1"/>
  <c r="AZ64" i="15"/>
  <c r="BB64" i="15" s="1"/>
  <c r="AZ67" i="15"/>
  <c r="BB67" i="15" s="1"/>
  <c r="AZ74" i="15"/>
  <c r="BB74" i="15" s="1"/>
  <c r="AZ79" i="15"/>
  <c r="BB79" i="15" s="1"/>
  <c r="AZ86" i="15"/>
  <c r="BB86" i="15" s="1"/>
  <c r="AZ91" i="15"/>
  <c r="BB91" i="15" s="1"/>
  <c r="AZ101" i="15"/>
  <c r="BB101" i="15" s="1"/>
  <c r="AZ106" i="15"/>
  <c r="BB106" i="15" s="1"/>
  <c r="AZ113" i="15"/>
  <c r="BB113" i="15" s="1"/>
  <c r="AZ116" i="15"/>
  <c r="BB116" i="15" s="1"/>
  <c r="AZ121" i="15"/>
  <c r="BB121" i="15" s="1"/>
  <c r="AZ128" i="15"/>
  <c r="BB128" i="15" s="1"/>
  <c r="AZ133" i="15"/>
  <c r="BB133" i="15" s="1"/>
  <c r="AZ140" i="15"/>
  <c r="BB140" i="15" s="1"/>
  <c r="AZ143" i="15"/>
  <c r="BB143" i="15" s="1"/>
  <c r="AZ148" i="15"/>
  <c r="BB148" i="15" s="1"/>
  <c r="AZ155" i="15"/>
  <c r="BB155" i="15" s="1"/>
  <c r="AZ160" i="15"/>
  <c r="BB160" i="15" s="1"/>
  <c r="AZ163" i="15"/>
  <c r="BB163" i="15" s="1"/>
  <c r="AZ28" i="15"/>
  <c r="BB28" i="15" s="1"/>
  <c r="AZ32" i="15"/>
  <c r="BB32" i="15" s="1"/>
  <c r="AZ34" i="15"/>
  <c r="BB34" i="15" s="1"/>
  <c r="AZ41" i="15"/>
  <c r="BB41" i="15" s="1"/>
  <c r="AZ46" i="15"/>
  <c r="BB46" i="15" s="1"/>
  <c r="AZ49" i="15"/>
  <c r="BB49" i="15" s="1"/>
  <c r="AZ56" i="15"/>
  <c r="BB56" i="15" s="1"/>
  <c r="AZ61" i="15"/>
  <c r="BB61" i="15" s="1"/>
  <c r="AZ71" i="15"/>
  <c r="BB71" i="15" s="1"/>
  <c r="AZ76" i="15"/>
  <c r="BB76" i="15" s="1"/>
  <c r="AZ83" i="15"/>
  <c r="BB83" i="15" s="1"/>
  <c r="AZ88" i="15"/>
  <c r="BB88" i="15" s="1"/>
  <c r="AZ98" i="15"/>
  <c r="BB98" i="15" s="1"/>
  <c r="AZ103" i="15"/>
  <c r="BB103" i="15" s="1"/>
  <c r="AZ110" i="15"/>
  <c r="BB110" i="15" s="1"/>
  <c r="AZ118" i="15"/>
  <c r="BB118" i="15" s="1"/>
  <c r="AZ125" i="15"/>
  <c r="BB125" i="15" s="1"/>
  <c r="AZ130" i="15"/>
  <c r="BB130" i="15" s="1"/>
  <c r="AZ137" i="15"/>
  <c r="BB137" i="15" s="1"/>
  <c r="AZ142" i="15"/>
  <c r="BB142" i="15" s="1"/>
  <c r="AZ145" i="15"/>
  <c r="BB145" i="15" s="1"/>
  <c r="AZ152" i="15"/>
  <c r="BB152" i="15" s="1"/>
  <c r="AZ157" i="15"/>
  <c r="BB157" i="15" s="1"/>
  <c r="AZ25" i="15"/>
  <c r="BB25" i="15" s="1"/>
  <c r="AZ31" i="15"/>
  <c r="BB31" i="15" s="1"/>
  <c r="AZ38" i="15"/>
  <c r="BB38" i="15" s="1"/>
  <c r="AZ43" i="15"/>
  <c r="BB43" i="15" s="1"/>
  <c r="AZ53" i="15"/>
  <c r="BB53" i="15" s="1"/>
  <c r="AZ58" i="15"/>
  <c r="BB58" i="15" s="1"/>
  <c r="AZ65" i="15"/>
  <c r="BB65" i="15" s="1"/>
  <c r="AZ68" i="15"/>
  <c r="BB68" i="15" s="1"/>
  <c r="AZ73" i="15"/>
  <c r="BB73" i="15" s="1"/>
  <c r="AZ80" i="15"/>
  <c r="BB80" i="15" s="1"/>
  <c r="AZ85" i="15"/>
  <c r="BB85" i="15" s="1"/>
  <c r="AZ92" i="15"/>
  <c r="BB92" i="15" s="1"/>
  <c r="AZ95" i="15"/>
  <c r="BB95" i="15" s="1"/>
  <c r="AZ100" i="15"/>
  <c r="BB100" i="15" s="1"/>
  <c r="AZ107" i="15"/>
  <c r="BB107" i="15" s="1"/>
  <c r="AZ112" i="15"/>
  <c r="BB112" i="15" s="1"/>
  <c r="AZ115" i="15"/>
  <c r="BB115" i="15" s="1"/>
  <c r="AZ122" i="15"/>
  <c r="BB122" i="15" s="1"/>
  <c r="AZ127" i="15"/>
  <c r="BB127" i="15" s="1"/>
  <c r="AZ134" i="15"/>
  <c r="BB134" i="15" s="1"/>
  <c r="AZ139" i="15"/>
  <c r="BB139" i="15" s="1"/>
  <c r="AZ149" i="15"/>
  <c r="BB149" i="15" s="1"/>
  <c r="AZ154" i="15"/>
  <c r="BB154" i="15" s="1"/>
  <c r="AZ161" i="15"/>
  <c r="BB161" i="15" s="1"/>
  <c r="AZ164" i="15"/>
  <c r="BB164" i="15" s="1"/>
  <c r="AZ167" i="15"/>
  <c r="BB167" i="15" s="1"/>
  <c r="AK176" i="15"/>
  <c r="U177" i="15"/>
  <c r="Z44" i="16"/>
  <c r="Z39" i="16"/>
  <c r="Z42" i="16"/>
  <c r="Z45" i="16"/>
  <c r="AK175" i="15"/>
  <c r="U176" i="15"/>
  <c r="AK177" i="15"/>
  <c r="W19" i="15"/>
  <c r="W20" i="15" s="1"/>
  <c r="AA19" i="15"/>
  <c r="AA20" i="15" s="1"/>
  <c r="AE19" i="15"/>
  <c r="AE20" i="15" s="1"/>
  <c r="AI19" i="15"/>
  <c r="AI20" i="15" s="1"/>
  <c r="AM19" i="15"/>
  <c r="AM20" i="15" s="1"/>
  <c r="AQ19" i="15"/>
  <c r="AQ20" i="15" s="1"/>
  <c r="AV176" i="15"/>
  <c r="AR176" i="15"/>
  <c r="AN176" i="15"/>
  <c r="AJ176" i="15"/>
  <c r="AF176" i="15"/>
  <c r="AB176" i="15"/>
  <c r="X176" i="15"/>
  <c r="AV175" i="15"/>
  <c r="AR175" i="15"/>
  <c r="AN175" i="15"/>
  <c r="AJ175" i="15"/>
  <c r="AF175" i="15"/>
  <c r="AB175" i="15"/>
  <c r="X175" i="15"/>
  <c r="AY176" i="15"/>
  <c r="AU176" i="15"/>
  <c r="AQ176" i="15"/>
  <c r="AM176" i="15"/>
  <c r="AI176" i="15"/>
  <c r="AE176" i="15"/>
  <c r="AA176" i="15"/>
  <c r="W176" i="15"/>
  <c r="AY175" i="15"/>
  <c r="AU175" i="15"/>
  <c r="AQ175" i="15"/>
  <c r="AM175" i="15"/>
  <c r="AI175" i="15"/>
  <c r="AE175" i="15"/>
  <c r="AA175" i="15"/>
  <c r="W175" i="15"/>
  <c r="AX176" i="15"/>
  <c r="AT176" i="15"/>
  <c r="AP176" i="15"/>
  <c r="AL176" i="15"/>
  <c r="AH176" i="15"/>
  <c r="AD176" i="15"/>
  <c r="Z176" i="15"/>
  <c r="V176" i="15"/>
  <c r="AX175" i="15"/>
  <c r="AT175" i="15"/>
  <c r="AP175" i="15"/>
  <c r="AL175" i="15"/>
  <c r="AH175" i="15"/>
  <c r="AD175" i="15"/>
  <c r="Z175" i="15"/>
  <c r="V175" i="15"/>
  <c r="AZ29" i="15"/>
  <c r="BB29" i="15" s="1"/>
  <c r="Y175" i="15"/>
  <c r="AO175" i="15"/>
  <c r="Y176" i="15"/>
  <c r="AO176" i="15"/>
  <c r="Y177" i="15"/>
  <c r="AO177" i="15"/>
  <c r="U175" i="15"/>
  <c r="AC175" i="15"/>
  <c r="AS175" i="15"/>
  <c r="AC176" i="15"/>
  <c r="AS176" i="15"/>
  <c r="AC177" i="15"/>
  <c r="AV177" i="15"/>
  <c r="AR177" i="15"/>
  <c r="AN177" i="15"/>
  <c r="AJ177" i="15"/>
  <c r="AF177" i="15"/>
  <c r="AB177" i="15"/>
  <c r="X177" i="15"/>
  <c r="AY177" i="15"/>
  <c r="AU177" i="15"/>
  <c r="AQ177" i="15"/>
  <c r="AM177" i="15"/>
  <c r="AI177" i="15"/>
  <c r="AE177" i="15"/>
  <c r="AA177" i="15"/>
  <c r="W177" i="15"/>
  <c r="AX177" i="15"/>
  <c r="AT177" i="15"/>
  <c r="AP177" i="15"/>
  <c r="AL177" i="15"/>
  <c r="AH177" i="15"/>
  <c r="AD177" i="15"/>
  <c r="Z177" i="15"/>
  <c r="V177" i="15"/>
  <c r="AG175" i="15"/>
  <c r="AW175" i="15"/>
  <c r="AG176" i="15"/>
  <c r="AW176" i="15"/>
  <c r="AG177" i="15"/>
  <c r="AW177" i="15"/>
  <c r="AZ177" i="15" l="1"/>
  <c r="AZ175" i="15"/>
  <c r="AZ176" i="15"/>
  <c r="O7" i="7" l="1"/>
</calcChain>
</file>

<file path=xl/sharedStrings.xml><?xml version="1.0" encoding="utf-8"?>
<sst xmlns="http://schemas.openxmlformats.org/spreadsheetml/2006/main" count="2585" uniqueCount="1168">
  <si>
    <t>点検項目</t>
    <rPh sb="0" eb="2">
      <t>テンケン</t>
    </rPh>
    <rPh sb="2" eb="4">
      <t>コウモク</t>
    </rPh>
    <phoneticPr fontId="5"/>
  </si>
  <si>
    <t>確認事項</t>
    <rPh sb="0" eb="2">
      <t>カクニン</t>
    </rPh>
    <rPh sb="2" eb="4">
      <t>ジコウ</t>
    </rPh>
    <phoneticPr fontId="5"/>
  </si>
  <si>
    <t>根拠条文</t>
    <rPh sb="0" eb="2">
      <t>コンキョ</t>
    </rPh>
    <rPh sb="2" eb="4">
      <t>ジョウブン</t>
    </rPh>
    <phoneticPr fontId="5"/>
  </si>
  <si>
    <t>確認書類等</t>
    <rPh sb="0" eb="2">
      <t>カクニン</t>
    </rPh>
    <rPh sb="2" eb="5">
      <t>ショルイトウ</t>
    </rPh>
    <phoneticPr fontId="5"/>
  </si>
  <si>
    <t>点検結果</t>
    <rPh sb="0" eb="2">
      <t>テンケン</t>
    </rPh>
    <rPh sb="2" eb="4">
      <t>ケッカ</t>
    </rPh>
    <phoneticPr fontId="5"/>
  </si>
  <si>
    <t>適</t>
    <rPh sb="0" eb="1">
      <t>テキ</t>
    </rPh>
    <phoneticPr fontId="5"/>
  </si>
  <si>
    <t>不適</t>
    <rPh sb="0" eb="2">
      <t>フテキ</t>
    </rPh>
    <phoneticPr fontId="5"/>
  </si>
  <si>
    <t>基本方針</t>
    <rPh sb="0" eb="2">
      <t>キホン</t>
    </rPh>
    <rPh sb="2" eb="4">
      <t>ホウシン</t>
    </rPh>
    <phoneticPr fontId="5"/>
  </si>
  <si>
    <t>･運営規程</t>
    <rPh sb="1" eb="3">
      <t>ウンエイ</t>
    </rPh>
    <rPh sb="3" eb="5">
      <t>キテイ</t>
    </rPh>
    <phoneticPr fontId="5"/>
  </si>
  <si>
    <t>□</t>
    <phoneticPr fontId="5"/>
  </si>
  <si>
    <t>□</t>
    <phoneticPr fontId="5"/>
  </si>
  <si>
    <t>Ⅱ　人員基準</t>
    <rPh sb="2" eb="4">
      <t>ジンイン</t>
    </rPh>
    <rPh sb="4" eb="6">
      <t>キジュン</t>
    </rPh>
    <phoneticPr fontId="5"/>
  </si>
  <si>
    <t>□</t>
    <phoneticPr fontId="5"/>
  </si>
  <si>
    <t>□</t>
  </si>
  <si>
    <t>Ⅲ　設備基準</t>
    <rPh sb="2" eb="4">
      <t>セツビ</t>
    </rPh>
    <rPh sb="4" eb="6">
      <t>キジュン</t>
    </rPh>
    <phoneticPr fontId="5"/>
  </si>
  <si>
    <t>設備及び備品等</t>
    <rPh sb="0" eb="2">
      <t>セツビ</t>
    </rPh>
    <rPh sb="2" eb="3">
      <t>オヨ</t>
    </rPh>
    <rPh sb="4" eb="7">
      <t>ビヒントウ</t>
    </rPh>
    <phoneticPr fontId="5"/>
  </si>
  <si>
    <t>Ⅳ　運営基準</t>
    <rPh sb="2" eb="4">
      <t>ウンエイ</t>
    </rPh>
    <rPh sb="4" eb="6">
      <t>キジュン</t>
    </rPh>
    <phoneticPr fontId="5"/>
  </si>
  <si>
    <t>内容及び手続きの説明及び同意</t>
    <rPh sb="0" eb="2">
      <t>ナイヨウ</t>
    </rPh>
    <rPh sb="2" eb="3">
      <t>オヨ</t>
    </rPh>
    <rPh sb="4" eb="6">
      <t>テツヅ</t>
    </rPh>
    <rPh sb="8" eb="10">
      <t>セツメイ</t>
    </rPh>
    <rPh sb="10" eb="11">
      <t>オヨ</t>
    </rPh>
    <rPh sb="12" eb="14">
      <t>ドウイ</t>
    </rPh>
    <phoneticPr fontId="5"/>
  </si>
  <si>
    <t>提供拒否の
禁止</t>
    <rPh sb="0" eb="2">
      <t>テイキョウ</t>
    </rPh>
    <rPh sb="2" eb="4">
      <t>キョヒ</t>
    </rPh>
    <rPh sb="6" eb="8">
      <t>キンシ</t>
    </rPh>
    <phoneticPr fontId="5"/>
  </si>
  <si>
    <t>サービス提供困難時の対応</t>
    <rPh sb="4" eb="6">
      <t>テイキョウ</t>
    </rPh>
    <rPh sb="6" eb="8">
      <t>コンナン</t>
    </rPh>
    <rPh sb="8" eb="9">
      <t>ジ</t>
    </rPh>
    <rPh sb="10" eb="12">
      <t>タイオウ</t>
    </rPh>
    <phoneticPr fontId="5"/>
  </si>
  <si>
    <t>受給資格等の確認</t>
    <rPh sb="0" eb="2">
      <t>ジュキュウ</t>
    </rPh>
    <rPh sb="2" eb="4">
      <t>シカク</t>
    </rPh>
    <rPh sb="4" eb="5">
      <t>トウ</t>
    </rPh>
    <rPh sb="6" eb="8">
      <t>カクニン</t>
    </rPh>
    <phoneticPr fontId="5"/>
  </si>
  <si>
    <t>心身の状況等の把握</t>
    <rPh sb="0" eb="2">
      <t>シンシン</t>
    </rPh>
    <rPh sb="3" eb="6">
      <t>ジョウキョウトウ</t>
    </rPh>
    <rPh sb="7" eb="9">
      <t>ハアク</t>
    </rPh>
    <phoneticPr fontId="5"/>
  </si>
  <si>
    <t>居宅サービス事業者等との連携</t>
    <rPh sb="0" eb="2">
      <t>キョタク</t>
    </rPh>
    <rPh sb="6" eb="9">
      <t>ジギョウシャ</t>
    </rPh>
    <rPh sb="9" eb="10">
      <t>トウ</t>
    </rPh>
    <rPh sb="12" eb="14">
      <t>レンケイ</t>
    </rPh>
    <phoneticPr fontId="5"/>
  </si>
  <si>
    <t>身分を証する書類の携行</t>
    <rPh sb="0" eb="2">
      <t>ミブン</t>
    </rPh>
    <rPh sb="3" eb="4">
      <t>ショウ</t>
    </rPh>
    <rPh sb="6" eb="8">
      <t>ショルイ</t>
    </rPh>
    <rPh sb="9" eb="11">
      <t>ケイコウ</t>
    </rPh>
    <phoneticPr fontId="5"/>
  </si>
  <si>
    <t>サービスの提供の記録</t>
    <rPh sb="5" eb="7">
      <t>テイキョウ</t>
    </rPh>
    <rPh sb="8" eb="10">
      <t>キロク</t>
    </rPh>
    <phoneticPr fontId="5"/>
  </si>
  <si>
    <t>利用料等の受領</t>
    <rPh sb="0" eb="3">
      <t>リヨウリョウ</t>
    </rPh>
    <rPh sb="3" eb="4">
      <t>トウ</t>
    </rPh>
    <rPh sb="5" eb="7">
      <t>ジュリョウ</t>
    </rPh>
    <phoneticPr fontId="5"/>
  </si>
  <si>
    <t>保険給付の請求のための証明書の交付</t>
    <rPh sb="0" eb="2">
      <t>ホケン</t>
    </rPh>
    <rPh sb="2" eb="4">
      <t>キュウフ</t>
    </rPh>
    <rPh sb="5" eb="7">
      <t>セイキュウ</t>
    </rPh>
    <rPh sb="11" eb="14">
      <t>ショウメイショ</t>
    </rPh>
    <rPh sb="15" eb="17">
      <t>コウフ</t>
    </rPh>
    <phoneticPr fontId="5"/>
  </si>
  <si>
    <t>居宅サービス計画の作成</t>
    <rPh sb="0" eb="2">
      <t>キョタク</t>
    </rPh>
    <rPh sb="6" eb="8">
      <t>ケイカク</t>
    </rPh>
    <phoneticPr fontId="5"/>
  </si>
  <si>
    <t>法定代理受領サービスに係る報告</t>
    <rPh sb="0" eb="2">
      <t>ホウテイ</t>
    </rPh>
    <rPh sb="2" eb="4">
      <t>ダイリ</t>
    </rPh>
    <rPh sb="4" eb="6">
      <t>ジュリョウ</t>
    </rPh>
    <rPh sb="11" eb="12">
      <t>カカ</t>
    </rPh>
    <rPh sb="13" eb="15">
      <t>ホウコク</t>
    </rPh>
    <phoneticPr fontId="5"/>
  </si>
  <si>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5"/>
  </si>
  <si>
    <t>介護等</t>
    <rPh sb="0" eb="2">
      <t>カイゴ</t>
    </rPh>
    <rPh sb="2" eb="3">
      <t>トウ</t>
    </rPh>
    <phoneticPr fontId="5"/>
  </si>
  <si>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5"/>
  </si>
  <si>
    <t>緊急時等の対応</t>
    <rPh sb="0" eb="3">
      <t>キンキュウジ</t>
    </rPh>
    <rPh sb="3" eb="4">
      <t>トウ</t>
    </rPh>
    <rPh sb="5" eb="7">
      <t>タイオウ</t>
    </rPh>
    <phoneticPr fontId="5"/>
  </si>
  <si>
    <t>管理者の責務</t>
    <rPh sb="0" eb="3">
      <t>カンリシャ</t>
    </rPh>
    <rPh sb="4" eb="6">
      <t>セキム</t>
    </rPh>
    <phoneticPr fontId="5"/>
  </si>
  <si>
    <t>運営規程</t>
    <rPh sb="0" eb="2">
      <t>ウンエイ</t>
    </rPh>
    <rPh sb="2" eb="4">
      <t>キテイ</t>
    </rPh>
    <phoneticPr fontId="5"/>
  </si>
  <si>
    <t>勤務体制の
確保等</t>
    <rPh sb="0" eb="2">
      <t>キンム</t>
    </rPh>
    <rPh sb="2" eb="4">
      <t>タイセイ</t>
    </rPh>
    <rPh sb="6" eb="9">
      <t>カクホトウ</t>
    </rPh>
    <phoneticPr fontId="5"/>
  </si>
  <si>
    <t>協力医療機関等</t>
  </si>
  <si>
    <t>衛生管理等</t>
    <rPh sb="0" eb="2">
      <t>エイセイ</t>
    </rPh>
    <rPh sb="2" eb="5">
      <t>カンリトウ</t>
    </rPh>
    <phoneticPr fontId="5"/>
  </si>
  <si>
    <t>掲示</t>
    <rPh sb="0" eb="2">
      <t>ケイジ</t>
    </rPh>
    <phoneticPr fontId="5"/>
  </si>
  <si>
    <t>秘密保持等</t>
  </si>
  <si>
    <t>広告</t>
    <rPh sb="0" eb="2">
      <t>コウコク</t>
    </rPh>
    <phoneticPr fontId="5"/>
  </si>
  <si>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5"/>
  </si>
  <si>
    <t>苦情処理</t>
    <rPh sb="0" eb="2">
      <t>クジョウ</t>
    </rPh>
    <rPh sb="2" eb="4">
      <t>ショリ</t>
    </rPh>
    <phoneticPr fontId="5"/>
  </si>
  <si>
    <t>調査への協力等</t>
  </si>
  <si>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5"/>
  </si>
  <si>
    <t>事故発生時の対応</t>
    <rPh sb="0" eb="2">
      <t>ジコ</t>
    </rPh>
    <rPh sb="2" eb="4">
      <t>ハッセイ</t>
    </rPh>
    <rPh sb="4" eb="5">
      <t>ジ</t>
    </rPh>
    <rPh sb="6" eb="8">
      <t>タイオウ</t>
    </rPh>
    <phoneticPr fontId="5"/>
  </si>
  <si>
    <t>（1）事故が発生した場合の対応方法は定まっているか</t>
    <phoneticPr fontId="5"/>
  </si>
  <si>
    <t>（5）再発防止のための取組を行っているか</t>
    <phoneticPr fontId="5"/>
  </si>
  <si>
    <t>会計の区分</t>
    <rPh sb="0" eb="2">
      <t>カイケイ</t>
    </rPh>
    <rPh sb="3" eb="5">
      <t>クブン</t>
    </rPh>
    <phoneticPr fontId="5"/>
  </si>
  <si>
    <t>他の事業との会計を区分していますか。</t>
    <rPh sb="0" eb="1">
      <t>タ</t>
    </rPh>
    <rPh sb="2" eb="4">
      <t>ジギョウ</t>
    </rPh>
    <rPh sb="6" eb="8">
      <t>カイケイ</t>
    </rPh>
    <rPh sb="9" eb="11">
      <t>クブン</t>
    </rPh>
    <phoneticPr fontId="5"/>
  </si>
  <si>
    <t>記録の整備</t>
    <rPh sb="0" eb="2">
      <t>キロク</t>
    </rPh>
    <rPh sb="3" eb="5">
      <t>セイビ</t>
    </rPh>
    <phoneticPr fontId="5"/>
  </si>
  <si>
    <t>基本的事項</t>
    <rPh sb="0" eb="3">
      <t>キホンテキ</t>
    </rPh>
    <rPh sb="3" eb="5">
      <t>ジコウ</t>
    </rPh>
    <phoneticPr fontId="5"/>
  </si>
  <si>
    <t>同一建物の減算</t>
    <rPh sb="0" eb="2">
      <t>ドウイツ</t>
    </rPh>
    <rPh sb="2" eb="4">
      <t>タテモノ</t>
    </rPh>
    <rPh sb="5" eb="7">
      <t>ゲンサン</t>
    </rPh>
    <phoneticPr fontId="5"/>
  </si>
  <si>
    <t>短期利用居宅介護費</t>
    <rPh sb="0" eb="2">
      <t>タンキ</t>
    </rPh>
    <rPh sb="2" eb="4">
      <t>リヨウ</t>
    </rPh>
    <rPh sb="4" eb="6">
      <t>キョタク</t>
    </rPh>
    <rPh sb="6" eb="8">
      <t>カイゴ</t>
    </rPh>
    <rPh sb="8" eb="9">
      <t>ヒ</t>
    </rPh>
    <phoneticPr fontId="5"/>
  </si>
  <si>
    <t>サービス提供が過少である場合の減算</t>
    <rPh sb="4" eb="6">
      <t>テイキョウ</t>
    </rPh>
    <rPh sb="7" eb="9">
      <t>カショウ</t>
    </rPh>
    <rPh sb="12" eb="14">
      <t>バアイ</t>
    </rPh>
    <rPh sb="15" eb="17">
      <t>ゲンサン</t>
    </rPh>
    <phoneticPr fontId="5"/>
  </si>
  <si>
    <t>サービス種類相互の算定関係</t>
    <rPh sb="4" eb="6">
      <t>シュルイ</t>
    </rPh>
    <rPh sb="6" eb="8">
      <t>ソウゴ</t>
    </rPh>
    <rPh sb="9" eb="11">
      <t>サンテイ</t>
    </rPh>
    <rPh sb="11" eb="13">
      <t>カンケイ</t>
    </rPh>
    <phoneticPr fontId="5"/>
  </si>
  <si>
    <t>二以上の事業所からのサービス提供</t>
    <rPh sb="0" eb="1">
      <t>ニ</t>
    </rPh>
    <rPh sb="1" eb="3">
      <t>イジョウ</t>
    </rPh>
    <rPh sb="4" eb="7">
      <t>ジギョウショ</t>
    </rPh>
    <rPh sb="14" eb="16">
      <t>テイキョウ</t>
    </rPh>
    <phoneticPr fontId="5"/>
  </si>
  <si>
    <t>訪問看護体制減算</t>
    <rPh sb="0" eb="2">
      <t>ホウモン</t>
    </rPh>
    <rPh sb="2" eb="4">
      <t>カンゴ</t>
    </rPh>
    <rPh sb="4" eb="6">
      <t>タイセイ</t>
    </rPh>
    <rPh sb="6" eb="8">
      <t>ゲンサン</t>
    </rPh>
    <phoneticPr fontId="5"/>
  </si>
  <si>
    <t>医療保険の訪問看護実施時の減算</t>
    <rPh sb="0" eb="2">
      <t>イリョウ</t>
    </rPh>
    <rPh sb="2" eb="4">
      <t>ホケン</t>
    </rPh>
    <rPh sb="5" eb="7">
      <t>ホウモン</t>
    </rPh>
    <rPh sb="7" eb="9">
      <t>カンゴ</t>
    </rPh>
    <rPh sb="9" eb="11">
      <t>ジッシ</t>
    </rPh>
    <rPh sb="11" eb="12">
      <t>ジ</t>
    </rPh>
    <rPh sb="13" eb="15">
      <t>ゲンサン</t>
    </rPh>
    <phoneticPr fontId="5"/>
  </si>
  <si>
    <t>初期加算</t>
    <rPh sb="0" eb="2">
      <t>ショキ</t>
    </rPh>
    <rPh sb="2" eb="4">
      <t>カサン</t>
    </rPh>
    <phoneticPr fontId="5"/>
  </si>
  <si>
    <t>･利用者に関する記録</t>
    <rPh sb="1" eb="4">
      <t>リヨウシャ</t>
    </rPh>
    <rPh sb="5" eb="6">
      <t>カン</t>
    </rPh>
    <rPh sb="8" eb="10">
      <t>キロク</t>
    </rPh>
    <phoneticPr fontId="5"/>
  </si>
  <si>
    <t>認知症加算</t>
    <rPh sb="0" eb="3">
      <t>ニンチショウ</t>
    </rPh>
    <rPh sb="3" eb="5">
      <t>カサン</t>
    </rPh>
    <phoneticPr fontId="5"/>
  </si>
  <si>
    <t>退院時共同指導加算</t>
    <rPh sb="0" eb="2">
      <t>タイイン</t>
    </rPh>
    <rPh sb="2" eb="3">
      <t>ジ</t>
    </rPh>
    <rPh sb="3" eb="5">
      <t>キョウドウ</t>
    </rPh>
    <rPh sb="5" eb="7">
      <t>シドウ</t>
    </rPh>
    <rPh sb="7" eb="9">
      <t>カサン</t>
    </rPh>
    <phoneticPr fontId="5"/>
  </si>
  <si>
    <t>･看護小規模多機能型居宅介護報告書</t>
    <rPh sb="14" eb="17">
      <t>ホウコクショ</t>
    </rPh>
    <phoneticPr fontId="5"/>
  </si>
  <si>
    <t>･加算算定の説明と同意の記録
･看護小規模多機能型居宅介護計画</t>
    <rPh sb="1" eb="3">
      <t>カサン</t>
    </rPh>
    <rPh sb="3" eb="5">
      <t>サンテイ</t>
    </rPh>
    <rPh sb="6" eb="8">
      <t>セツメイ</t>
    </rPh>
    <rPh sb="9" eb="11">
      <t>ドウイ</t>
    </rPh>
    <rPh sb="12" eb="14">
      <t>キロク</t>
    </rPh>
    <phoneticPr fontId="5"/>
  </si>
  <si>
    <t>特別管理加算</t>
    <rPh sb="0" eb="2">
      <t>トクベツ</t>
    </rPh>
    <rPh sb="2" eb="4">
      <t>カンリ</t>
    </rPh>
    <rPh sb="4" eb="6">
      <t>カサン</t>
    </rPh>
    <phoneticPr fontId="5"/>
  </si>
  <si>
    <t>･主治医の指示書
･看護小規模多機能型居宅介護報告書</t>
    <rPh sb="1" eb="4">
      <t>シュジイ</t>
    </rPh>
    <rPh sb="5" eb="7">
      <t>シジ</t>
    </rPh>
    <rPh sb="7" eb="8">
      <t>ショ</t>
    </rPh>
    <rPh sb="23" eb="26">
      <t>ホウコクショ</t>
    </rPh>
    <phoneticPr fontId="5"/>
  </si>
  <si>
    <t>ターミナルケア加算</t>
    <rPh sb="7" eb="9">
      <t>カサン</t>
    </rPh>
    <phoneticPr fontId="5"/>
  </si>
  <si>
    <t>･看護小規模多機能型居宅介護報告書
･ターミナルケアに係る利用者の身体状況の記録
･ターミナルケアに係る計画</t>
    <rPh sb="14" eb="17">
      <t>ホウコクショ</t>
    </rPh>
    <rPh sb="27" eb="28">
      <t>カカ</t>
    </rPh>
    <rPh sb="29" eb="32">
      <t>リヨウシャ</t>
    </rPh>
    <rPh sb="33" eb="35">
      <t>シンタイ</t>
    </rPh>
    <rPh sb="35" eb="37">
      <t>ジョウキョウ</t>
    </rPh>
    <rPh sb="38" eb="40">
      <t>キロク</t>
    </rPh>
    <rPh sb="50" eb="51">
      <t>カカ</t>
    </rPh>
    <rPh sb="52" eb="54">
      <t>ケイカク</t>
    </rPh>
    <phoneticPr fontId="5"/>
  </si>
  <si>
    <t>看護体制強化加算</t>
    <rPh sb="0" eb="2">
      <t>カンゴ</t>
    </rPh>
    <rPh sb="2" eb="4">
      <t>タイセイ</t>
    </rPh>
    <rPh sb="4" eb="6">
      <t>キョウカ</t>
    </rPh>
    <rPh sb="6" eb="8">
      <t>カサン</t>
    </rPh>
    <phoneticPr fontId="5"/>
  </si>
  <si>
    <t>区分</t>
    <rPh sb="0" eb="2">
      <t>クブン</t>
    </rPh>
    <phoneticPr fontId="5"/>
  </si>
  <si>
    <t>計画の作成と周知</t>
    <rPh sb="0" eb="2">
      <t>ケイカク</t>
    </rPh>
    <rPh sb="3" eb="5">
      <t>サクセイ</t>
    </rPh>
    <rPh sb="6" eb="8">
      <t>シュウチ</t>
    </rPh>
    <phoneticPr fontId="5"/>
  </si>
  <si>
    <t>賃金改善</t>
    <rPh sb="0" eb="2">
      <t>チンギン</t>
    </rPh>
    <rPh sb="2" eb="4">
      <t>カイゼン</t>
    </rPh>
    <phoneticPr fontId="5"/>
  </si>
  <si>
    <t>・賃金台帳</t>
    <rPh sb="1" eb="3">
      <t>チンギン</t>
    </rPh>
    <rPh sb="3" eb="5">
      <t>ダイチョウ</t>
    </rPh>
    <phoneticPr fontId="5"/>
  </si>
  <si>
    <t>・就業規則
・給与規程</t>
    <rPh sb="1" eb="3">
      <t>シュウギョウ</t>
    </rPh>
    <rPh sb="3" eb="5">
      <t>キソク</t>
    </rPh>
    <rPh sb="7" eb="9">
      <t>キュウヨ</t>
    </rPh>
    <rPh sb="9" eb="11">
      <t>キテイ</t>
    </rPh>
    <phoneticPr fontId="5"/>
  </si>
  <si>
    <t>キャリアパス
要件Ⅱ</t>
    <rPh sb="7" eb="9">
      <t>ヨウケン</t>
    </rPh>
    <phoneticPr fontId="5"/>
  </si>
  <si>
    <t>・研修等に関する書類</t>
    <rPh sb="1" eb="3">
      <t>ケンシュウ</t>
    </rPh>
    <rPh sb="3" eb="4">
      <t>トウ</t>
    </rPh>
    <rPh sb="5" eb="6">
      <t>カン</t>
    </rPh>
    <rPh sb="8" eb="10">
      <t>ショルイ</t>
    </rPh>
    <phoneticPr fontId="5"/>
  </si>
  <si>
    <t>・職場環境の改善状況が
　分かる書類</t>
    <rPh sb="1" eb="3">
      <t>ショクバ</t>
    </rPh>
    <rPh sb="3" eb="5">
      <t>カンキョウ</t>
    </rPh>
    <rPh sb="6" eb="8">
      <t>カイゼン</t>
    </rPh>
    <rPh sb="8" eb="10">
      <t>ジョウキョウ</t>
    </rPh>
    <rPh sb="13" eb="14">
      <t>ワ</t>
    </rPh>
    <rPh sb="16" eb="18">
      <t>ショルイ</t>
    </rPh>
    <phoneticPr fontId="5"/>
  </si>
  <si>
    <t>労働保険料の納付</t>
    <rPh sb="0" eb="2">
      <t>ロウドウ</t>
    </rPh>
    <rPh sb="2" eb="5">
      <t>ホケンリョウ</t>
    </rPh>
    <rPh sb="6" eb="8">
      <t>ノウフ</t>
    </rPh>
    <phoneticPr fontId="5"/>
  </si>
  <si>
    <t>・労働保険納付証明書等</t>
    <rPh sb="1" eb="3">
      <t>ロウドウ</t>
    </rPh>
    <rPh sb="3" eb="5">
      <t>ホケン</t>
    </rPh>
    <rPh sb="5" eb="7">
      <t>ノウフ</t>
    </rPh>
    <rPh sb="7" eb="10">
      <t>ショウメイショ</t>
    </rPh>
    <rPh sb="10" eb="11">
      <t>トウ</t>
    </rPh>
    <phoneticPr fontId="5"/>
  </si>
  <si>
    <t>□</t>
    <phoneticPr fontId="3"/>
  </si>
  <si>
    <t>□</t>
    <phoneticPr fontId="3"/>
  </si>
  <si>
    <t>指定地域密着型サービスの事業の一般原則</t>
    <rPh sb="0" eb="2">
      <t>シテイ</t>
    </rPh>
    <rPh sb="2" eb="7">
      <t>チイキミッチャクガタ</t>
    </rPh>
    <rPh sb="12" eb="14">
      <t>ジギョウ</t>
    </rPh>
    <rPh sb="15" eb="17">
      <t>イッパン</t>
    </rPh>
    <rPh sb="17" eb="19">
      <t>ゲンソク</t>
    </rPh>
    <phoneticPr fontId="5"/>
  </si>
  <si>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5"/>
  </si>
  <si>
    <t>基準第3条第1項</t>
    <rPh sb="0" eb="2">
      <t>キジュン</t>
    </rPh>
    <rPh sb="2" eb="3">
      <t>ダイ</t>
    </rPh>
    <rPh sb="4" eb="5">
      <t>ジョウ</t>
    </rPh>
    <rPh sb="5" eb="6">
      <t>ダイ</t>
    </rPh>
    <rPh sb="7" eb="8">
      <t>コウ</t>
    </rPh>
    <phoneticPr fontId="5"/>
  </si>
  <si>
    <t>基準第3条第2項</t>
    <rPh sb="0" eb="2">
      <t>キジュン</t>
    </rPh>
    <rPh sb="2" eb="3">
      <t>ダイ</t>
    </rPh>
    <rPh sb="4" eb="5">
      <t>ジョウ</t>
    </rPh>
    <rPh sb="5" eb="6">
      <t>ダイ</t>
    </rPh>
    <rPh sb="7" eb="8">
      <t>コウ</t>
    </rPh>
    <phoneticPr fontId="5"/>
  </si>
  <si>
    <t>□</t>
    <phoneticPr fontId="5"/>
  </si>
  <si>
    <t>Ⅰ　基本方針</t>
    <rPh sb="2" eb="4">
      <t>キホン</t>
    </rPh>
    <rPh sb="4" eb="6">
      <t>ホウシン</t>
    </rPh>
    <phoneticPr fontId="5"/>
  </si>
  <si>
    <t>□</t>
    <phoneticPr fontId="5"/>
  </si>
  <si>
    <t>解釈通知2(1)②ロ</t>
    <phoneticPr fontId="3"/>
  </si>
  <si>
    <t>※宿泊サービスの利用者がいない場合、夜間及び深夜の時間帯を通じて利用者に対して訪問サービスを提供するために必要な連絡体制を整備しているときは、宿直及び夜勤を行う従業者を置かないことができます。</t>
    <rPh sb="1" eb="3">
      <t>シュクハク</t>
    </rPh>
    <rPh sb="8" eb="11">
      <t>リヨウシャ</t>
    </rPh>
    <rPh sb="15" eb="17">
      <t>バアイ</t>
    </rPh>
    <rPh sb="18" eb="20">
      <t>ヤカン</t>
    </rPh>
    <rPh sb="20" eb="21">
      <t>オヨ</t>
    </rPh>
    <rPh sb="22" eb="24">
      <t>シンヤ</t>
    </rPh>
    <rPh sb="25" eb="28">
      <t>ジカンタイ</t>
    </rPh>
    <rPh sb="29" eb="30">
      <t>ツウ</t>
    </rPh>
    <rPh sb="32" eb="35">
      <t>リヨウシャ</t>
    </rPh>
    <rPh sb="36" eb="37">
      <t>タイ</t>
    </rPh>
    <rPh sb="39" eb="41">
      <t>ホウモン</t>
    </rPh>
    <rPh sb="46" eb="48">
      <t>テイキョウ</t>
    </rPh>
    <rPh sb="53" eb="55">
      <t>ヒツヨウ</t>
    </rPh>
    <rPh sb="56" eb="58">
      <t>レンラク</t>
    </rPh>
    <rPh sb="58" eb="60">
      <t>タイセイ</t>
    </rPh>
    <rPh sb="61" eb="63">
      <t>セイビ</t>
    </rPh>
    <rPh sb="71" eb="73">
      <t>シュクチョク</t>
    </rPh>
    <rPh sb="73" eb="74">
      <t>オヨ</t>
    </rPh>
    <rPh sb="75" eb="77">
      <t>ヤキン</t>
    </rPh>
    <rPh sb="78" eb="79">
      <t>オコナ</t>
    </rPh>
    <rPh sb="80" eb="83">
      <t>ジュウギョウシャ</t>
    </rPh>
    <rPh sb="84" eb="85">
      <t>オ</t>
    </rPh>
    <phoneticPr fontId="3"/>
  </si>
  <si>
    <t>介護支援専門員</t>
    <rPh sb="0" eb="2">
      <t>カイゴ</t>
    </rPh>
    <rPh sb="2" eb="4">
      <t>シエン</t>
    </rPh>
    <rPh sb="4" eb="7">
      <t>センモンイン</t>
    </rPh>
    <phoneticPr fontId="3"/>
  </si>
  <si>
    <t>介護支援専門員は以下の研修を修了していますか。
・小規模多機能型サービス等計画作成担当者研修</t>
    <rPh sb="0" eb="2">
      <t>カイゴ</t>
    </rPh>
    <rPh sb="2" eb="4">
      <t>シエン</t>
    </rPh>
    <rPh sb="4" eb="7">
      <t>センモンイン</t>
    </rPh>
    <rPh sb="8" eb="10">
      <t>イカ</t>
    </rPh>
    <rPh sb="11" eb="13">
      <t>ケンシュウ</t>
    </rPh>
    <rPh sb="14" eb="16">
      <t>シュウリョウ</t>
    </rPh>
    <phoneticPr fontId="5"/>
  </si>
  <si>
    <t>事業者</t>
    <rPh sb="0" eb="3">
      <t>ジギョウシャ</t>
    </rPh>
    <phoneticPr fontId="3"/>
  </si>
  <si>
    <t>指定居宅サービス事業等その他の保健医療又は福祉に関する事業について、3年以上の経験を有していますか。</t>
    <rPh sb="0" eb="2">
      <t>シテイ</t>
    </rPh>
    <rPh sb="2" eb="4">
      <t>キョタク</t>
    </rPh>
    <rPh sb="8" eb="10">
      <t>ジギョウ</t>
    </rPh>
    <rPh sb="10" eb="11">
      <t>トウ</t>
    </rPh>
    <rPh sb="13" eb="14">
      <t>タ</t>
    </rPh>
    <rPh sb="15" eb="17">
      <t>ホケン</t>
    </rPh>
    <rPh sb="17" eb="19">
      <t>イリョウ</t>
    </rPh>
    <rPh sb="19" eb="20">
      <t>マタ</t>
    </rPh>
    <rPh sb="21" eb="23">
      <t>フクシ</t>
    </rPh>
    <rPh sb="24" eb="25">
      <t>カン</t>
    </rPh>
    <rPh sb="27" eb="29">
      <t>ジギョウ</t>
    </rPh>
    <rPh sb="35" eb="38">
      <t>ネンイジョウ</t>
    </rPh>
    <rPh sb="39" eb="41">
      <t>ケイケン</t>
    </rPh>
    <rPh sb="42" eb="43">
      <t>ユウ</t>
    </rPh>
    <phoneticPr fontId="5"/>
  </si>
  <si>
    <t>本体事業所</t>
    <rPh sb="0" eb="2">
      <t>ホンタイ</t>
    </rPh>
    <rPh sb="2" eb="5">
      <t>ジギョウショトサ</t>
    </rPh>
    <phoneticPr fontId="3"/>
  </si>
  <si>
    <t>管理者</t>
    <rPh sb="0" eb="3">
      <t>カンリシャ</t>
    </rPh>
    <phoneticPr fontId="3"/>
  </si>
  <si>
    <t>代表者</t>
    <rPh sb="0" eb="3">
      <t>ダイヒョウシャ</t>
    </rPh>
    <phoneticPr fontId="3"/>
  </si>
  <si>
    <t>・資格を確認する書類</t>
    <rPh sb="1" eb="3">
      <t>シカク</t>
    </rPh>
    <rPh sb="4" eb="6">
      <t>カクニン</t>
    </rPh>
    <rPh sb="8" eb="10">
      <t>ショルイ</t>
    </rPh>
    <phoneticPr fontId="3"/>
  </si>
  <si>
    <t>登録定員
利用定員</t>
    <rPh sb="0" eb="2">
      <t>トウロク</t>
    </rPh>
    <rPh sb="2" eb="4">
      <t>テイイン</t>
    </rPh>
    <rPh sb="5" eb="7">
      <t>リヨウ</t>
    </rPh>
    <rPh sb="7" eb="9">
      <t>テイイン</t>
    </rPh>
    <phoneticPr fontId="5"/>
  </si>
  <si>
    <t>宿泊サービスの利用定員は、通いサービスの利用定員の1/3以上9人以下ですか。(サテライト型にあっては6人まで）</t>
  </si>
  <si>
    <t>・事業所平面図
・設備・備品台帳
・建築検査済証
・消防検査済証
・消防設備点検結果</t>
    <rPh sb="1" eb="4">
      <t>ジギョウショ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5"/>
  </si>
  <si>
    <t>(2)居間及び食堂は、利用者及び従業員が一堂に会するのに十分な広さを確保できていますか。</t>
    <rPh sb="3" eb="5">
      <t>イマ</t>
    </rPh>
    <rPh sb="5" eb="6">
      <t>オヨ</t>
    </rPh>
    <rPh sb="7" eb="9">
      <t>ショクドウ</t>
    </rPh>
    <rPh sb="11" eb="14">
      <t>リヨウシャ</t>
    </rPh>
    <rPh sb="14" eb="15">
      <t>オヨ</t>
    </rPh>
    <rPh sb="16" eb="19">
      <t>ジュウギョウイン</t>
    </rPh>
    <rPh sb="20" eb="22">
      <t>イチドウ</t>
    </rPh>
    <rPh sb="23" eb="24">
      <t>カイ</t>
    </rPh>
    <rPh sb="28" eb="30">
      <t>ジュウブン</t>
    </rPh>
    <rPh sb="31" eb="32">
      <t>ヒロ</t>
    </rPh>
    <rPh sb="34" eb="36">
      <t>カクホ</t>
    </rPh>
    <phoneticPr fontId="5"/>
  </si>
  <si>
    <t>(4)宿泊室(以下この号において「個室」という。)以外の宿泊室を設ける場合は、個室以外の宿泊室の面積を合計した面積は、おおむね7.43平方メートルに宿泊サービスの利用定員から個室の定員数を控除した数を乗じて得た面積以上とするものとし、その構造は、利用者のプライバシーが確保されたものとなっていますか。
（プライバシーが確保された居間については、(3)の個室以外の宿泊室の面積に含めることができます。）</t>
    <phoneticPr fontId="3"/>
  </si>
  <si>
    <t>（2）重要事項説明書の内容に不備等はないか</t>
    <phoneticPr fontId="5"/>
  </si>
  <si>
    <t>正当な理由なくサービスの提供を拒んでいませんか。</t>
    <rPh sb="0" eb="2">
      <t>セイトウ</t>
    </rPh>
    <rPh sb="3" eb="5">
      <t>リユウ</t>
    </rPh>
    <rPh sb="12" eb="14">
      <t>テイキョウ</t>
    </rPh>
    <rPh sb="15" eb="16">
      <t>コバ</t>
    </rPh>
    <phoneticPr fontId="5"/>
  </si>
  <si>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5"/>
  </si>
  <si>
    <t>・サービス担当者会議の要点
・情報提供に関する記録</t>
    <phoneticPr fontId="5"/>
  </si>
  <si>
    <t>被保険者資格、要介護認定の有無、要介護認定の有効期限を確認しているか</t>
  </si>
  <si>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5"/>
  </si>
  <si>
    <t>・介護保険番号、有効期限等を確認している記録等</t>
    <phoneticPr fontId="3"/>
  </si>
  <si>
    <t>被保険者証に認定審査会意見が記載されているときは、サービス提供に際し、その意見を考慮していますか。</t>
    <phoneticPr fontId="5"/>
  </si>
  <si>
    <t>要介護認定の申請に係る援助</t>
    <rPh sb="0" eb="1">
      <t>ヨウ</t>
    </rPh>
    <rPh sb="1" eb="3">
      <t>カイゴ</t>
    </rPh>
    <rPh sb="3" eb="5">
      <t>ニンテイ</t>
    </rPh>
    <rPh sb="6" eb="8">
      <t>シンセイ</t>
    </rPh>
    <rPh sb="9" eb="10">
      <t>カカ</t>
    </rPh>
    <rPh sb="11" eb="13">
      <t>エンジョ</t>
    </rPh>
    <phoneticPr fontId="5"/>
  </si>
  <si>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5"/>
  </si>
  <si>
    <t>・利用者に関する記録</t>
    <rPh sb="1" eb="3">
      <t>リヨウ</t>
    </rPh>
    <rPh sb="3" eb="4">
      <t>シャ</t>
    </rPh>
    <rPh sb="5" eb="6">
      <t>カン</t>
    </rPh>
    <rPh sb="8" eb="10">
      <t>キロク</t>
    </rPh>
    <phoneticPr fontId="5"/>
  </si>
  <si>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5"/>
  </si>
  <si>
    <t>サービス担当者会議等に参加し、利用者の心身の状況把握に努めているか</t>
  </si>
  <si>
    <t>・サービス担当者会議の記録</t>
    <phoneticPr fontId="5"/>
  </si>
  <si>
    <t>サービスの提供に当たっては、居宅サービス事業者その他保健医療サービス又は福祉サービスを提供する者との密接な連携に努めていますか。</t>
    <rPh sb="5" eb="7">
      <t>テイキョウ</t>
    </rPh>
    <rPh sb="8" eb="9">
      <t>ア</t>
    </rPh>
    <rPh sb="14" eb="16">
      <t>キョタク</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5"/>
  </si>
  <si>
    <t>・サービス担当者会議の記録
・サービス提供の記録</t>
    <rPh sb="19" eb="21">
      <t>テイキョウ</t>
    </rPh>
    <rPh sb="22" eb="24">
      <t>キロク</t>
    </rPh>
    <phoneticPr fontId="3"/>
  </si>
  <si>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5"/>
  </si>
  <si>
    <t>訪問サービスの提供に当たるものに身分証を携行させ、面接時、初回訪問時及び利用者又はその家族から求められたときは、これを提示するよう指導していますか。</t>
    <rPh sb="0" eb="2">
      <t>ホウモン</t>
    </rPh>
    <rPh sb="7" eb="9">
      <t>テイキョウ</t>
    </rPh>
    <rPh sb="10" eb="11">
      <t>ア</t>
    </rPh>
    <rPh sb="16" eb="18">
      <t>ミブン</t>
    </rPh>
    <rPh sb="18" eb="19">
      <t>ショウ</t>
    </rPh>
    <rPh sb="20" eb="22">
      <t>ケイコウ</t>
    </rPh>
    <rPh sb="25" eb="27">
      <t>メンセツ</t>
    </rPh>
    <rPh sb="27" eb="28">
      <t>ジ</t>
    </rPh>
    <rPh sb="29" eb="31">
      <t>ショカイ</t>
    </rPh>
    <rPh sb="31" eb="33">
      <t>ホウモン</t>
    </rPh>
    <rPh sb="33" eb="34">
      <t>ジ</t>
    </rPh>
    <rPh sb="34" eb="35">
      <t>オヨ</t>
    </rPh>
    <rPh sb="36" eb="39">
      <t>リヨウシャ</t>
    </rPh>
    <rPh sb="39" eb="40">
      <t>マタ</t>
    </rPh>
    <rPh sb="43" eb="45">
      <t>カゾク</t>
    </rPh>
    <rPh sb="47" eb="48">
      <t>モト</t>
    </rPh>
    <rPh sb="59" eb="61">
      <t>テイジ</t>
    </rPh>
    <rPh sb="65" eb="67">
      <t>シドウ</t>
    </rPh>
    <phoneticPr fontId="5"/>
  </si>
  <si>
    <t>・身分を証する書類</t>
    <rPh sb="1" eb="3">
      <t>ミブン</t>
    </rPh>
    <rPh sb="4" eb="5">
      <t>ショウ</t>
    </rPh>
    <rPh sb="7" eb="9">
      <t>ショルイ</t>
    </rPh>
    <phoneticPr fontId="5"/>
  </si>
  <si>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5"/>
  </si>
  <si>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5"/>
  </si>
  <si>
    <t>（1）利用者からの費用徴収は適切に行われているか</t>
    <phoneticPr fontId="5"/>
  </si>
  <si>
    <t>（2）領収書を発行しているか</t>
    <phoneticPr fontId="5"/>
  </si>
  <si>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5"/>
  </si>
  <si>
    <t>・請求書
・領収書</t>
    <phoneticPr fontId="3"/>
  </si>
  <si>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5"/>
  </si>
  <si>
    <t>下記の費用の額に係るサービスの提供に当たっては、あらかじめ、利用者又はその家族に対し、当該サービスの内容及び費用について説明を行い、利用者の同意を得ていますか。
・通常の事業の実施地域以外の地域に居住する利用者に対して行う送迎に要する費用
・通常の事業の実施地域以外の地域の居宅において訪問サービスを提供する場合の交通費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・サービスのうち、日常生活においても通常必要となるものに係る費用であって、利用者負担とすることが適当な費用</t>
    <phoneticPr fontId="3"/>
  </si>
  <si>
    <t>サービスの提供に要した費用の支払いを受けた際、領収証を交付していますか。</t>
    <phoneticPr fontId="3"/>
  </si>
  <si>
    <t>上記の領収証には、それぞれ個別の費用ごとに区分して記載していますか。</t>
    <phoneticPr fontId="3"/>
  </si>
  <si>
    <t>・サービス提供証明書控</t>
    <phoneticPr fontId="5"/>
  </si>
  <si>
    <t>利用者の要介護状態等の軽減又は悪化の防止（介護予防）に資するよう、その目標を設定し、計画的に行っていますか。</t>
    <rPh sb="0" eb="3">
      <t>リヨウシャ</t>
    </rPh>
    <rPh sb="4" eb="5">
      <t>ヨウ</t>
    </rPh>
    <rPh sb="5" eb="7">
      <t>カイゴ</t>
    </rPh>
    <rPh sb="7" eb="10">
      <t>ジョウタイトウ</t>
    </rPh>
    <rPh sb="11" eb="13">
      <t>ケイゲン</t>
    </rPh>
    <rPh sb="13" eb="14">
      <t>マタ</t>
    </rPh>
    <rPh sb="15" eb="17">
      <t>アッカ</t>
    </rPh>
    <rPh sb="18" eb="20">
      <t>ボウシ</t>
    </rPh>
    <rPh sb="21" eb="23">
      <t>カイゴ</t>
    </rPh>
    <rPh sb="23" eb="25">
      <t>ヨボウ</t>
    </rPh>
    <rPh sb="27" eb="28">
      <t>シ</t>
    </rPh>
    <rPh sb="35" eb="37">
      <t>モクヒョウ</t>
    </rPh>
    <rPh sb="38" eb="40">
      <t>セッテイ</t>
    </rPh>
    <rPh sb="42" eb="45">
      <t>ケイカクテキ</t>
    </rPh>
    <rPh sb="46" eb="47">
      <t>オコナ</t>
    </rPh>
    <phoneticPr fontId="5"/>
  </si>
  <si>
    <t>自らその提供するサービスの質の評価を行い、常にその改善を図っていますか。</t>
  </si>
  <si>
    <t>(2)利用者一人一人の人格を尊重し、それぞれの役割を持って家庭的な環境の下で日常生活を送ることができるよう配慮していますか。</t>
    <rPh sb="6" eb="8">
      <t>ヒトリ</t>
    </rPh>
    <rPh sb="8" eb="10">
      <t>ヒトリ</t>
    </rPh>
    <rPh sb="11" eb="13">
      <t>ジンカク</t>
    </rPh>
    <rPh sb="14" eb="16">
      <t>ソンチョウ</t>
    </rPh>
    <phoneticPr fontId="3"/>
  </si>
  <si>
    <t>(4)サービスの提供に当たって、懇切丁寧に行うことを旨とし、利用者又はその家族に対し、サービス提供方法等を説明をしていますか。</t>
    <rPh sb="21" eb="22">
      <t>オコナ</t>
    </rPh>
    <rPh sb="26" eb="27">
      <t>ムネ</t>
    </rPh>
    <rPh sb="47" eb="49">
      <t>テイキョウ</t>
    </rPh>
    <rPh sb="49" eb="51">
      <t>ホウホウ</t>
    </rPh>
    <rPh sb="51" eb="52">
      <t>トウ</t>
    </rPh>
    <phoneticPr fontId="3"/>
  </si>
  <si>
    <t>(6)身体的拘束等を行う場合は、その態様及び時間、その際の利用者の心身の状況並びに緊急やむを得ない理由を記録していますか。</t>
    <phoneticPr fontId="3"/>
  </si>
  <si>
    <t>管理者は、介護支援専門員に、登録者の居宅サービス計画の作成に関する業務を担当させていますか。</t>
  </si>
  <si>
    <t>・アセスメントシート・サービス担当者会議の記録
・居宅サービス計画
・支援経過記録等
・モニタリングの記録
・個別サービス計画</t>
    <phoneticPr fontId="3"/>
  </si>
  <si>
    <t>介護支援専門員は、登録者の居宅サービス計画の作成に当たっては、指定居宅介護支援等基準第13条各号に掲げる具体的取組方針に沿って行っていますか。</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5"/>
  </si>
  <si>
    <t>毎月、市町村（国民健康保険団体連合会）へ居宅サービス計画において法定代理受領サービスとして位置づけた者の情報を記載した文書を提出していますか。</t>
    <rPh sb="0" eb="2">
      <t>マイツキ</t>
    </rPh>
    <rPh sb="3" eb="6">
      <t>シチョウソン</t>
    </rPh>
    <rPh sb="7" eb="9">
      <t>コクミン</t>
    </rPh>
    <rPh sb="9" eb="11">
      <t>ケンコウ</t>
    </rPh>
    <rPh sb="11" eb="13">
      <t>ホケン</t>
    </rPh>
    <rPh sb="13" eb="15">
      <t>ダンタイ</t>
    </rPh>
    <rPh sb="15" eb="18">
      <t>レンゴウカイ</t>
    </rPh>
    <rPh sb="20" eb="22">
      <t>キョタク</t>
    </rPh>
    <rPh sb="26" eb="28">
      <t>ケイカク</t>
    </rPh>
    <rPh sb="32" eb="34">
      <t>ホウテイ</t>
    </rPh>
    <rPh sb="34" eb="36">
      <t>ダイリ</t>
    </rPh>
    <rPh sb="36" eb="38">
      <t>ジュリョウ</t>
    </rPh>
    <rPh sb="45" eb="47">
      <t>イチ</t>
    </rPh>
    <rPh sb="50" eb="51">
      <t>モノ</t>
    </rPh>
    <rPh sb="52" eb="54">
      <t>ジョウホウ</t>
    </rPh>
    <rPh sb="55" eb="57">
      <t>キサイ</t>
    </rPh>
    <rPh sb="59" eb="61">
      <t>ブンショ</t>
    </rPh>
    <rPh sb="62" eb="64">
      <t>テイシュツ</t>
    </rPh>
    <phoneticPr fontId="5"/>
  </si>
  <si>
    <t>・給付管理票</t>
    <rPh sb="1" eb="3">
      <t>キュウフ</t>
    </rPh>
    <rPh sb="3" eb="5">
      <t>カンリ</t>
    </rPh>
    <rPh sb="5" eb="6">
      <t>ヒョウ</t>
    </rPh>
    <phoneticPr fontId="5"/>
  </si>
  <si>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5"/>
  </si>
  <si>
    <t>（1）利用者の心身の状況、希望等を踏まえて小規模多機能型居宅介護計画が立てられているか</t>
  </si>
  <si>
    <t>（2）アセスメントを適切に行っているか</t>
  </si>
  <si>
    <t>（3）サービス担当者会議等により専門的意見を聴取しているか</t>
  </si>
  <si>
    <t>（4）小規模多機能型居宅介護計画を本人や家族に説明し、同意を得ているか</t>
  </si>
  <si>
    <t>（5）小規模多機能型居宅介護計画に基づいたケアの提供をしているか</t>
  </si>
  <si>
    <t>（6）目標の達成状況は記録されているか</t>
  </si>
  <si>
    <t>（7）達成状況に基づき、新たな小規模多機能型居宅介護計画が立てられているか</t>
  </si>
  <si>
    <t>介護は、利用者の心身の状況に応じ、利用者の自立の支援及び日常生活の充実に資するよう、適切な技術をもって行われていますか。</t>
    <phoneticPr fontId="3"/>
  </si>
  <si>
    <t>・市町村に送付した通知に係る記録</t>
    <rPh sb="1" eb="4">
      <t>シチョウソン</t>
    </rPh>
    <rPh sb="5" eb="7">
      <t>ソウフ</t>
    </rPh>
    <rPh sb="9" eb="11">
      <t>ツウチ</t>
    </rPh>
    <rPh sb="12" eb="13">
      <t>カカ</t>
    </rPh>
    <rPh sb="14" eb="16">
      <t>キロク</t>
    </rPh>
    <phoneticPr fontId="5"/>
  </si>
  <si>
    <t>社会生活上の便宜の提供等</t>
    <phoneticPr fontId="5"/>
  </si>
  <si>
    <t>日常生活を営む上で必要な行政機関に対する手続き等、必要に応じて同意を得た上で代わりに行っていますか。</t>
    <rPh sb="0" eb="2">
      <t>ニチジョウ</t>
    </rPh>
    <rPh sb="2" eb="4">
      <t>セイカツ</t>
    </rPh>
    <rPh sb="5" eb="6">
      <t>イトナ</t>
    </rPh>
    <rPh sb="7" eb="8">
      <t>ウエ</t>
    </rPh>
    <phoneticPr fontId="5"/>
  </si>
  <si>
    <t>利用者の家族に対し、会報の送付、行事への参加の呼びかけ等、利用者と家族の交流の機会を確保するよう努めていますか。</t>
    <rPh sb="42" eb="44">
      <t>カクホ</t>
    </rPh>
    <rPh sb="48" eb="49">
      <t>ツト</t>
    </rPh>
    <phoneticPr fontId="5"/>
  </si>
  <si>
    <t>（1）緊急時対応マニュアル等が整備されているか</t>
    <phoneticPr fontId="5"/>
  </si>
  <si>
    <t>（2）緊急事態が発生した場合、速やかに主治の医師に連絡しているか</t>
    <phoneticPr fontId="5"/>
  </si>
  <si>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5"/>
  </si>
  <si>
    <t>・緊急時対応マニュアル
・サービス提供記録</t>
    <phoneticPr fontId="3"/>
  </si>
  <si>
    <t>管理者は、介護従業者の管理及び利用の申込みに係る調整、業務の実施状況の把握その他の管理を一元的に行っていますか。</t>
  </si>
  <si>
    <t>・組織図、組織規程
・業務分担表
・業務日誌</t>
  </si>
  <si>
    <t>介護従業者に必要な指揮命令を行っていますか。</t>
  </si>
  <si>
    <t>運営における以下の重要事項について定めているか</t>
    <phoneticPr fontId="5"/>
  </si>
  <si>
    <t>・運営規程
・重要事項説明書</t>
    <phoneticPr fontId="5"/>
  </si>
  <si>
    <t>事業所の従業者によってサービスを提供していますか。
ただし、利用者の処遇に直接影響を及ぼさない業務は、この限りではありません。</t>
    <phoneticPr fontId="3"/>
  </si>
  <si>
    <t>介護従業者の資質の向上のために、その研修の機会を確保していますか。</t>
  </si>
  <si>
    <t>登録定員並びに通いサービス及び宿泊サービスの利用定員を超えてサービスを提供していませんか。
ただし、通いサービス及び宿泊サービスの利用は、利用者の様態や希望等により特に必要と認められる場合は、一時的にその利用定員を超えることはやむを得ないものとします。なお、災害その他のやむを得ない事情がある場合は、この限りではありません。
(特に必要と認められる場合の例)
①登録者の介護者が急病のため、急遽、事業所において通いサービスを提供したことにより、当該登録者が利用した時間帯における利用者数が定員を超える場合
②事業所において看取りを希望する登録者に対し、宿泊室においてサービスを提供したことにより、通いサービスの提供時間帯における利用者数が定員を超える場合
③登録者全員を集めて催しを兼ねたサービスを提供するため、通いサービスの利用者数が定員を超える場合
④上記に準ずる状況により特に必要と認められる場合</t>
    <rPh sb="0" eb="2">
      <t>トウロク</t>
    </rPh>
    <rPh sb="2" eb="4">
      <t>テイイン</t>
    </rPh>
    <rPh sb="4" eb="5">
      <t>ナラ</t>
    </rPh>
    <rPh sb="7" eb="8">
      <t>カヨ</t>
    </rPh>
    <rPh sb="13" eb="14">
      <t>オヨ</t>
    </rPh>
    <rPh sb="15" eb="17">
      <t>シュクハク</t>
    </rPh>
    <rPh sb="22" eb="24">
      <t>リヨウ</t>
    </rPh>
    <rPh sb="35" eb="37">
      <t>テイキョウ</t>
    </rPh>
    <rPh sb="51" eb="52">
      <t>カヨ</t>
    </rPh>
    <rPh sb="57" eb="58">
      <t>オヨ</t>
    </rPh>
    <rPh sb="59" eb="61">
      <t>シュクハク</t>
    </rPh>
    <rPh sb="66" eb="68">
      <t>リヨウ</t>
    </rPh>
    <rPh sb="70" eb="73">
      <t>リヨウシャ</t>
    </rPh>
    <rPh sb="74" eb="76">
      <t>ヨウタイ</t>
    </rPh>
    <rPh sb="77" eb="79">
      <t>キボウ</t>
    </rPh>
    <rPh sb="79" eb="80">
      <t>トウ</t>
    </rPh>
    <rPh sb="83" eb="84">
      <t>トク</t>
    </rPh>
    <rPh sb="85" eb="87">
      <t>ヒツヨウ</t>
    </rPh>
    <rPh sb="88" eb="89">
      <t>ミト</t>
    </rPh>
    <rPh sb="93" eb="95">
      <t>バアイ</t>
    </rPh>
    <rPh sb="97" eb="100">
      <t>イチジテキ</t>
    </rPh>
    <rPh sb="103" eb="105">
      <t>リヨウ</t>
    </rPh>
    <rPh sb="105" eb="107">
      <t>テイイン</t>
    </rPh>
    <rPh sb="108" eb="109">
      <t>コ</t>
    </rPh>
    <rPh sb="117" eb="118">
      <t>エ</t>
    </rPh>
    <rPh sb="166" eb="167">
      <t>トク</t>
    </rPh>
    <rPh sb="168" eb="170">
      <t>ヒツヨウ</t>
    </rPh>
    <rPh sb="171" eb="172">
      <t>ミト</t>
    </rPh>
    <rPh sb="176" eb="178">
      <t>バアイ</t>
    </rPh>
    <rPh sb="179" eb="180">
      <t>レイ</t>
    </rPh>
    <rPh sb="183" eb="186">
      <t>トウロクシャ</t>
    </rPh>
    <rPh sb="187" eb="189">
      <t>カイゴ</t>
    </rPh>
    <rPh sb="189" eb="190">
      <t>シャ</t>
    </rPh>
    <rPh sb="191" eb="193">
      <t>キュウビョウ</t>
    </rPh>
    <rPh sb="197" eb="199">
      <t>キュウキョ</t>
    </rPh>
    <rPh sb="200" eb="203">
      <t>ジギョウショ</t>
    </rPh>
    <rPh sb="207" eb="208">
      <t>カヨ</t>
    </rPh>
    <rPh sb="214" eb="216">
      <t>テイキョウ</t>
    </rPh>
    <rPh sb="224" eb="226">
      <t>トウガイ</t>
    </rPh>
    <rPh sb="226" eb="228">
      <t>トウロク</t>
    </rPh>
    <rPh sb="228" eb="229">
      <t>シャ</t>
    </rPh>
    <rPh sb="230" eb="232">
      <t>リヨウ</t>
    </rPh>
    <rPh sb="234" eb="236">
      <t>ジカン</t>
    </rPh>
    <rPh sb="236" eb="237">
      <t>タイ</t>
    </rPh>
    <rPh sb="241" eb="244">
      <t>リヨウシャ</t>
    </rPh>
    <rPh sb="244" eb="245">
      <t>スウ</t>
    </rPh>
    <rPh sb="246" eb="248">
      <t>テイイン</t>
    </rPh>
    <rPh sb="249" eb="250">
      <t>コ</t>
    </rPh>
    <rPh sb="252" eb="254">
      <t>バアイ</t>
    </rPh>
    <rPh sb="256" eb="259">
      <t>ジギョウショ</t>
    </rPh>
    <rPh sb="263" eb="265">
      <t>ミト</t>
    </rPh>
    <rPh sb="267" eb="269">
      <t>キボウ</t>
    </rPh>
    <rPh sb="271" eb="273">
      <t>トウロク</t>
    </rPh>
    <rPh sb="273" eb="274">
      <t>シャ</t>
    </rPh>
    <rPh sb="275" eb="276">
      <t>タイ</t>
    </rPh>
    <rPh sb="278" eb="280">
      <t>シュクハク</t>
    </rPh>
    <rPh sb="280" eb="281">
      <t>シツ</t>
    </rPh>
    <rPh sb="290" eb="292">
      <t>テイキョウ</t>
    </rPh>
    <rPh sb="300" eb="301">
      <t>カヨ</t>
    </rPh>
    <rPh sb="307" eb="309">
      <t>テイキョウ</t>
    </rPh>
    <rPh sb="309" eb="311">
      <t>ジカン</t>
    </rPh>
    <rPh sb="311" eb="312">
      <t>タイ</t>
    </rPh>
    <rPh sb="316" eb="319">
      <t>リヨウシャ</t>
    </rPh>
    <rPh sb="319" eb="320">
      <t>スウ</t>
    </rPh>
    <rPh sb="321" eb="323">
      <t>テイイン</t>
    </rPh>
    <rPh sb="324" eb="325">
      <t>コ</t>
    </rPh>
    <rPh sb="327" eb="329">
      <t>バアイ</t>
    </rPh>
    <rPh sb="331" eb="333">
      <t>トウロク</t>
    </rPh>
    <rPh sb="333" eb="334">
      <t>シャ</t>
    </rPh>
    <rPh sb="334" eb="336">
      <t>ゼンイン</t>
    </rPh>
    <rPh sb="337" eb="338">
      <t>アツ</t>
    </rPh>
    <rPh sb="340" eb="341">
      <t>モヨオ</t>
    </rPh>
    <rPh sb="343" eb="344">
      <t>カ</t>
    </rPh>
    <rPh sb="351" eb="353">
      <t>テイキョウ</t>
    </rPh>
    <rPh sb="358" eb="359">
      <t>カヨ</t>
    </rPh>
    <rPh sb="365" eb="368">
      <t>リヨウシャ</t>
    </rPh>
    <rPh sb="368" eb="369">
      <t>スウ</t>
    </rPh>
    <rPh sb="370" eb="372">
      <t>テイイン</t>
    </rPh>
    <rPh sb="373" eb="374">
      <t>コ</t>
    </rPh>
    <rPh sb="376" eb="378">
      <t>バアイ</t>
    </rPh>
    <rPh sb="380" eb="382">
      <t>ジョウキ</t>
    </rPh>
    <rPh sb="383" eb="384">
      <t>ジュン</t>
    </rPh>
    <rPh sb="386" eb="388">
      <t>ジョウキョウ</t>
    </rPh>
    <rPh sb="391" eb="392">
      <t>トク</t>
    </rPh>
    <rPh sb="393" eb="395">
      <t>ヒツヨウ</t>
    </rPh>
    <rPh sb="396" eb="397">
      <t>ミト</t>
    </rPh>
    <rPh sb="401" eb="403">
      <t>バアイ</t>
    </rPh>
    <phoneticPr fontId="5"/>
  </si>
  <si>
    <t>・業務日誌
・国保連への請求書控え</t>
    <phoneticPr fontId="3"/>
  </si>
  <si>
    <t>非常災害対策</t>
    <phoneticPr fontId="3"/>
  </si>
  <si>
    <t>（1）非常災害（火災、風水害、地震等）対応に係るマニュアルがあるか</t>
  </si>
  <si>
    <t>（2）非常災害時の連絡網等は用意されているか</t>
  </si>
  <si>
    <t>（3）防火管理に関する責任者を定めているか</t>
  </si>
  <si>
    <t>（4）消火・避難訓練を実施しているか</t>
  </si>
  <si>
    <t>（5）運営推進会議を活用し、地域住民との密接な連携体制の確保に努めているか</t>
  </si>
  <si>
    <t>避難訓練等に当たって、地域住民の参加が得られるよう連携に努めていますか。</t>
    <rPh sb="0" eb="4">
      <t>ヒナンクンレン</t>
    </rPh>
    <rPh sb="4" eb="5">
      <t>トウ</t>
    </rPh>
    <rPh sb="6" eb="7">
      <t>ア</t>
    </rPh>
    <rPh sb="11" eb="13">
      <t>チイキ</t>
    </rPh>
    <rPh sb="13" eb="15">
      <t>ジュウミン</t>
    </rPh>
    <rPh sb="16" eb="18">
      <t>サンカ</t>
    </rPh>
    <rPh sb="19" eb="20">
      <t>エ</t>
    </rPh>
    <rPh sb="25" eb="27">
      <t>レンケイ</t>
    </rPh>
    <rPh sb="28" eb="29">
      <t>ツト</t>
    </rPh>
    <phoneticPr fontId="5"/>
  </si>
  <si>
    <t>利用者の病状の急変等に備えるため、あらかじめ、協力医療機関を定めていますか。</t>
  </si>
  <si>
    <t>あらかじめ、協力歯科医療機関を定めておくよう努めていますか。</t>
  </si>
  <si>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5"/>
  </si>
  <si>
    <t>（1）必要に応じて衛生管理について、保健所の助言、指導を求め、密接な連携を保っているか</t>
  </si>
  <si>
    <t>（2）感染症又は食中毒の予防及びまん延の防止のための対策を講じているか</t>
  </si>
  <si>
    <t>（3）従業者の日々の感染罹患状況や健康状態を確認しているか</t>
  </si>
  <si>
    <t>利用者の使用する施設、食器その他の設備又は飲用に供する水について、衛生的な管理に努め、又は衛生上必要な措置を講じていますか。</t>
  </si>
  <si>
    <t>・就業規則
・備品台帳</t>
    <rPh sb="1" eb="3">
      <t>シュウギョウ</t>
    </rPh>
    <rPh sb="3" eb="5">
      <t>キソク</t>
    </rPh>
    <rPh sb="7" eb="9">
      <t>ビヒン</t>
    </rPh>
    <rPh sb="9" eb="11">
      <t>ダイチョウ</t>
    </rPh>
    <phoneticPr fontId="5"/>
  </si>
  <si>
    <t>空調設備等により施設内の適温の確保に努めていますか。</t>
    <phoneticPr fontId="3"/>
  </si>
  <si>
    <t>事業所の見やすい場所に、運営規程の概要、従業者の勤務の体制その他の利用申込者のサービスの選択に資すると認められる重要事項を掲示していますか。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5"/>
  </si>
  <si>
    <t>従業者は、正当な理由なく、その業務上知り得た利用者又はその家族の秘密を漏らしていませんか。</t>
    <phoneticPr fontId="5"/>
  </si>
  <si>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</si>
  <si>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</si>
  <si>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t>
    <phoneticPr fontId="5"/>
  </si>
  <si>
    <t>広告は虚偽又は誇大となっていないか</t>
    <rPh sb="0" eb="2">
      <t>コウコク</t>
    </rPh>
    <rPh sb="3" eb="5">
      <t>キョギ</t>
    </rPh>
    <rPh sb="5" eb="6">
      <t>マタ</t>
    </rPh>
    <rPh sb="7" eb="9">
      <t>コダイ</t>
    </rPh>
    <phoneticPr fontId="5"/>
  </si>
  <si>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5"/>
  </si>
  <si>
    <t>・パンフレット／チラシ</t>
    <phoneticPr fontId="5"/>
  </si>
  <si>
    <t>□</t>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</si>
  <si>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5"/>
  </si>
  <si>
    <t>（1）苦情受付の窓口があるか</t>
    <phoneticPr fontId="5"/>
  </si>
  <si>
    <t>（2）苦情の受付、内容等を記録、保管しているか</t>
    <phoneticPr fontId="5"/>
  </si>
  <si>
    <t>（3）苦情の内容を踏まえたサービスの質向上の取組を行っているか</t>
    <phoneticPr fontId="5"/>
  </si>
  <si>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</si>
  <si>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5"/>
  </si>
  <si>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</si>
  <si>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</si>
  <si>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</si>
  <si>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</si>
  <si>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</si>
  <si>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地域との連携等</t>
    <rPh sb="0" eb="2">
      <t>チイキ</t>
    </rPh>
    <rPh sb="4" eb="6">
      <t>レンケイ</t>
    </rPh>
    <rPh sb="6" eb="7">
      <t>トウ</t>
    </rPh>
    <phoneticPr fontId="5"/>
  </si>
  <si>
    <t>（1）運営推進会議を定期的に開催しているか</t>
  </si>
  <si>
    <t>（2）運営推進会議において、活動状況の報告を行い、評価を受けているか</t>
  </si>
  <si>
    <t>（3）運営推進会議で上がった要望や助言が記録されているか</t>
  </si>
  <si>
    <t>（4）運営推進会議の会議録が公表されているか</t>
  </si>
  <si>
    <t>(3)(2)の報告、評価、要望、助言等についての記録を作成し、これを公表していますか。</t>
    <phoneticPr fontId="3"/>
  </si>
  <si>
    <t>事業の運営に当たっては、地域住民又はその自発的な活動等との連携及び協力を行う等の地域との交流を図っていますか。</t>
  </si>
  <si>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5"/>
  </si>
  <si>
    <t>（3）事故状況、対応経過が記録されているか</t>
    <phoneticPr fontId="5"/>
  </si>
  <si>
    <t>（4）損害賠償すべき事故が発生した場合に、速やかに賠償を行うための対策を講じているか</t>
    <phoneticPr fontId="5"/>
  </si>
  <si>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5"/>
  </si>
  <si>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5"/>
  </si>
  <si>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5"/>
  </si>
  <si>
    <t>・会計関係書類</t>
    <rPh sb="1" eb="3">
      <t>カイケイ</t>
    </rPh>
    <rPh sb="3" eb="5">
      <t>カンケイ</t>
    </rPh>
    <rPh sb="5" eb="7">
      <t>ショルイ</t>
    </rPh>
    <phoneticPr fontId="5"/>
  </si>
  <si>
    <t>従業者、設備、備品及び会計に関する諸記録を整備していますか。</t>
  </si>
  <si>
    <t>Ⅴ　変更の届出等</t>
    <rPh sb="2" eb="4">
      <t>ヘンコウ</t>
    </rPh>
    <rPh sb="5" eb="7">
      <t>トドケデ</t>
    </rPh>
    <rPh sb="7" eb="8">
      <t>トウ</t>
    </rPh>
    <phoneticPr fontId="5"/>
  </si>
  <si>
    <t>・届出書類の控</t>
    <rPh sb="1" eb="2">
      <t>トドケ</t>
    </rPh>
    <rPh sb="2" eb="3">
      <t>デ</t>
    </rPh>
    <rPh sb="3" eb="5">
      <t>ショルイ</t>
    </rPh>
    <rPh sb="6" eb="7">
      <t>ヒカ</t>
    </rPh>
    <phoneticPr fontId="5"/>
  </si>
  <si>
    <t>Ⅵ　介護給付費関係</t>
    <rPh sb="2" eb="4">
      <t>カイゴ</t>
    </rPh>
    <rPh sb="4" eb="6">
      <t>キュウフ</t>
    </rPh>
    <rPh sb="6" eb="7">
      <t>ヒ</t>
    </rPh>
    <rPh sb="7" eb="9">
      <t>カンケイ</t>
    </rPh>
    <phoneticPr fontId="5"/>
  </si>
  <si>
    <t>算定基準の一</t>
    <rPh sb="0" eb="6">
      <t>キジュンコクジ４８</t>
    </rPh>
    <phoneticPr fontId="5"/>
  </si>
  <si>
    <t>算定基準の二</t>
    <rPh sb="5" eb="6">
      <t>ニ</t>
    </rPh>
    <phoneticPr fontId="5"/>
  </si>
  <si>
    <t>算定基準の三</t>
    <rPh sb="5" eb="6">
      <t>サン</t>
    </rPh>
    <phoneticPr fontId="5"/>
  </si>
  <si>
    <t>･利用者に関する記録
･サービス提供の記録
･業務日誌</t>
    <phoneticPr fontId="3"/>
  </si>
  <si>
    <t>□</t>
    <phoneticPr fontId="5"/>
  </si>
  <si>
    <t>実績報告</t>
    <rPh sb="0" eb="2">
      <t>ジッセキ</t>
    </rPh>
    <rPh sb="2" eb="4">
      <t>ホウコク</t>
    </rPh>
    <phoneticPr fontId="5"/>
  </si>
  <si>
    <t>・実績報告</t>
    <rPh sb="1" eb="3">
      <t>ジッセキ</t>
    </rPh>
    <rPh sb="3" eb="5">
      <t>ホウコク</t>
    </rPh>
    <phoneticPr fontId="5"/>
  </si>
  <si>
    <t>労働基準法等遵守</t>
    <rPh sb="0" eb="2">
      <t>ロウドウ</t>
    </rPh>
    <rPh sb="2" eb="5">
      <t>キジュンホウ</t>
    </rPh>
    <rPh sb="5" eb="6">
      <t>トウ</t>
    </rPh>
    <rPh sb="6" eb="8">
      <t>ジュンシュ</t>
    </rPh>
    <phoneticPr fontId="5"/>
  </si>
  <si>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5"/>
  </si>
  <si>
    <t>・周知状況が確認できる
　書類</t>
    <phoneticPr fontId="5"/>
  </si>
  <si>
    <t>(1)-ア
常勤換算方法で、通いサービスの提供に当たる者をその利用者の数が３又はその端数を増すごとに１以上としていますか。</t>
    <rPh sb="6" eb="10">
      <t>ジョウキンカンサン</t>
    </rPh>
    <rPh sb="10" eb="12">
      <t>ホウホウ</t>
    </rPh>
    <rPh sb="14" eb="15">
      <t>カヨ</t>
    </rPh>
    <rPh sb="21" eb="23">
      <t>テイキョウ</t>
    </rPh>
    <rPh sb="24" eb="25">
      <t>ア</t>
    </rPh>
    <rPh sb="27" eb="28">
      <t>モノ</t>
    </rPh>
    <rPh sb="31" eb="34">
      <t>リヨウシャ</t>
    </rPh>
    <rPh sb="35" eb="36">
      <t>カズ</t>
    </rPh>
    <rPh sb="38" eb="39">
      <t>マタ</t>
    </rPh>
    <rPh sb="42" eb="44">
      <t>ハスウ</t>
    </rPh>
    <rPh sb="45" eb="46">
      <t>マ</t>
    </rPh>
    <rPh sb="51" eb="53">
      <t>イジョウ</t>
    </rPh>
    <phoneticPr fontId="3"/>
  </si>
  <si>
    <t>(1)-イ
常勤換算方法で、訪問サービスの提供に当たる者を２以上としていますか。</t>
    <rPh sb="6" eb="8">
      <t>ジョウキン</t>
    </rPh>
    <rPh sb="8" eb="10">
      <t>カンサン</t>
    </rPh>
    <rPh sb="10" eb="12">
      <t>ホウホウ</t>
    </rPh>
    <rPh sb="14" eb="16">
      <t>ホウモン</t>
    </rPh>
    <rPh sb="21" eb="23">
      <t>テイキョウ</t>
    </rPh>
    <rPh sb="24" eb="25">
      <t>ア</t>
    </rPh>
    <rPh sb="27" eb="28">
      <t>モノ</t>
    </rPh>
    <rPh sb="30" eb="32">
      <t>イジョウ</t>
    </rPh>
    <phoneticPr fontId="3"/>
  </si>
  <si>
    <t>指定看護小規模多機能型居宅介護事業所ごとに置くべき従業者の職種及び員数が次のとおりとなっていますか。</t>
    <rPh sb="0" eb="2">
      <t>シテイ</t>
    </rPh>
    <rPh sb="15" eb="18">
      <t>ジギョウショ</t>
    </rPh>
    <rPh sb="21" eb="22">
      <t>オ</t>
    </rPh>
    <rPh sb="25" eb="28">
      <t>ジュウギョウシャ</t>
    </rPh>
    <rPh sb="29" eb="31">
      <t>ショクシュ</t>
    </rPh>
    <rPh sb="31" eb="32">
      <t>オヨ</t>
    </rPh>
    <rPh sb="33" eb="35">
      <t>インスウ</t>
    </rPh>
    <rPh sb="36" eb="37">
      <t>ツギ</t>
    </rPh>
    <phoneticPr fontId="3"/>
  </si>
  <si>
    <t>看護小規模多機能型居宅介護従業者</t>
    <phoneticPr fontId="3"/>
  </si>
  <si>
    <t>居宅サービス計画及び看護小規模多機能型居宅介護計画の作成に専ら従事する介護支援専門員を配置していますか。
※本体事業所の介護支援専門員により、サテライト事業所の登録者の居宅サービス計画の作成が適切に行われる場合、介護支援専門員を配置せず、以下の研修修了者を配置することができる。
→配置されている職員にチェックをしてください。
（□　介護支援専門員）
（□　小規模多機能型サービス等計画作成担当者研修）</t>
  </si>
  <si>
    <t>特別養護老人ホーム、老人デイサービスセンター、介護老人保健施設、介護医療院、指定看護小規模多機能型居宅介護事業所、指定認知症対応型共同生活介護事業所、指定複合型サービス事業所等の従業者又は訪問介護員等として、３年以上認知症である者の介護に従事した経験がありますか。</t>
    <rPh sb="32" eb="34">
      <t>カイゴ</t>
    </rPh>
    <rPh sb="34" eb="36">
      <t>イリョウ</t>
    </rPh>
    <rPh sb="36" eb="37">
      <t>イン</t>
    </rPh>
    <rPh sb="38" eb="40">
      <t>シテイ</t>
    </rPh>
    <rPh sb="53" eb="56">
      <t>ジギョウショ</t>
    </rPh>
    <rPh sb="75" eb="77">
      <t>シテイ</t>
    </rPh>
    <rPh sb="77" eb="80">
      <t>フクゴウガタ</t>
    </rPh>
    <rPh sb="84" eb="87">
      <t>ジギョウショ</t>
    </rPh>
    <rPh sb="87" eb="88">
      <t>トウ</t>
    </rPh>
    <phoneticPr fontId="5"/>
  </si>
  <si>
    <t>（1）看護小規模多機能型居宅介護計画にある目標を達成するための具体的なサービスの内容が記載されているか</t>
  </si>
  <si>
    <t>法定代理受領サービスに該当しない指定看護小規模多機能型居宅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32" eb="33">
      <t>カカワ</t>
    </rPh>
    <rPh sb="34" eb="37">
      <t>リヨウリョウ</t>
    </rPh>
    <rPh sb="38" eb="40">
      <t>シハラ</t>
    </rPh>
    <rPh sb="42" eb="43">
      <t>ウ</t>
    </rPh>
    <rPh sb="45" eb="47">
      <t>バアイ</t>
    </rPh>
    <phoneticPr fontId="5"/>
  </si>
  <si>
    <t>指定看護小規模多機能型居宅介護の基本取扱方針</t>
    <rPh sb="0" eb="2">
      <t>シテイ</t>
    </rPh>
    <rPh sb="16" eb="18">
      <t>キホン</t>
    </rPh>
    <phoneticPr fontId="5"/>
  </si>
  <si>
    <t>・看護小規模多機能型居宅介護計画
・利用者に関する記録
・運営規程</t>
    <rPh sb="14" eb="16">
      <t>ケイカク</t>
    </rPh>
    <rPh sb="18" eb="21">
      <t>リヨウシャ</t>
    </rPh>
    <rPh sb="22" eb="23">
      <t>カン</t>
    </rPh>
    <rPh sb="25" eb="27">
      <t>キロク</t>
    </rPh>
    <rPh sb="29" eb="31">
      <t>ウンエイ</t>
    </rPh>
    <rPh sb="31" eb="33">
      <t>キテイ</t>
    </rPh>
    <phoneticPr fontId="5"/>
  </si>
  <si>
    <t>指定看護小規模多機能型居宅介護の具体的取扱方針
（身体的拘束等の禁止）</t>
    <rPh sb="25" eb="28">
      <t>シンタイテキ</t>
    </rPh>
    <rPh sb="28" eb="30">
      <t>コウソク</t>
    </rPh>
    <rPh sb="30" eb="31">
      <t>トウ</t>
    </rPh>
    <rPh sb="32" eb="34">
      <t>キンシ</t>
    </rPh>
    <phoneticPr fontId="5"/>
  </si>
  <si>
    <t>（7）達成状況に基づき、新たな看護小規模多機能型居宅介護計画が立てられているか</t>
  </si>
  <si>
    <t>利用者の食事その他の家事等は、可能な限り利用者と看護小規模多機能型居宅介護従業者が共同で行うよう努めていますか。</t>
  </si>
  <si>
    <t>・利用者に関する記録
・看護小規模多機能型居宅介護計画</t>
    <rPh sb="25" eb="27">
      <t>ケイカク</t>
    </rPh>
    <phoneticPr fontId="11"/>
  </si>
  <si>
    <t>事業所の所在する建物と同一の建物に居住する利用者に対して看護小規模多機能型居宅介護を提供する場合は、当該建物に居住する利用者以外の者に対しても看護小規模多機能型居宅介護の提供を行うよう努めていますか。</t>
  </si>
  <si>
    <t>指定看護小規模多機能型居宅介護に要する費用の額は、平成18年厚生労働省第126号の別表「指定地域密着型サービス介護給付費単位数表」により算定していますか。</t>
    <rPh sb="0" eb="2">
      <t>シテイ</t>
    </rPh>
    <rPh sb="16" eb="17">
      <t>ヨウ</t>
    </rPh>
    <rPh sb="19" eb="21">
      <t>ヒヨウ</t>
    </rPh>
    <rPh sb="22" eb="23">
      <t>ガク</t>
    </rPh>
    <rPh sb="25" eb="27">
      <t>ヘイセイ</t>
    </rPh>
    <rPh sb="29" eb="30">
      <t>ネン</t>
    </rPh>
    <rPh sb="30" eb="32">
      <t>コウセイ</t>
    </rPh>
    <rPh sb="32" eb="34">
      <t>ロウドウ</t>
    </rPh>
    <rPh sb="34" eb="35">
      <t>ショウ</t>
    </rPh>
    <rPh sb="35" eb="36">
      <t>ダイ</t>
    </rPh>
    <rPh sb="39" eb="40">
      <t>ゴウ</t>
    </rPh>
    <rPh sb="41" eb="43">
      <t>ベッピョウ</t>
    </rPh>
    <rPh sb="44" eb="46">
      <t>シテイ</t>
    </rPh>
    <rPh sb="46" eb="48">
      <t>チイキ</t>
    </rPh>
    <rPh sb="48" eb="51">
      <t>ミッチャクガタ</t>
    </rPh>
    <rPh sb="55" eb="57">
      <t>カイゴ</t>
    </rPh>
    <rPh sb="57" eb="59">
      <t>キュウフ</t>
    </rPh>
    <rPh sb="59" eb="60">
      <t>ヒ</t>
    </rPh>
    <rPh sb="60" eb="63">
      <t>タンイスウ</t>
    </rPh>
    <rPh sb="63" eb="64">
      <t>ヒョウ</t>
    </rPh>
    <rPh sb="68" eb="70">
      <t>サンテイ</t>
    </rPh>
    <phoneticPr fontId="5"/>
  </si>
  <si>
    <t>・看護小規模多機能型居宅介護計画
・介護給付管理表
・介護給付費請求書
・介護給付明細書
・サービス提供票・別表</t>
    <rPh sb="14" eb="16">
      <t>ケイカク</t>
    </rPh>
    <rPh sb="18" eb="20">
      <t>カイゴ</t>
    </rPh>
    <rPh sb="20" eb="22">
      <t>キュウフ</t>
    </rPh>
    <rPh sb="22" eb="24">
      <t>カンリ</t>
    </rPh>
    <rPh sb="24" eb="25">
      <t>ヒョウ</t>
    </rPh>
    <rPh sb="27" eb="29">
      <t>カイゴ</t>
    </rPh>
    <rPh sb="29" eb="31">
      <t>キュウフ</t>
    </rPh>
    <rPh sb="31" eb="32">
      <t>ヒ</t>
    </rPh>
    <rPh sb="32" eb="35">
      <t>セイキュウショ</t>
    </rPh>
    <rPh sb="37" eb="39">
      <t>カイゴ</t>
    </rPh>
    <rPh sb="39" eb="41">
      <t>キュウフ</t>
    </rPh>
    <rPh sb="41" eb="44">
      <t>メイサイショ</t>
    </rPh>
    <rPh sb="50" eb="52">
      <t>テイキョウ</t>
    </rPh>
    <rPh sb="52" eb="53">
      <t>ヒョウ</t>
    </rPh>
    <rPh sb="54" eb="56">
      <t>ベッピョウ</t>
    </rPh>
    <phoneticPr fontId="5"/>
  </si>
  <si>
    <t>事業所の所在する建物と（※）同一建物に居住する登録者について、看護小規模多機能型居宅介護費イ(2)に定める単位数を算定していますか。
（※）同一建物の定義
当該事業所と構造上又は外形上一体的な建築物（養護老人ホーム、軽費老人ホーム、有料老人ホーム、サービス付き高齢者向け住宅に限る。）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します。</t>
    <rPh sb="0" eb="3">
      <t>ジギョウショ</t>
    </rPh>
    <rPh sb="4" eb="6">
      <t>ショザイ</t>
    </rPh>
    <rPh sb="8" eb="10">
      <t>タテモノ</t>
    </rPh>
    <rPh sb="14" eb="16">
      <t>ドウイツ</t>
    </rPh>
    <rPh sb="16" eb="18">
      <t>タテモノ</t>
    </rPh>
    <rPh sb="19" eb="21">
      <t>キョジュウ</t>
    </rPh>
    <rPh sb="23" eb="26">
      <t>トウロクシャ</t>
    </rPh>
    <rPh sb="44" eb="45">
      <t>ヒ</t>
    </rPh>
    <rPh sb="50" eb="51">
      <t>サダ</t>
    </rPh>
    <rPh sb="53" eb="56">
      <t>タンイスウ</t>
    </rPh>
    <rPh sb="57" eb="59">
      <t>サンテイ</t>
    </rPh>
    <rPh sb="71" eb="73">
      <t>ドウイツ</t>
    </rPh>
    <rPh sb="73" eb="75">
      <t>タテモノ</t>
    </rPh>
    <rPh sb="76" eb="78">
      <t>テイギ</t>
    </rPh>
    <rPh sb="97" eb="100">
      <t>ケンチクブツ</t>
    </rPh>
    <rPh sb="101" eb="105">
      <t>ヨウゴロウジン</t>
    </rPh>
    <rPh sb="109" eb="111">
      <t>ケイヒ</t>
    </rPh>
    <rPh sb="111" eb="113">
      <t>ロウジン</t>
    </rPh>
    <rPh sb="117" eb="119">
      <t>ユウリョウ</t>
    </rPh>
    <rPh sb="119" eb="121">
      <t>ロウジン</t>
    </rPh>
    <rPh sb="129" eb="130">
      <t>ツ</t>
    </rPh>
    <rPh sb="131" eb="135">
      <t>コウレイシャム</t>
    </rPh>
    <rPh sb="136" eb="138">
      <t>ジュウタク</t>
    </rPh>
    <rPh sb="139" eb="140">
      <t>カギ</t>
    </rPh>
    <rPh sb="168" eb="170">
      <t>トウガイ</t>
    </rPh>
    <rPh sb="269" eb="271">
      <t>トウガイ</t>
    </rPh>
    <phoneticPr fontId="5"/>
  </si>
  <si>
    <t>・居宅サービス計画書
・看護小規模多機能型居宅介護計画</t>
    <rPh sb="1" eb="3">
      <t>キョタク</t>
    </rPh>
    <rPh sb="7" eb="9">
      <t>ケイカク</t>
    </rPh>
    <rPh sb="9" eb="10">
      <t>ショ</t>
    </rPh>
    <phoneticPr fontId="5"/>
  </si>
  <si>
    <t>･居宅サービス計画
･看護小規模多機能型居宅介護計画書
･サービス提供票、別表</t>
  </si>
  <si>
    <t>登録者が一の指定看護小規模多機能型居宅介護事業所において、指定看護小規模多機能型居宅介護を受けている間は、他の指定看護小規模多機能型居宅介護事業所が看護小規模多機能型居宅介護を行った場合に、看護小規模多機能型居宅介護費は算定していませんか。</t>
    <rPh sb="0" eb="3">
      <t>トウロクシャ</t>
    </rPh>
    <rPh sb="4" eb="5">
      <t>イチ</t>
    </rPh>
    <rPh sb="6" eb="8">
      <t>シテイ</t>
    </rPh>
    <rPh sb="21" eb="24">
      <t>ジギョウショ</t>
    </rPh>
    <rPh sb="29" eb="31">
      <t>シテイ</t>
    </rPh>
    <rPh sb="45" eb="46">
      <t>ウ</t>
    </rPh>
    <rPh sb="50" eb="51">
      <t>アイダ</t>
    </rPh>
    <rPh sb="53" eb="54">
      <t>タ</t>
    </rPh>
    <rPh sb="55" eb="57">
      <t>シテイ</t>
    </rPh>
    <rPh sb="70" eb="72">
      <t>ジギョウ</t>
    </rPh>
    <rPh sb="72" eb="73">
      <t>ショ</t>
    </rPh>
    <rPh sb="88" eb="89">
      <t>オコナ</t>
    </rPh>
    <rPh sb="91" eb="93">
      <t>バアイ</t>
    </rPh>
    <rPh sb="108" eb="109">
      <t>ヒ</t>
    </rPh>
    <rPh sb="110" eb="112">
      <t>サンテイ</t>
    </rPh>
    <phoneticPr fontId="5"/>
  </si>
  <si>
    <t>(3)従業者のうち1以上の者は、常勤の保健師又は看護師となっていますか。</t>
    <rPh sb="3" eb="6">
      <t>ジュウギョウシャ</t>
    </rPh>
    <rPh sb="10" eb="12">
      <t>イジョウ</t>
    </rPh>
    <rPh sb="13" eb="14">
      <t>モノ</t>
    </rPh>
    <rPh sb="16" eb="18">
      <t>ジョウキン</t>
    </rPh>
    <rPh sb="19" eb="22">
      <t>ホケンシ</t>
    </rPh>
    <rPh sb="22" eb="23">
      <t>マタ</t>
    </rPh>
    <rPh sb="24" eb="27">
      <t>カンゴシ</t>
    </rPh>
    <phoneticPr fontId="3"/>
  </si>
  <si>
    <t>(5)通いサービス及び訪問サービスの提供に当たる従業者のうち、１以上の者は、看護職員となっていますか。</t>
    <rPh sb="3" eb="4">
      <t>カヨ</t>
    </rPh>
    <rPh sb="9" eb="10">
      <t>オヨ</t>
    </rPh>
    <rPh sb="11" eb="13">
      <t>ホウモン</t>
    </rPh>
    <rPh sb="18" eb="20">
      <t>テイキョウ</t>
    </rPh>
    <rPh sb="21" eb="22">
      <t>ア</t>
    </rPh>
    <rPh sb="24" eb="27">
      <t>ジュウギョウシャ</t>
    </rPh>
    <rPh sb="32" eb="34">
      <t>イジョウ</t>
    </rPh>
    <rPh sb="35" eb="36">
      <t>モノ</t>
    </rPh>
    <rPh sb="38" eb="40">
      <t>カンゴ</t>
    </rPh>
    <rPh sb="40" eb="42">
      <t>ショクイン</t>
    </rPh>
    <phoneticPr fontId="3"/>
  </si>
  <si>
    <t>介護支援専門員</t>
    <rPh sb="0" eb="2">
      <t>カイゴ</t>
    </rPh>
    <rPh sb="2" eb="4">
      <t>シエン</t>
    </rPh>
    <rPh sb="4" eb="7">
      <t>センモンイン</t>
    </rPh>
    <phoneticPr fontId="3"/>
  </si>
  <si>
    <t>(4)従業者のうち常勤換算方法で２．５以上の者は、保健師、看護師又は准看護師（以下、「看護職員」という。）となっていますか。</t>
    <rPh sb="3" eb="6">
      <t>ジュウギョウシャ</t>
    </rPh>
    <rPh sb="9" eb="11">
      <t>ジョウキン</t>
    </rPh>
    <rPh sb="11" eb="13">
      <t>カンサン</t>
    </rPh>
    <rPh sb="13" eb="15">
      <t>ホウホウ</t>
    </rPh>
    <rPh sb="19" eb="21">
      <t>イジョウ</t>
    </rPh>
    <rPh sb="22" eb="23">
      <t>モノ</t>
    </rPh>
    <rPh sb="25" eb="28">
      <t>ホケンシ</t>
    </rPh>
    <rPh sb="29" eb="32">
      <t>カンゴシ</t>
    </rPh>
    <rPh sb="32" eb="33">
      <t>マタ</t>
    </rPh>
    <rPh sb="34" eb="38">
      <t>ジュンカンゴシ</t>
    </rPh>
    <rPh sb="39" eb="41">
      <t>イカ</t>
    </rPh>
    <rPh sb="43" eb="45">
      <t>カンゴ</t>
    </rPh>
    <rPh sb="45" eb="47">
      <t>ショクイン</t>
    </rPh>
    <phoneticPr fontId="3"/>
  </si>
  <si>
    <t>以下に該当しますか。
該当する番号に○印を記載してください。
（　①　・　②　・　③　）
①認知症対応型サービス事業管理者研修終了者
②保健師
③看護師</t>
    <rPh sb="0" eb="2">
      <t>イカ</t>
    </rPh>
    <rPh sb="3" eb="5">
      <t>ガイトウ</t>
    </rPh>
    <rPh sb="11" eb="13">
      <t>ガイトウ</t>
    </rPh>
    <rPh sb="15" eb="17">
      <t>バンゴウ</t>
    </rPh>
    <rPh sb="19" eb="20">
      <t>ジルシ</t>
    </rPh>
    <rPh sb="21" eb="23">
      <t>キサイ</t>
    </rPh>
    <rPh sb="64" eb="66">
      <t>シュウリョウ</t>
    </rPh>
    <rPh sb="66" eb="67">
      <t>シャ</t>
    </rPh>
    <rPh sb="69" eb="72">
      <t>ホケンシ</t>
    </rPh>
    <rPh sb="74" eb="77">
      <t>カンゴシ</t>
    </rPh>
    <phoneticPr fontId="3"/>
  </si>
  <si>
    <t>事業者の代表者又は地域密着型サービスの事業部門の責任者など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従事した経験を有する者又は保健医療サービス若しくは福祉サービスの経営に携わった経験がありますか。</t>
    <rPh sb="0" eb="3">
      <t>ジギョウシャ</t>
    </rPh>
    <phoneticPr fontId="5"/>
  </si>
  <si>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がありますか。</t>
    <rPh sb="32" eb="34">
      <t>カイゴ</t>
    </rPh>
    <rPh sb="34" eb="36">
      <t>イリョウ</t>
    </rPh>
    <rPh sb="36" eb="37">
      <t>イン</t>
    </rPh>
    <rPh sb="38" eb="40">
      <t>シテイ</t>
    </rPh>
    <rPh sb="51" eb="54">
      <t>ジギョウショ</t>
    </rPh>
    <rPh sb="73" eb="75">
      <t>シテイ</t>
    </rPh>
    <rPh sb="75" eb="78">
      <t>フクゴウガタ</t>
    </rPh>
    <rPh sb="82" eb="85">
      <t>ジギョウショ</t>
    </rPh>
    <rPh sb="85" eb="86">
      <t>トウ</t>
    </rPh>
    <phoneticPr fontId="5"/>
  </si>
  <si>
    <t>次のいずれかに該当しますか。
該当する番号に○印を記載してください。
（　①　・　②　・　③　）
①認知症対応型サービス事業管理者研修終了者
②保健師
③看護師</t>
    <rPh sb="0" eb="1">
      <t>ツギ</t>
    </rPh>
    <rPh sb="7" eb="9">
      <t>ガイトウ</t>
    </rPh>
    <rPh sb="15" eb="17">
      <t>ガイトウ</t>
    </rPh>
    <rPh sb="19" eb="21">
      <t>バンゴウ</t>
    </rPh>
    <rPh sb="23" eb="24">
      <t>ジルシ</t>
    </rPh>
    <rPh sb="25" eb="27">
      <t>キサイ</t>
    </rPh>
    <rPh sb="68" eb="70">
      <t>シュウリョウ</t>
    </rPh>
    <rPh sb="70" eb="71">
      <t>シャ</t>
    </rPh>
    <rPh sb="73" eb="76">
      <t>ホケンシ</t>
    </rPh>
    <rPh sb="78" eb="81">
      <t>カンゴシ</t>
    </rPh>
    <phoneticPr fontId="3"/>
  </si>
  <si>
    <t>(1)夜間及び深夜の時間帯以外の時間帯に指定看護小規模多機能型居宅介護の提供に当たる従業者については、次のとおりとなっていますか。
→以下について記載してください。
夜間及び深夜の時間帯（　　　　　～　　　　　）</t>
    <phoneticPr fontId="3"/>
  </si>
  <si>
    <t>(1)-イ
常勤換算方法で、訪問サービスの提供に当たる者を２以上としていますか。
※本体事業所の職員により当該サテライト型事業所の登録者の処遇が適切に行われると認められるときは、２人以上とすることができる。（常勤換算方法で２以上ではなく、２名以上の配置で足りる。）
※本体事業所の訪問サービスと一体的に提供することができる。</t>
    <rPh sb="43" eb="45">
      <t>ホンタイ</t>
    </rPh>
    <rPh sb="45" eb="48">
      <t>ジギョウショ</t>
    </rPh>
    <rPh sb="49" eb="51">
      <t>ショクイン</t>
    </rPh>
    <rPh sb="54" eb="56">
      <t>トウガイ</t>
    </rPh>
    <rPh sb="61" eb="62">
      <t>ガタ</t>
    </rPh>
    <rPh sb="62" eb="65">
      <t>ジギョウショ</t>
    </rPh>
    <rPh sb="66" eb="69">
      <t>トウロクシャ</t>
    </rPh>
    <rPh sb="70" eb="72">
      <t>ショグウ</t>
    </rPh>
    <rPh sb="73" eb="75">
      <t>テキセツ</t>
    </rPh>
    <rPh sb="76" eb="77">
      <t>オコナ</t>
    </rPh>
    <rPh sb="81" eb="82">
      <t>ミト</t>
    </rPh>
    <rPh sb="91" eb="92">
      <t>ニン</t>
    </rPh>
    <rPh sb="92" eb="94">
      <t>イジョウ</t>
    </rPh>
    <rPh sb="105" eb="111">
      <t>ジョウキンカンサンホウホウ</t>
    </rPh>
    <rPh sb="113" eb="115">
      <t>イジョウ</t>
    </rPh>
    <rPh sb="121" eb="124">
      <t>メイイジョウ</t>
    </rPh>
    <rPh sb="125" eb="127">
      <t>ハイチ</t>
    </rPh>
    <rPh sb="128" eb="129">
      <t>タ</t>
    </rPh>
    <phoneticPr fontId="3"/>
  </si>
  <si>
    <t>(2)夜間及び深夜の時間帯を通じて指定看護小規模多機能型居宅介護の提供に当たる従業者については、夜間及び深夜の勤務（宿直勤務を除く。）に当たる者を1以上及び宿直勤務に当たる者を当該宿直勤務に必要な数以上としていますか。
（宿泊サービスの利用者が1人であっても、訪問サービス対応のため、夜勤1名＋宿直1名の計2名が最低必要です。この場合、必ずしもいずれか1名以上が看護職員である必要はないが、電話等による連絡体制は確保してください。）</t>
    <rPh sb="3" eb="5">
      <t>ヤカン</t>
    </rPh>
    <rPh sb="5" eb="6">
      <t>オヨ</t>
    </rPh>
    <rPh sb="7" eb="9">
      <t>シンヤ</t>
    </rPh>
    <rPh sb="10" eb="13">
      <t>ジカンタイ</t>
    </rPh>
    <rPh sb="14" eb="15">
      <t>ツウ</t>
    </rPh>
    <rPh sb="17" eb="19">
      <t>シテイ</t>
    </rPh>
    <rPh sb="33" eb="35">
      <t>テイキョウ</t>
    </rPh>
    <rPh sb="36" eb="37">
      <t>ア</t>
    </rPh>
    <rPh sb="39" eb="42">
      <t>ジュウギョウシャ</t>
    </rPh>
    <rPh sb="48" eb="50">
      <t>ヤカン</t>
    </rPh>
    <rPh sb="50" eb="51">
      <t>オヨ</t>
    </rPh>
    <rPh sb="52" eb="54">
      <t>シンヤ</t>
    </rPh>
    <rPh sb="55" eb="57">
      <t>キンム</t>
    </rPh>
    <rPh sb="58" eb="60">
      <t>シュクチョク</t>
    </rPh>
    <rPh sb="60" eb="62">
      <t>キンム</t>
    </rPh>
    <rPh sb="63" eb="64">
      <t>ノゾ</t>
    </rPh>
    <rPh sb="68" eb="69">
      <t>ア</t>
    </rPh>
    <rPh sb="71" eb="72">
      <t>モノ</t>
    </rPh>
    <rPh sb="74" eb="76">
      <t>イジョウ</t>
    </rPh>
    <rPh sb="76" eb="77">
      <t>オヨ</t>
    </rPh>
    <rPh sb="78" eb="80">
      <t>シュクチョク</t>
    </rPh>
    <rPh sb="80" eb="82">
      <t>キンム</t>
    </rPh>
    <rPh sb="83" eb="84">
      <t>ア</t>
    </rPh>
    <rPh sb="86" eb="87">
      <t>モノ</t>
    </rPh>
    <rPh sb="88" eb="90">
      <t>トウガイ</t>
    </rPh>
    <rPh sb="90" eb="92">
      <t>シュクチョク</t>
    </rPh>
    <rPh sb="92" eb="94">
      <t>キンム</t>
    </rPh>
    <rPh sb="95" eb="97">
      <t>ヒツヨウ</t>
    </rPh>
    <rPh sb="98" eb="99">
      <t>カズ</t>
    </rPh>
    <rPh sb="99" eb="101">
      <t>イジョウ</t>
    </rPh>
    <rPh sb="112" eb="114">
      <t>シュクハク</t>
    </rPh>
    <rPh sb="119" eb="122">
      <t>リヨウシャ</t>
    </rPh>
    <rPh sb="124" eb="125">
      <t>ニン</t>
    </rPh>
    <rPh sb="131" eb="133">
      <t>ホウモン</t>
    </rPh>
    <rPh sb="137" eb="139">
      <t>タイオウ</t>
    </rPh>
    <rPh sb="143" eb="145">
      <t>ヤキン</t>
    </rPh>
    <rPh sb="146" eb="147">
      <t>メイ</t>
    </rPh>
    <rPh sb="148" eb="150">
      <t>シュクチョク</t>
    </rPh>
    <rPh sb="151" eb="152">
      <t>メイ</t>
    </rPh>
    <rPh sb="153" eb="154">
      <t>ケイ</t>
    </rPh>
    <rPh sb="155" eb="156">
      <t>メイ</t>
    </rPh>
    <rPh sb="157" eb="159">
      <t>サイテイ</t>
    </rPh>
    <rPh sb="159" eb="161">
      <t>ヒツヨウ</t>
    </rPh>
    <rPh sb="166" eb="168">
      <t>バアイ</t>
    </rPh>
    <rPh sb="169" eb="170">
      <t>カナラ</t>
    </rPh>
    <rPh sb="178" eb="181">
      <t>メイイジョウ</t>
    </rPh>
    <rPh sb="182" eb="184">
      <t>カンゴ</t>
    </rPh>
    <rPh sb="184" eb="186">
      <t>ショクイン</t>
    </rPh>
    <rPh sb="189" eb="191">
      <t>ヒツヨウ</t>
    </rPh>
    <rPh sb="196" eb="198">
      <t>デンワ</t>
    </rPh>
    <rPh sb="198" eb="199">
      <t>トウ</t>
    </rPh>
    <rPh sb="202" eb="204">
      <t>レンラク</t>
    </rPh>
    <rPh sb="204" eb="206">
      <t>タイセイ</t>
    </rPh>
    <rPh sb="207" eb="209">
      <t>カクホ</t>
    </rPh>
    <phoneticPr fontId="3"/>
  </si>
  <si>
    <t>(2)夜間及び深夜の時間帯を通じて指定看護小規模多機能型居宅介護の提供に当たる従業者については、夜間及び深夜の勤務（宿直勤務を除く。）に当たる者を1以上及び宿直勤務に当たる者を当該宿直勤務に必要な数以上としていますか。
→本体事業所の宿直職員がサテライト事業所の登録者の訪問サービス要請に対応できる場合は、宿直職員を配置しないことができる。</t>
    <rPh sb="3" eb="5">
      <t>ヤカン</t>
    </rPh>
    <rPh sb="5" eb="6">
      <t>オヨ</t>
    </rPh>
    <rPh sb="7" eb="9">
      <t>シンヤ</t>
    </rPh>
    <rPh sb="10" eb="13">
      <t>ジカンタイ</t>
    </rPh>
    <rPh sb="14" eb="15">
      <t>ツウ</t>
    </rPh>
    <rPh sb="17" eb="19">
      <t>シテイ</t>
    </rPh>
    <rPh sb="19" eb="21">
      <t>カンゴ</t>
    </rPh>
    <rPh sb="21" eb="32">
      <t>ショウキボタキノウガタキョタクカイゴ</t>
    </rPh>
    <rPh sb="33" eb="35">
      <t>テイキョウ</t>
    </rPh>
    <rPh sb="36" eb="37">
      <t>ア</t>
    </rPh>
    <rPh sb="39" eb="42">
      <t>ジュウギョウシャ</t>
    </rPh>
    <rPh sb="48" eb="50">
      <t>ヤカン</t>
    </rPh>
    <rPh sb="50" eb="51">
      <t>オヨ</t>
    </rPh>
    <rPh sb="52" eb="54">
      <t>シンヤ</t>
    </rPh>
    <rPh sb="55" eb="57">
      <t>キンム</t>
    </rPh>
    <rPh sb="58" eb="60">
      <t>シュクチョク</t>
    </rPh>
    <rPh sb="60" eb="62">
      <t>キンム</t>
    </rPh>
    <rPh sb="63" eb="64">
      <t>ノゾ</t>
    </rPh>
    <rPh sb="68" eb="69">
      <t>ア</t>
    </rPh>
    <rPh sb="71" eb="72">
      <t>モノ</t>
    </rPh>
    <rPh sb="74" eb="76">
      <t>イジョウ</t>
    </rPh>
    <rPh sb="76" eb="77">
      <t>オヨ</t>
    </rPh>
    <rPh sb="78" eb="80">
      <t>シュクチョク</t>
    </rPh>
    <rPh sb="80" eb="82">
      <t>キンム</t>
    </rPh>
    <rPh sb="83" eb="84">
      <t>ア</t>
    </rPh>
    <rPh sb="86" eb="87">
      <t>モノ</t>
    </rPh>
    <rPh sb="88" eb="90">
      <t>トウガイ</t>
    </rPh>
    <rPh sb="90" eb="92">
      <t>シュクチョク</t>
    </rPh>
    <rPh sb="92" eb="94">
      <t>キンム</t>
    </rPh>
    <rPh sb="95" eb="97">
      <t>ヒツヨウ</t>
    </rPh>
    <rPh sb="98" eb="99">
      <t>カズ</t>
    </rPh>
    <rPh sb="99" eb="101">
      <t>イジョウ</t>
    </rPh>
    <rPh sb="112" eb="114">
      <t>ホンタイ</t>
    </rPh>
    <rPh sb="114" eb="117">
      <t>ジギョウショ</t>
    </rPh>
    <rPh sb="118" eb="120">
      <t>シュクチョク</t>
    </rPh>
    <rPh sb="120" eb="122">
      <t>ショクイン</t>
    </rPh>
    <rPh sb="128" eb="131">
      <t>ジギョウショ</t>
    </rPh>
    <rPh sb="132" eb="134">
      <t>トウロク</t>
    </rPh>
    <rPh sb="134" eb="135">
      <t>シャ</t>
    </rPh>
    <rPh sb="136" eb="138">
      <t>ホウモン</t>
    </rPh>
    <rPh sb="142" eb="144">
      <t>ヨウセイ</t>
    </rPh>
    <rPh sb="145" eb="147">
      <t>タイオウ</t>
    </rPh>
    <rPh sb="150" eb="152">
      <t>バアイ</t>
    </rPh>
    <rPh sb="154" eb="156">
      <t>シュクチョク</t>
    </rPh>
    <rPh sb="156" eb="158">
      <t>ショクイン</t>
    </rPh>
    <rPh sb="159" eb="161">
      <t>ハイチ</t>
    </rPh>
    <phoneticPr fontId="5"/>
  </si>
  <si>
    <t>(3)従業者のうち常勤換算方法で１以上の者は、保健師、看護師又は准看護師（以下、「看護職員」という。）となっていますか。</t>
    <rPh sb="3" eb="6">
      <t>ジュウギョウシャ</t>
    </rPh>
    <rPh sb="9" eb="11">
      <t>ジョウキン</t>
    </rPh>
    <rPh sb="11" eb="13">
      <t>カンサン</t>
    </rPh>
    <rPh sb="13" eb="15">
      <t>ホウホウ</t>
    </rPh>
    <rPh sb="17" eb="19">
      <t>イジョウ</t>
    </rPh>
    <rPh sb="20" eb="21">
      <t>モノ</t>
    </rPh>
    <rPh sb="23" eb="26">
      <t>ホケンシ</t>
    </rPh>
    <rPh sb="27" eb="30">
      <t>カンゴシ</t>
    </rPh>
    <rPh sb="30" eb="31">
      <t>マタ</t>
    </rPh>
    <rPh sb="32" eb="36">
      <t>ジュンカンゴシ</t>
    </rPh>
    <rPh sb="37" eb="39">
      <t>イカ</t>
    </rPh>
    <rPh sb="41" eb="43">
      <t>カンゴ</t>
    </rPh>
    <rPh sb="43" eb="45">
      <t>ショクイン</t>
    </rPh>
    <phoneticPr fontId="3"/>
  </si>
  <si>
    <t>(4)通いサービス及び訪問サービスの提供に当たる従業者のうち、１以上の者は、看護職員となっていますか。</t>
    <rPh sb="3" eb="4">
      <t>カヨ</t>
    </rPh>
    <rPh sb="9" eb="10">
      <t>オヨ</t>
    </rPh>
    <rPh sb="11" eb="13">
      <t>ホウモン</t>
    </rPh>
    <rPh sb="18" eb="20">
      <t>テイキョウ</t>
    </rPh>
    <rPh sb="21" eb="22">
      <t>ア</t>
    </rPh>
    <rPh sb="24" eb="27">
      <t>ジュウギョウシャ</t>
    </rPh>
    <rPh sb="32" eb="34">
      <t>イジョウ</t>
    </rPh>
    <rPh sb="35" eb="36">
      <t>モノ</t>
    </rPh>
    <rPh sb="38" eb="40">
      <t>カンゴ</t>
    </rPh>
    <rPh sb="40" eb="42">
      <t>ショクイン</t>
    </rPh>
    <phoneticPr fontId="3"/>
  </si>
  <si>
    <t xml:space="preserve">登録定員は29人以下ですか。（サテライト型　18人）
通いサービスの利用定員は、登録定員が25人以下の場合1/2以上15人以下ですか。(サテライト型にあっては12人まで）
登録定員が25人を超える事業所にあっては、次の表に定める利用定員まで
</t>
    <rPh sb="0" eb="2">
      <t>トウロク</t>
    </rPh>
    <rPh sb="2" eb="4">
      <t>テイイン</t>
    </rPh>
    <rPh sb="7" eb="8">
      <t>ニン</t>
    </rPh>
    <rPh sb="8" eb="10">
      <t>イカ</t>
    </rPh>
    <rPh sb="20" eb="21">
      <t>ガタ</t>
    </rPh>
    <rPh sb="24" eb="25">
      <t>ニン</t>
    </rPh>
    <rPh sb="28" eb="29">
      <t>カヨ</t>
    </rPh>
    <rPh sb="35" eb="37">
      <t>リヨウ</t>
    </rPh>
    <rPh sb="37" eb="39">
      <t>テイイン</t>
    </rPh>
    <rPh sb="41" eb="43">
      <t>トウロク</t>
    </rPh>
    <rPh sb="43" eb="45">
      <t>テイイン</t>
    </rPh>
    <rPh sb="48" eb="49">
      <t>ニン</t>
    </rPh>
    <rPh sb="49" eb="51">
      <t>イカ</t>
    </rPh>
    <rPh sb="52" eb="54">
      <t>バアイ</t>
    </rPh>
    <rPh sb="57" eb="59">
      <t>イジョウ</t>
    </rPh>
    <rPh sb="61" eb="62">
      <t>ニン</t>
    </rPh>
    <rPh sb="62" eb="64">
      <t>イカ</t>
    </rPh>
    <rPh sb="74" eb="75">
      <t>ガタ</t>
    </rPh>
    <rPh sb="82" eb="83">
      <t>ニン</t>
    </rPh>
    <rPh sb="87" eb="89">
      <t>トウロク</t>
    </rPh>
    <rPh sb="89" eb="91">
      <t>テイイン</t>
    </rPh>
    <rPh sb="94" eb="95">
      <t>ニン</t>
    </rPh>
    <rPh sb="96" eb="97">
      <t>コ</t>
    </rPh>
    <rPh sb="99" eb="102">
      <t>ジギョウショ</t>
    </rPh>
    <rPh sb="108" eb="109">
      <t>ツギ</t>
    </rPh>
    <rPh sb="110" eb="111">
      <t>ヒョウ</t>
    </rPh>
    <rPh sb="112" eb="113">
      <t>サダ</t>
    </rPh>
    <rPh sb="115" eb="117">
      <t>リヨウ</t>
    </rPh>
    <rPh sb="117" eb="119">
      <t>テイイン</t>
    </rPh>
    <phoneticPr fontId="5"/>
  </si>
  <si>
    <t>主治の医師との関係</t>
    <rPh sb="0" eb="2">
      <t>シュジ</t>
    </rPh>
    <rPh sb="3" eb="5">
      <t>イシ</t>
    </rPh>
    <rPh sb="7" eb="9">
      <t>カンケイ</t>
    </rPh>
    <phoneticPr fontId="3"/>
  </si>
  <si>
    <t>常勤の保健師又は看護師は、主治の医師の指示に基づき適切な看護サービスが提供されるよう管理していますか。</t>
    <rPh sb="0" eb="2">
      <t>ジョウキン</t>
    </rPh>
    <rPh sb="3" eb="6">
      <t>ホケンシ</t>
    </rPh>
    <rPh sb="6" eb="7">
      <t>マタ</t>
    </rPh>
    <rPh sb="8" eb="11">
      <t>カンゴシ</t>
    </rPh>
    <rPh sb="13" eb="15">
      <t>シュジ</t>
    </rPh>
    <rPh sb="16" eb="18">
      <t>イシ</t>
    </rPh>
    <rPh sb="19" eb="21">
      <t>シジ</t>
    </rPh>
    <rPh sb="22" eb="23">
      <t>モト</t>
    </rPh>
    <rPh sb="25" eb="27">
      <t>テキセツ</t>
    </rPh>
    <rPh sb="28" eb="30">
      <t>カンゴ</t>
    </rPh>
    <rPh sb="35" eb="37">
      <t>テイキョウ</t>
    </rPh>
    <rPh sb="42" eb="44">
      <t>カンリ</t>
    </rPh>
    <phoneticPr fontId="5"/>
  </si>
  <si>
    <t>看護サービスの開始に際し、主治の医師による指示を文書で受けていますか。</t>
    <rPh sb="0" eb="2">
      <t>カンゴ</t>
    </rPh>
    <rPh sb="7" eb="9">
      <t>カイシ</t>
    </rPh>
    <rPh sb="10" eb="11">
      <t>サイ</t>
    </rPh>
    <rPh sb="13" eb="15">
      <t>シュジ</t>
    </rPh>
    <rPh sb="16" eb="18">
      <t>イシ</t>
    </rPh>
    <rPh sb="21" eb="23">
      <t>シジ</t>
    </rPh>
    <rPh sb="24" eb="26">
      <t>ブンショ</t>
    </rPh>
    <rPh sb="27" eb="28">
      <t>ウ</t>
    </rPh>
    <phoneticPr fontId="5"/>
  </si>
  <si>
    <t>主治医に看護小規模多機能型居宅介護計画、看護小規模多機能型居宅介護報告書を提出し、密接な連携を図っていますか。</t>
    <rPh sb="0" eb="3">
      <t>シュジイ</t>
    </rPh>
    <rPh sb="17" eb="19">
      <t>ケイカク</t>
    </rPh>
    <rPh sb="33" eb="36">
      <t>ホウコクショ</t>
    </rPh>
    <rPh sb="37" eb="39">
      <t>テイシュツ</t>
    </rPh>
    <rPh sb="41" eb="43">
      <t>ミッセツ</t>
    </rPh>
    <rPh sb="44" eb="46">
      <t>レンケイ</t>
    </rPh>
    <rPh sb="47" eb="48">
      <t>ハカ</t>
    </rPh>
    <phoneticPr fontId="5"/>
  </si>
  <si>
    <t>※医療機関が当該事業所を運営する場合、主治医の文書指示、サービス計画、訪問看護報告書の提出は診療録その他の診療に関する記録への記載をもって代えることができる。</t>
    <rPh sb="1" eb="3">
      <t>イリョウ</t>
    </rPh>
    <rPh sb="3" eb="5">
      <t>キカン</t>
    </rPh>
    <rPh sb="6" eb="8">
      <t>トウガイ</t>
    </rPh>
    <rPh sb="8" eb="11">
      <t>ジギョウショ</t>
    </rPh>
    <rPh sb="12" eb="14">
      <t>ウンエイ</t>
    </rPh>
    <rPh sb="16" eb="18">
      <t>バアイ</t>
    </rPh>
    <rPh sb="19" eb="22">
      <t>シュジイ</t>
    </rPh>
    <rPh sb="23" eb="25">
      <t>ブンショ</t>
    </rPh>
    <rPh sb="25" eb="27">
      <t>シジ</t>
    </rPh>
    <rPh sb="32" eb="34">
      <t>ケイカク</t>
    </rPh>
    <rPh sb="35" eb="37">
      <t>ホウモン</t>
    </rPh>
    <rPh sb="37" eb="39">
      <t>カンゴ</t>
    </rPh>
    <rPh sb="39" eb="42">
      <t>ホウコクショ</t>
    </rPh>
    <rPh sb="43" eb="45">
      <t>テイシュツ</t>
    </rPh>
    <rPh sb="46" eb="49">
      <t>シンリョウロク</t>
    </rPh>
    <rPh sb="51" eb="52">
      <t>タ</t>
    </rPh>
    <rPh sb="53" eb="55">
      <t>シンリョウ</t>
    </rPh>
    <rPh sb="56" eb="57">
      <t>カン</t>
    </rPh>
    <rPh sb="59" eb="61">
      <t>キロク</t>
    </rPh>
    <rPh sb="63" eb="65">
      <t>キサイ</t>
    </rPh>
    <rPh sb="69" eb="70">
      <t>カ</t>
    </rPh>
    <phoneticPr fontId="5"/>
  </si>
  <si>
    <t>(1)指定看護小規模多機能型居宅介護事業所の管理者は、介護支援専門員に、看護小規模多機能型居宅介護計画の作成に関する業務を担当させていますか。</t>
    <rPh sb="3" eb="5">
      <t>シテイ</t>
    </rPh>
    <rPh sb="18" eb="21">
      <t>ジギョウショ</t>
    </rPh>
    <rPh sb="22" eb="25">
      <t>カンリシャ</t>
    </rPh>
    <rPh sb="27" eb="29">
      <t>カイゴ</t>
    </rPh>
    <rPh sb="29" eb="31">
      <t>シエン</t>
    </rPh>
    <rPh sb="31" eb="34">
      <t>センモンイン</t>
    </rPh>
    <rPh sb="49" eb="51">
      <t>ケイカク</t>
    </rPh>
    <rPh sb="52" eb="54">
      <t>サクセイ</t>
    </rPh>
    <rPh sb="55" eb="56">
      <t>カン</t>
    </rPh>
    <rPh sb="58" eb="60">
      <t>ギョウム</t>
    </rPh>
    <rPh sb="61" eb="63">
      <t>タントウ</t>
    </rPh>
    <phoneticPr fontId="5"/>
  </si>
  <si>
    <t>(2)介護支援専門員は、看護小規模多機能型居宅介護計画の作成に当たっては、看護師等と密接な連携を図りつつ行っていますか。</t>
    <rPh sb="3" eb="5">
      <t>カイゴ</t>
    </rPh>
    <rPh sb="5" eb="7">
      <t>シエン</t>
    </rPh>
    <rPh sb="7" eb="10">
      <t>センモンイン</t>
    </rPh>
    <rPh sb="12" eb="25">
      <t>カンゴショウキボタキノウガタキョタクカイゴ</t>
    </rPh>
    <rPh sb="25" eb="27">
      <t>ケイカク</t>
    </rPh>
    <rPh sb="28" eb="30">
      <t>サクセイ</t>
    </rPh>
    <rPh sb="31" eb="32">
      <t>ア</t>
    </rPh>
    <rPh sb="37" eb="40">
      <t>カンゴシ</t>
    </rPh>
    <rPh sb="40" eb="41">
      <t>トウ</t>
    </rPh>
    <rPh sb="42" eb="44">
      <t>ミッセツ</t>
    </rPh>
    <rPh sb="45" eb="47">
      <t>レンケイ</t>
    </rPh>
    <rPh sb="48" eb="49">
      <t>ハカ</t>
    </rPh>
    <rPh sb="52" eb="53">
      <t>オコナ</t>
    </rPh>
    <phoneticPr fontId="3"/>
  </si>
  <si>
    <t>(3)介護支援専門員は、看護小規模多機能型居宅介護計画の作成に当たっては、地域における活動への参加の機会が提供されること等により、利用者の多様な活動が確保されるものとなるように努めていますか。</t>
    <phoneticPr fontId="3"/>
  </si>
  <si>
    <t>(4)介護支援専門員は、利用者の心身の状況、希望及び置かれている環境を踏まえて、他の看護小規模多機能型居宅介護従業者と協議の上、援助の目標、当該目標を達成するための具体的なサービスの内容等を記載した看護小規模多機能型居宅介護計画を作成するとともに、これを基本としつつ、利用者の日々の様態、希望等を勘案し、随時適切に通いサービス、訪問サービス及び宿泊サービスを組み合わせた看護及び介護を行っていますか。</t>
    <rPh sb="185" eb="187">
      <t>カンゴ</t>
    </rPh>
    <rPh sb="187" eb="188">
      <t>オヨ</t>
    </rPh>
    <phoneticPr fontId="3"/>
  </si>
  <si>
    <t>(5)介護支援専門員は、看護小規模多機能型居宅介護計画の作成に当たっては、その内容について利用者又はその家族に対して説明し、利用者の同意を得ていますか。</t>
    <rPh sb="3" eb="5">
      <t>カイゴ</t>
    </rPh>
    <rPh sb="5" eb="7">
      <t>シエン</t>
    </rPh>
    <rPh sb="7" eb="10">
      <t>センモンイン</t>
    </rPh>
    <rPh sb="25" eb="27">
      <t>ケイカク</t>
    </rPh>
    <rPh sb="28" eb="30">
      <t>サクセイ</t>
    </rPh>
    <rPh sb="31" eb="32">
      <t>ア</t>
    </rPh>
    <rPh sb="39" eb="41">
      <t>ナイヨウ</t>
    </rPh>
    <rPh sb="45" eb="48">
      <t>リヨウシャ</t>
    </rPh>
    <rPh sb="48" eb="49">
      <t>マタ</t>
    </rPh>
    <rPh sb="52" eb="54">
      <t>カゾク</t>
    </rPh>
    <rPh sb="55" eb="56">
      <t>タイ</t>
    </rPh>
    <rPh sb="58" eb="60">
      <t>セツメイ</t>
    </rPh>
    <rPh sb="62" eb="65">
      <t>リヨウシャ</t>
    </rPh>
    <rPh sb="66" eb="68">
      <t>ドウイ</t>
    </rPh>
    <rPh sb="69" eb="70">
      <t>エ</t>
    </rPh>
    <phoneticPr fontId="5"/>
  </si>
  <si>
    <t>(6)介護支援専門員は、看護小規模多機能型居宅介護計画を作成した際には、当該看護小規模多機能型居宅介護計画を利用者に交付していますか。</t>
    <rPh sb="3" eb="5">
      <t>カイゴ</t>
    </rPh>
    <rPh sb="5" eb="7">
      <t>シエン</t>
    </rPh>
    <rPh sb="7" eb="10">
      <t>センモンイン</t>
    </rPh>
    <rPh sb="25" eb="27">
      <t>ケイカク</t>
    </rPh>
    <rPh sb="28" eb="30">
      <t>サクセイ</t>
    </rPh>
    <rPh sb="32" eb="33">
      <t>サイ</t>
    </rPh>
    <rPh sb="36" eb="38">
      <t>トウガイ</t>
    </rPh>
    <rPh sb="51" eb="53">
      <t>ケイカク</t>
    </rPh>
    <rPh sb="54" eb="57">
      <t>リヨウシャ</t>
    </rPh>
    <rPh sb="58" eb="60">
      <t>コウフ</t>
    </rPh>
    <phoneticPr fontId="5"/>
  </si>
  <si>
    <t>(7)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っていますか。
※短期利用居宅介護費を算定する場合で、居宅介護支援事業所の居宅サービス計画に基づきサービスを提供している場合は、求めがあった際は看護小規模多機能型居宅介護計画を提供することに努めるものとします。</t>
    <rPh sb="103" eb="104">
      <t>オコナ</t>
    </rPh>
    <phoneticPr fontId="5"/>
  </si>
  <si>
    <t>(8)看護師等は、訪問日、提供した看護内容等を記載した看護小規模多機能型居宅介護報告書を作成していますか。</t>
    <rPh sb="3" eb="6">
      <t>カンゴシ</t>
    </rPh>
    <rPh sb="6" eb="7">
      <t>トウ</t>
    </rPh>
    <rPh sb="9" eb="12">
      <t>ホウモンビ</t>
    </rPh>
    <rPh sb="13" eb="15">
      <t>テイキョウ</t>
    </rPh>
    <rPh sb="17" eb="19">
      <t>カンゴ</t>
    </rPh>
    <rPh sb="19" eb="21">
      <t>ナイヨウ</t>
    </rPh>
    <rPh sb="21" eb="22">
      <t>トウ</t>
    </rPh>
    <rPh sb="23" eb="25">
      <t>キサイ</t>
    </rPh>
    <rPh sb="27" eb="29">
      <t>カンゴ</t>
    </rPh>
    <rPh sb="29" eb="32">
      <t>ショウキボ</t>
    </rPh>
    <rPh sb="32" eb="36">
      <t>タキノウガタ</t>
    </rPh>
    <rPh sb="36" eb="38">
      <t>キョタク</t>
    </rPh>
    <rPh sb="38" eb="40">
      <t>カイゴ</t>
    </rPh>
    <rPh sb="40" eb="43">
      <t>ホウコクショ</t>
    </rPh>
    <rPh sb="44" eb="46">
      <t>サクセイ</t>
    </rPh>
    <phoneticPr fontId="3"/>
  </si>
  <si>
    <t>看護職員である場合にあっては、必要に応じて臨時応急の手当てを行っていますか。</t>
    <rPh sb="0" eb="2">
      <t>カンゴ</t>
    </rPh>
    <rPh sb="2" eb="4">
      <t>ショクイン</t>
    </rPh>
    <rPh sb="7" eb="9">
      <t>バアイ</t>
    </rPh>
    <rPh sb="15" eb="17">
      <t>ヒツヨウ</t>
    </rPh>
    <rPh sb="18" eb="19">
      <t>オウ</t>
    </rPh>
    <rPh sb="21" eb="23">
      <t>リンジ</t>
    </rPh>
    <rPh sb="23" eb="25">
      <t>オウキュウ</t>
    </rPh>
    <rPh sb="26" eb="28">
      <t>テア</t>
    </rPh>
    <rPh sb="30" eb="31">
      <t>オコナ</t>
    </rPh>
    <phoneticPr fontId="3"/>
  </si>
  <si>
    <t>法第78条の5
法施行規則第131条の13（第131条の8の2）</t>
    <rPh sb="9" eb="11">
      <t>セコウ</t>
    </rPh>
    <rPh sb="11" eb="13">
      <t>キソク</t>
    </rPh>
    <rPh sb="13" eb="14">
      <t>ダイ</t>
    </rPh>
    <rPh sb="17" eb="18">
      <t>ジョウ</t>
    </rPh>
    <rPh sb="22" eb="23">
      <t>ダイ</t>
    </rPh>
    <rPh sb="26" eb="27">
      <t>ジョウ</t>
    </rPh>
    <phoneticPr fontId="5"/>
  </si>
  <si>
    <t>・資格を確認する書類</t>
    <phoneticPr fontId="3"/>
  </si>
  <si>
    <t>算定基準別表8
ハ注</t>
    <rPh sb="0" eb="2">
      <t>サンテイ</t>
    </rPh>
    <rPh sb="2" eb="4">
      <t>キジュン</t>
    </rPh>
    <rPh sb="9" eb="10">
      <t>チュウ</t>
    </rPh>
    <phoneticPr fontId="3"/>
  </si>
  <si>
    <t>・届出控</t>
    <rPh sb="1" eb="3">
      <t>トドケデ</t>
    </rPh>
    <rPh sb="3" eb="4">
      <t>ヒカ</t>
    </rPh>
    <phoneticPr fontId="3"/>
  </si>
  <si>
    <t>算定基準別表8
ロ注3
大臣基準告示
五十四</t>
    <rPh sb="9" eb="10">
      <t>チュウ</t>
    </rPh>
    <rPh sb="12" eb="18">
      <t>ダイジンキジュンコクジ</t>
    </rPh>
    <rPh sb="19" eb="22">
      <t>５４</t>
    </rPh>
    <phoneticPr fontId="5"/>
  </si>
  <si>
    <t>･利用者に関する記録</t>
    <phoneticPr fontId="3"/>
  </si>
  <si>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おり、また、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て、日常生活を営むことができるようにするための援助を行っていますか。</t>
    <rPh sb="100" eb="103">
      <t>ヨウカイゴ</t>
    </rPh>
    <rPh sb="103" eb="104">
      <t>シャ</t>
    </rPh>
    <rPh sb="111" eb="113">
      <t>キョタク</t>
    </rPh>
    <rPh sb="118" eb="119">
      <t>マタ</t>
    </rPh>
    <rPh sb="125" eb="127">
      <t>キョテン</t>
    </rPh>
    <rPh sb="128" eb="129">
      <t>カヨ</t>
    </rPh>
    <rPh sb="132" eb="133">
      <t>モ</t>
    </rPh>
    <rPh sb="136" eb="139">
      <t>タンキカン</t>
    </rPh>
    <rPh sb="139" eb="141">
      <t>シュクハク</t>
    </rPh>
    <rPh sb="144" eb="146">
      <t>トウガイ</t>
    </rPh>
    <rPh sb="146" eb="148">
      <t>キョテン</t>
    </rPh>
    <rPh sb="153" eb="156">
      <t>カテイテキ</t>
    </rPh>
    <rPh sb="157" eb="159">
      <t>カンキョウ</t>
    </rPh>
    <rPh sb="160" eb="162">
      <t>チイキ</t>
    </rPh>
    <rPh sb="162" eb="164">
      <t>ジュウミン</t>
    </rPh>
    <rPh sb="166" eb="168">
      <t>コウリュウ</t>
    </rPh>
    <rPh sb="169" eb="170">
      <t>シタ</t>
    </rPh>
    <rPh sb="172" eb="174">
      <t>ニュウヨク</t>
    </rPh>
    <rPh sb="175" eb="176">
      <t>ハイ</t>
    </rPh>
    <rPh sb="179" eb="181">
      <t>ショクジ</t>
    </rPh>
    <rPh sb="181" eb="182">
      <t>トウ</t>
    </rPh>
    <rPh sb="183" eb="185">
      <t>カイゴ</t>
    </rPh>
    <rPh sb="187" eb="188">
      <t>タ</t>
    </rPh>
    <rPh sb="189" eb="191">
      <t>ニチジョウ</t>
    </rPh>
    <rPh sb="191" eb="193">
      <t>セイカツ</t>
    </rPh>
    <rPh sb="193" eb="194">
      <t>ジョウ</t>
    </rPh>
    <rPh sb="195" eb="197">
      <t>セワ</t>
    </rPh>
    <rPh sb="197" eb="198">
      <t>オヨ</t>
    </rPh>
    <rPh sb="199" eb="201">
      <t>キノウ</t>
    </rPh>
    <rPh sb="201" eb="203">
      <t>クンレン</t>
    </rPh>
    <rPh sb="204" eb="205">
      <t>オコナ</t>
    </rPh>
    <rPh sb="212" eb="215">
      <t>リヨウシャ</t>
    </rPh>
    <rPh sb="218" eb="219">
      <t>ユウ</t>
    </rPh>
    <rPh sb="221" eb="223">
      <t>ノウリョク</t>
    </rPh>
    <rPh sb="224" eb="225">
      <t>オウ</t>
    </rPh>
    <rPh sb="228" eb="230">
      <t>キョタク</t>
    </rPh>
    <rPh sb="234" eb="236">
      <t>ジリツ</t>
    </rPh>
    <rPh sb="239" eb="241">
      <t>ニチジョウ</t>
    </rPh>
    <rPh sb="241" eb="243">
      <t>セイカツ</t>
    </rPh>
    <rPh sb="244" eb="245">
      <t>イトナ</t>
    </rPh>
    <rPh sb="260" eb="262">
      <t>エンジョ</t>
    </rPh>
    <rPh sb="263" eb="264">
      <t>オコナ</t>
    </rPh>
    <phoneticPr fontId="5"/>
  </si>
  <si>
    <t>※医療機関が当該事業所を運営する場合、看護小規模多機能型居宅介護報告書の提出は診療録その他の診療に関する記録への記載をもって代えることができる。</t>
  </si>
  <si>
    <t>･居宅サービス計画
･看護小規模多機能型居宅介護計画
･サービス提供票、別表</t>
    <rPh sb="1" eb="3">
      <t>キョタク</t>
    </rPh>
    <rPh sb="7" eb="9">
      <t>ケイカク</t>
    </rPh>
    <rPh sb="24" eb="26">
      <t>ケイカク</t>
    </rPh>
    <rPh sb="32" eb="34">
      <t>テイキョウ</t>
    </rPh>
    <rPh sb="34" eb="35">
      <t>ヒョウ</t>
    </rPh>
    <rPh sb="36" eb="38">
      <t>ベッピョウ</t>
    </rPh>
    <phoneticPr fontId="5"/>
  </si>
  <si>
    <t>特別な管理を必要とする利用者として厚生労働大臣が定める状態の在宅悪性腫瘍患者指導管理若しくは在宅気管切開患者指導管理を受けている状態又は気管カニューレ若しくは留置カテーテルを使用している状態等にある者に対して指定看護小規模多機能型居宅介護を行う場合</t>
    <phoneticPr fontId="5"/>
  </si>
  <si>
    <t>□</t>
    <phoneticPr fontId="5"/>
  </si>
  <si>
    <t>・利用者の登録状況、利用状況</t>
    <phoneticPr fontId="3"/>
  </si>
  <si>
    <t>事業の運営に当たっては、提供した看護小規模多機能型居宅介護に関する利用者からの苦情に関して、介護相談員派遣事業その他の本市等が実施する事業に協力するよう努めていますか。</t>
    <phoneticPr fontId="3"/>
  </si>
  <si>
    <t>該当無</t>
    <rPh sb="0" eb="2">
      <t>ガイトウ</t>
    </rPh>
    <rPh sb="2" eb="3">
      <t>ナ</t>
    </rPh>
    <phoneticPr fontId="5"/>
  </si>
  <si>
    <t>・地域交流に関する記録</t>
    <phoneticPr fontId="3"/>
  </si>
  <si>
    <t>・運営推進会議の記録
・外部評価の結果</t>
    <rPh sb="1" eb="3">
      <t>ウンエイ</t>
    </rPh>
    <rPh sb="3" eb="5">
      <t>スイシン</t>
    </rPh>
    <rPh sb="5" eb="7">
      <t>カイギ</t>
    </rPh>
    <rPh sb="8" eb="10">
      <t>キロク</t>
    </rPh>
    <rPh sb="12" eb="14">
      <t>ガイブ</t>
    </rPh>
    <rPh sb="14" eb="16">
      <t>ヒョウカ</t>
    </rPh>
    <rPh sb="17" eb="19">
      <t>ケッカ</t>
    </rPh>
    <phoneticPr fontId="5"/>
  </si>
  <si>
    <t>□</t>
    <phoneticPr fontId="5"/>
  </si>
  <si>
    <t>特別管理加算（Ⅰ）</t>
    <phoneticPr fontId="3"/>
  </si>
  <si>
    <t>特別管理加算（Ⅱ）　</t>
    <phoneticPr fontId="3"/>
  </si>
  <si>
    <t>指定看護小規模多機能型居宅介護に要する費用の額は、平成27年厚生労働省告示第93号の「厚生労働大臣が定める１単位の単価」に、別表に定める単位数を乗じて算定していますか。</t>
    <rPh sb="0" eb="2">
      <t>シテイ</t>
    </rPh>
    <rPh sb="2" eb="4">
      <t>カンゴ</t>
    </rPh>
    <rPh sb="4" eb="15">
      <t>ショウキボタキノウガタキョタクカイゴ</t>
    </rPh>
    <rPh sb="16" eb="17">
      <t>ヨウ</t>
    </rPh>
    <rPh sb="19" eb="21">
      <t>ヒヨウ</t>
    </rPh>
    <phoneticPr fontId="5"/>
  </si>
  <si>
    <t>１単位の単価に単位数を乗じて得た額に１円未満の端数があるときは、端数金額を切り捨てて計算していますか。</t>
    <phoneticPr fontId="5"/>
  </si>
  <si>
    <t>算定基準別表8
イ注2</t>
    <rPh sb="9" eb="10">
      <t>チュウ</t>
    </rPh>
    <phoneticPr fontId="5"/>
  </si>
  <si>
    <t>･利用者に関する記録
･送迎記録</t>
    <phoneticPr fontId="3"/>
  </si>
  <si>
    <t>利用者の主治の医師（介護老人保健施設及び介護医療院の医師を除く）が急性増悪等により一時的に頻回の訪問看護を行う必要がある旨の特別指示を行った場合、
指示日数に要介護１～３　30単位
　　　　　要介護４    　60単位
　　　　　要介護５    　95単位
を乗じて得た単位数を所定単位数から減算していますか。</t>
    <rPh sb="0" eb="3">
      <t>リヨウシャ</t>
    </rPh>
    <rPh sb="4" eb="6">
      <t>シュジ</t>
    </rPh>
    <rPh sb="7" eb="9">
      <t>イシ</t>
    </rPh>
    <rPh sb="10" eb="12">
      <t>カイゴ</t>
    </rPh>
    <rPh sb="12" eb="14">
      <t>ロウジン</t>
    </rPh>
    <rPh sb="14" eb="16">
      <t>ホケン</t>
    </rPh>
    <rPh sb="16" eb="18">
      <t>シセツ</t>
    </rPh>
    <rPh sb="18" eb="19">
      <t>オヨ</t>
    </rPh>
    <rPh sb="20" eb="22">
      <t>カイゴ</t>
    </rPh>
    <rPh sb="22" eb="24">
      <t>イリョウ</t>
    </rPh>
    <rPh sb="24" eb="25">
      <t>イン</t>
    </rPh>
    <rPh sb="26" eb="28">
      <t>イシ</t>
    </rPh>
    <rPh sb="29" eb="30">
      <t>ノゾ</t>
    </rPh>
    <rPh sb="33" eb="35">
      <t>キュウセイ</t>
    </rPh>
    <rPh sb="35" eb="36">
      <t>ゾウ</t>
    </rPh>
    <rPh sb="36" eb="37">
      <t>アク</t>
    </rPh>
    <rPh sb="37" eb="38">
      <t>トウ</t>
    </rPh>
    <rPh sb="41" eb="44">
      <t>イチジテキ</t>
    </rPh>
    <rPh sb="45" eb="46">
      <t>ヒン</t>
    </rPh>
    <rPh sb="46" eb="47">
      <t>カイ</t>
    </rPh>
    <rPh sb="48" eb="50">
      <t>ホウモン</t>
    </rPh>
    <rPh sb="50" eb="52">
      <t>カンゴ</t>
    </rPh>
    <rPh sb="53" eb="54">
      <t>オコナ</t>
    </rPh>
    <rPh sb="55" eb="57">
      <t>ヒツヨウ</t>
    </rPh>
    <rPh sb="60" eb="61">
      <t>ムネ</t>
    </rPh>
    <rPh sb="62" eb="64">
      <t>トクベツ</t>
    </rPh>
    <rPh sb="64" eb="66">
      <t>シジ</t>
    </rPh>
    <rPh sb="67" eb="68">
      <t>オコナ</t>
    </rPh>
    <rPh sb="70" eb="72">
      <t>バアイ</t>
    </rPh>
    <rPh sb="74" eb="76">
      <t>シジ</t>
    </rPh>
    <rPh sb="76" eb="78">
      <t>ニッスウ</t>
    </rPh>
    <rPh sb="79" eb="82">
      <t>ヨウカイゴ</t>
    </rPh>
    <rPh sb="88" eb="90">
      <t>タンイ</t>
    </rPh>
    <rPh sb="96" eb="99">
      <t>ヨウカイゴ</t>
    </rPh>
    <rPh sb="107" eb="109">
      <t>タンイ</t>
    </rPh>
    <rPh sb="115" eb="118">
      <t>ヨウカイゴ</t>
    </rPh>
    <rPh sb="126" eb="128">
      <t>タンイ</t>
    </rPh>
    <rPh sb="130" eb="131">
      <t>ジョウ</t>
    </rPh>
    <rPh sb="133" eb="134">
      <t>エ</t>
    </rPh>
    <rPh sb="135" eb="138">
      <t>タンイスウ</t>
    </rPh>
    <rPh sb="139" eb="141">
      <t>ショテイ</t>
    </rPh>
    <rPh sb="141" eb="144">
      <t>タンイスウ</t>
    </rPh>
    <rPh sb="146" eb="148">
      <t>ゲンサン</t>
    </rPh>
    <phoneticPr fontId="5"/>
  </si>
  <si>
    <t>指定看護小規模多機能型居宅介護事業所に登録した日から起算して30日以内の期間については、１日につき30単位を加算していますか。</t>
    <rPh sb="0" eb="2">
      <t>シテイ</t>
    </rPh>
    <rPh sb="15" eb="18">
      <t>ジギョウショ</t>
    </rPh>
    <rPh sb="19" eb="21">
      <t>トウロク</t>
    </rPh>
    <rPh sb="23" eb="24">
      <t>ヒ</t>
    </rPh>
    <rPh sb="26" eb="28">
      <t>キサン</t>
    </rPh>
    <rPh sb="32" eb="33">
      <t>ニチ</t>
    </rPh>
    <rPh sb="33" eb="35">
      <t>イナイ</t>
    </rPh>
    <rPh sb="36" eb="38">
      <t>キカン</t>
    </rPh>
    <rPh sb="45" eb="46">
      <t>ニチ</t>
    </rPh>
    <rPh sb="51" eb="53">
      <t>タンイ</t>
    </rPh>
    <rPh sb="54" eb="56">
      <t>カサン</t>
    </rPh>
    <phoneticPr fontId="5"/>
  </si>
  <si>
    <t>指定看護小規模多機能型居宅介護に関し特別な管理を必要とする利用者に対して、指定看護小規模多機能型居宅介護の実施に関する計画的な管理を行った場合は、利用者等告示の区分（※）に応じて、１月につき次に掲げる所定単位数を特別管理加算として加算していますか。
ただし、次に掲げるいずれかの加算を算定している場合においては、次に掲げるその他の加算は算定しません。
※訪問看護サービスを行う場合に限る。
（１）特別管理加算（Ⅰ）　　　　　500単位
（２）特別管理加算（Ⅱ）　　　　　250単位</t>
    <rPh sb="16" eb="17">
      <t>カン</t>
    </rPh>
    <rPh sb="18" eb="20">
      <t>トクベツ</t>
    </rPh>
    <rPh sb="21" eb="23">
      <t>カンリ</t>
    </rPh>
    <rPh sb="24" eb="26">
      <t>ヒツヨウ</t>
    </rPh>
    <rPh sb="29" eb="32">
      <t>リヨウシャ</t>
    </rPh>
    <rPh sb="33" eb="34">
      <t>タイ</t>
    </rPh>
    <rPh sb="37" eb="39">
      <t>シテイ</t>
    </rPh>
    <rPh sb="53" eb="55">
      <t>ジッシ</t>
    </rPh>
    <rPh sb="56" eb="57">
      <t>カン</t>
    </rPh>
    <rPh sb="59" eb="62">
      <t>ケイカクテキ</t>
    </rPh>
    <rPh sb="63" eb="65">
      <t>カンリ</t>
    </rPh>
    <rPh sb="66" eb="67">
      <t>オコナ</t>
    </rPh>
    <rPh sb="69" eb="71">
      <t>バアイ</t>
    </rPh>
    <rPh sb="73" eb="77">
      <t>リヨウシャトウ</t>
    </rPh>
    <rPh sb="77" eb="79">
      <t>コクジ</t>
    </rPh>
    <rPh sb="178" eb="180">
      <t>ホウモン</t>
    </rPh>
    <rPh sb="180" eb="182">
      <t>カンゴ</t>
    </rPh>
    <rPh sb="187" eb="188">
      <t>オコナ</t>
    </rPh>
    <rPh sb="189" eb="191">
      <t>バアイ</t>
    </rPh>
    <rPh sb="192" eb="193">
      <t>カギ</t>
    </rPh>
    <phoneticPr fontId="5"/>
  </si>
  <si>
    <t>・勤務形態一覧表
・利用者に関する記録
・介護給付費明細書
・登録喀痰吸引等事業者登録証等</t>
    <rPh sb="1" eb="3">
      <t>キンム</t>
    </rPh>
    <rPh sb="3" eb="5">
      <t>ケイタイ</t>
    </rPh>
    <rPh sb="5" eb="7">
      <t>イチラン</t>
    </rPh>
    <rPh sb="7" eb="8">
      <t>ヒョウ</t>
    </rPh>
    <phoneticPr fontId="5"/>
  </si>
  <si>
    <t>別に厚生労働大臣が定める基準に適合しているものとして市長に届け出た事業所が医療ニーズの高い利用者へサービスの提供体制を強化した場合は、次の基準に掲げる区分に従い、１月につき次のとおりしていますか。
(1)看護体制強化加算(Ⅰ)　3,000単位
(2)看護体制強化加算(Ⅱ)　2,500単位
ただし、いずれかの加算を算定している場合においては、他の加算は算定しません。</t>
    <rPh sb="0" eb="1">
      <t>ベツ</t>
    </rPh>
    <rPh sb="26" eb="28">
      <t>シチョウ</t>
    </rPh>
    <rPh sb="67" eb="68">
      <t>ツギ</t>
    </rPh>
    <phoneticPr fontId="5"/>
  </si>
  <si>
    <t>(5)　登録特定行為事業者又は登録喀痰吸引等事業者として届出がなされていること。</t>
    <rPh sb="4" eb="6">
      <t>トウロク</t>
    </rPh>
    <rPh sb="6" eb="8">
      <t>トクテイ</t>
    </rPh>
    <rPh sb="8" eb="10">
      <t>コウイ</t>
    </rPh>
    <rPh sb="10" eb="13">
      <t>ジギョウシャ</t>
    </rPh>
    <rPh sb="13" eb="14">
      <t>マタ</t>
    </rPh>
    <rPh sb="15" eb="17">
      <t>トウロク</t>
    </rPh>
    <rPh sb="17" eb="19">
      <t>カクタン</t>
    </rPh>
    <rPh sb="19" eb="21">
      <t>キュウイン</t>
    </rPh>
    <rPh sb="21" eb="22">
      <t>トウ</t>
    </rPh>
    <rPh sb="22" eb="25">
      <t>ジギョウシャ</t>
    </rPh>
    <rPh sb="28" eb="30">
      <t>トドケデ</t>
    </rPh>
    <phoneticPr fontId="5"/>
  </si>
  <si>
    <t>看護体制強化加算(Ⅰ)
※次に掲げる基準のいずれにも適合すること。</t>
    <phoneticPr fontId="3"/>
  </si>
  <si>
    <t>看護体制強化加算（Ⅱ）</t>
    <rPh sb="0" eb="2">
      <t>カンゴ</t>
    </rPh>
    <rPh sb="2" eb="4">
      <t>タイセイ</t>
    </rPh>
    <rPh sb="4" eb="6">
      <t>キョウカ</t>
    </rPh>
    <rPh sb="6" eb="8">
      <t>カサン</t>
    </rPh>
    <phoneticPr fontId="3"/>
  </si>
  <si>
    <t>上記(1)から(3)までに掲げる基準のすべてに適合すること。</t>
    <rPh sb="0" eb="2">
      <t>ジョウキ</t>
    </rPh>
    <rPh sb="13" eb="14">
      <t>カカ</t>
    </rPh>
    <rPh sb="16" eb="18">
      <t>キジュン</t>
    </rPh>
    <rPh sb="23" eb="25">
      <t>テキゴウ</t>
    </rPh>
    <phoneticPr fontId="5"/>
  </si>
  <si>
    <t>別に厚生労働大臣が定める基準（※）に適合する場合、看護小規模多機能型居宅介護費ロに定める単位数を算定していますか。
（※）厚生労働大臣が定める基準
・登録者数が登録定員未満であること
・介護支援専門員が緊急に利用する必要性があると認めた場合であって、サービスの提供に支障がないと認めた場合
・予め７日以内の利用期間を設定すること
・人員基準を満たしていること
・サービス提供が過少である場合の減算に該当しないこと</t>
    <rPh sb="0" eb="1">
      <t>ベツ</t>
    </rPh>
    <rPh sb="2" eb="4">
      <t>コウセイ</t>
    </rPh>
    <rPh sb="4" eb="6">
      <t>ロウドウ</t>
    </rPh>
    <rPh sb="6" eb="8">
      <t>ダイジン</t>
    </rPh>
    <rPh sb="9" eb="10">
      <t>サダ</t>
    </rPh>
    <rPh sb="12" eb="14">
      <t>キジュン</t>
    </rPh>
    <rPh sb="18" eb="20">
      <t>テキゴウ</t>
    </rPh>
    <rPh sb="22" eb="24">
      <t>バアイ</t>
    </rPh>
    <rPh sb="44" eb="47">
      <t>タンイスウ</t>
    </rPh>
    <rPh sb="48" eb="50">
      <t>サンテイ</t>
    </rPh>
    <rPh sb="62" eb="64">
      <t>コウセイ</t>
    </rPh>
    <rPh sb="64" eb="66">
      <t>ロウドウ</t>
    </rPh>
    <rPh sb="66" eb="68">
      <t>ダイジン</t>
    </rPh>
    <rPh sb="69" eb="70">
      <t>サダ</t>
    </rPh>
    <rPh sb="72" eb="74">
      <t>キジュン</t>
    </rPh>
    <rPh sb="76" eb="79">
      <t>トウロクシャ</t>
    </rPh>
    <rPh sb="79" eb="80">
      <t>スウ</t>
    </rPh>
    <rPh sb="81" eb="83">
      <t>トウロク</t>
    </rPh>
    <rPh sb="83" eb="85">
      <t>テイイン</t>
    </rPh>
    <rPh sb="85" eb="87">
      <t>ミマン</t>
    </rPh>
    <rPh sb="94" eb="96">
      <t>カイゴ</t>
    </rPh>
    <rPh sb="96" eb="98">
      <t>シエン</t>
    </rPh>
    <rPh sb="98" eb="101">
      <t>センモンイン</t>
    </rPh>
    <rPh sb="102" eb="104">
      <t>キンキュウ</t>
    </rPh>
    <rPh sb="105" eb="107">
      <t>リヨウ</t>
    </rPh>
    <rPh sb="109" eb="112">
      <t>ヒツヨウセイ</t>
    </rPh>
    <rPh sb="116" eb="117">
      <t>ミト</t>
    </rPh>
    <rPh sb="119" eb="121">
      <t>バアイ</t>
    </rPh>
    <rPh sb="131" eb="133">
      <t>テイキョウ</t>
    </rPh>
    <rPh sb="134" eb="136">
      <t>シショウ</t>
    </rPh>
    <rPh sb="140" eb="141">
      <t>ミト</t>
    </rPh>
    <rPh sb="143" eb="145">
      <t>バアイ</t>
    </rPh>
    <rPh sb="147" eb="148">
      <t>アラカジ</t>
    </rPh>
    <rPh sb="150" eb="151">
      <t>ニチ</t>
    </rPh>
    <rPh sb="151" eb="153">
      <t>イナイ</t>
    </rPh>
    <rPh sb="154" eb="156">
      <t>リヨウ</t>
    </rPh>
    <rPh sb="156" eb="158">
      <t>キカン</t>
    </rPh>
    <rPh sb="159" eb="161">
      <t>セッテイ</t>
    </rPh>
    <rPh sb="167" eb="169">
      <t>ジンイン</t>
    </rPh>
    <rPh sb="169" eb="171">
      <t>キジ</t>
    </rPh>
    <phoneticPr fontId="5"/>
  </si>
  <si>
    <t>利用者の主治の医師が、末期の悪性腫瘍その他別に厚生労働大臣が定める疾病等により訪問看護を行う必要がある旨の指示を行った場合、
　要介護１～３　925単位/月
　要介護４　  1,850単位/月
　要介護５　　2,914単位/月
を所定単位数から減算していますか。</t>
    <rPh sb="0" eb="3">
      <t>リヨウシャ</t>
    </rPh>
    <rPh sb="4" eb="6">
      <t>シュジ</t>
    </rPh>
    <rPh sb="7" eb="9">
      <t>イシ</t>
    </rPh>
    <rPh sb="11" eb="13">
      <t>マッキ</t>
    </rPh>
    <rPh sb="14" eb="16">
      <t>アクセイ</t>
    </rPh>
    <rPh sb="16" eb="18">
      <t>シュヨウ</t>
    </rPh>
    <rPh sb="20" eb="21">
      <t>タ</t>
    </rPh>
    <rPh sb="21" eb="22">
      <t>ベツ</t>
    </rPh>
    <rPh sb="23" eb="25">
      <t>コウセイ</t>
    </rPh>
    <rPh sb="25" eb="27">
      <t>ロウドウ</t>
    </rPh>
    <rPh sb="27" eb="29">
      <t>ダイジン</t>
    </rPh>
    <rPh sb="30" eb="31">
      <t>サダ</t>
    </rPh>
    <rPh sb="33" eb="35">
      <t>シッペイ</t>
    </rPh>
    <rPh sb="35" eb="36">
      <t>トウ</t>
    </rPh>
    <phoneticPr fontId="5"/>
  </si>
  <si>
    <t>イ　前３月における利用者の総数のうち、主治の医師の指示に基づく看護サービスを提供した利用者の割合が100分の30未満であること。</t>
    <rPh sb="2" eb="3">
      <t>ゼン</t>
    </rPh>
    <rPh sb="4" eb="5">
      <t>ツキ</t>
    </rPh>
    <rPh sb="9" eb="12">
      <t>リヨウシャ</t>
    </rPh>
    <rPh sb="13" eb="15">
      <t>ソウスウ</t>
    </rPh>
    <rPh sb="19" eb="20">
      <t>ヌシ</t>
    </rPh>
    <rPh sb="20" eb="21">
      <t>オサム</t>
    </rPh>
    <rPh sb="22" eb="24">
      <t>イシ</t>
    </rPh>
    <rPh sb="25" eb="27">
      <t>シジ</t>
    </rPh>
    <rPh sb="28" eb="29">
      <t>モト</t>
    </rPh>
    <rPh sb="31" eb="33">
      <t>カンゴ</t>
    </rPh>
    <rPh sb="38" eb="40">
      <t>テイキョウ</t>
    </rPh>
    <rPh sb="42" eb="45">
      <t>リヨウシャ</t>
    </rPh>
    <rPh sb="46" eb="48">
      <t>ワリアイ</t>
    </rPh>
    <rPh sb="52" eb="53">
      <t>ブン</t>
    </rPh>
    <rPh sb="56" eb="58">
      <t>ミマン</t>
    </rPh>
    <phoneticPr fontId="5"/>
  </si>
  <si>
    <t>ロ　前３月における利用者の総数のうち緊急時訪問看護加算を算定した利用者の割合が100分の30未満であること。</t>
    <rPh sb="2" eb="3">
      <t>ゼン</t>
    </rPh>
    <rPh sb="4" eb="5">
      <t>ツキ</t>
    </rPh>
    <rPh sb="18" eb="21">
      <t>キンキュウジ</t>
    </rPh>
    <rPh sb="21" eb="23">
      <t>ホウモン</t>
    </rPh>
    <rPh sb="23" eb="25">
      <t>カンゴ</t>
    </rPh>
    <rPh sb="25" eb="27">
      <t>カサン</t>
    </rPh>
    <rPh sb="28" eb="30">
      <t>サンテイ</t>
    </rPh>
    <phoneticPr fontId="5"/>
  </si>
  <si>
    <t>ハ　前３月における利用者の総数のうち特別管理加算を算定した利用者の割合が100分の５未満であること。</t>
    <rPh sb="2" eb="3">
      <t>ゼン</t>
    </rPh>
    <rPh sb="4" eb="5">
      <t>ツキ</t>
    </rPh>
    <rPh sb="18" eb="20">
      <t>トクベツ</t>
    </rPh>
    <rPh sb="20" eb="22">
      <t>カンリ</t>
    </rPh>
    <rPh sb="22" eb="24">
      <t>カサン</t>
    </rPh>
    <rPh sb="25" eb="27">
      <t>サンテイ</t>
    </rPh>
    <phoneticPr fontId="5"/>
  </si>
  <si>
    <t>・勤務体制一覧表
・利用者に関する記録
・介護給付費明細書</t>
    <phoneticPr fontId="3"/>
  </si>
  <si>
    <t>サービス提供体制強化加算（Ⅱ）
※いずれにも適合すること</t>
    <phoneticPr fontId="3"/>
  </si>
  <si>
    <t>サービス提供体制強化加算（Ⅲ）
※いずれにも適合すること</t>
    <phoneticPr fontId="3"/>
  </si>
  <si>
    <t>⑵　利用者に関する情報や留意事項の伝達又は従業者の技術指導を目的とした会議を定期的に開催していること。</t>
    <rPh sb="2" eb="5">
      <t>リヨウシャ</t>
    </rPh>
    <rPh sb="6" eb="7">
      <t>カン</t>
    </rPh>
    <rPh sb="9" eb="11">
      <t>ジョウホウ</t>
    </rPh>
    <rPh sb="12" eb="14">
      <t>リュウイ</t>
    </rPh>
    <rPh sb="14" eb="16">
      <t>ジコウ</t>
    </rPh>
    <rPh sb="17" eb="19">
      <t>デンタツ</t>
    </rPh>
    <rPh sb="19" eb="20">
      <t>マタ</t>
    </rPh>
    <rPh sb="21" eb="24">
      <t>ジュウギョウシャ</t>
    </rPh>
    <rPh sb="25" eb="27">
      <t>ギジュツ</t>
    </rPh>
    <rPh sb="27" eb="29">
      <t>シドウ</t>
    </rPh>
    <rPh sb="30" eb="32">
      <t>モクテキ</t>
    </rPh>
    <rPh sb="35" eb="37">
      <t>カイギ</t>
    </rPh>
    <rPh sb="38" eb="41">
      <t>テイキテキ</t>
    </rPh>
    <rPh sb="42" eb="44">
      <t>カイサイ</t>
    </rPh>
    <phoneticPr fontId="5"/>
  </si>
  <si>
    <t>⑷　定員超過利用･人員基準欠如に該当しないこと。</t>
    <rPh sb="2" eb="4">
      <t>テイイン</t>
    </rPh>
    <rPh sb="4" eb="6">
      <t>チョウカ</t>
    </rPh>
    <rPh sb="6" eb="8">
      <t>リヨウ</t>
    </rPh>
    <rPh sb="9" eb="11">
      <t>ジンイン</t>
    </rPh>
    <rPh sb="11" eb="13">
      <t>キジュン</t>
    </rPh>
    <rPh sb="13" eb="15">
      <t>ケツジョ</t>
    </rPh>
    <rPh sb="16" eb="18">
      <t>ガイトウ</t>
    </rPh>
    <phoneticPr fontId="5"/>
  </si>
  <si>
    <t>⑷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5"/>
  </si>
  <si>
    <t>□</t>
    <phoneticPr fontId="5"/>
  </si>
  <si>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3"/>
  </si>
  <si>
    <t>基準第3条第3項</t>
    <rPh sb="0" eb="2">
      <t>キジュン</t>
    </rPh>
    <rPh sb="2" eb="3">
      <t>ダイ</t>
    </rPh>
    <rPh sb="4" eb="5">
      <t>ジョウ</t>
    </rPh>
    <rPh sb="5" eb="6">
      <t>ダイ</t>
    </rPh>
    <rPh sb="7" eb="8">
      <t>コウ</t>
    </rPh>
    <phoneticPr fontId="5"/>
  </si>
  <si>
    <t>基準第3条第4項</t>
    <rPh sb="0" eb="2">
      <t>キジュン</t>
    </rPh>
    <rPh sb="2" eb="3">
      <t>ダイ</t>
    </rPh>
    <rPh sb="4" eb="5">
      <t>ジョウ</t>
    </rPh>
    <rPh sb="5" eb="6">
      <t>ダイ</t>
    </rPh>
    <rPh sb="7" eb="8">
      <t>コウ</t>
    </rPh>
    <phoneticPr fontId="5"/>
  </si>
  <si>
    <t>業務継続計画の策定等</t>
    <rPh sb="0" eb="2">
      <t>ギョウム</t>
    </rPh>
    <rPh sb="2" eb="4">
      <t>ケイゾク</t>
    </rPh>
    <rPh sb="4" eb="6">
      <t>ケイカク</t>
    </rPh>
    <rPh sb="7" eb="9">
      <t>サクテイ</t>
    </rPh>
    <rPh sb="9" eb="10">
      <t>トウ</t>
    </rPh>
    <phoneticPr fontId="3"/>
  </si>
  <si>
    <t>・業務継続計画</t>
    <phoneticPr fontId="3"/>
  </si>
  <si>
    <t>□</t>
    <phoneticPr fontId="5"/>
  </si>
  <si>
    <t>前項に規定する事項を記載した書面を当該事業所に備え付け、かつ、これをいつでも関係者に自由に閲覧させることにより、同項の規定による掲示に代えることができます。</t>
    <phoneticPr fontId="3"/>
  </si>
  <si>
    <t>□</t>
    <phoneticPr fontId="5"/>
  </si>
  <si>
    <t>虐待の防止</t>
    <rPh sb="0" eb="2">
      <t>ギャクタイ</t>
    </rPh>
    <rPh sb="3" eb="5">
      <t>ボウシ</t>
    </rPh>
    <phoneticPr fontId="3"/>
  </si>
  <si>
    <t>④①～③に掲げる措置を適切に実施するための担当者を置いていますか。</t>
    <phoneticPr fontId="3"/>
  </si>
  <si>
    <t>適切な看護小規模多機能型居宅介護の提供を確保する観点から、職場において行われる性的な言動又は優越的な関係を背景とした言動であって業務上必要かつ相当な範囲を超えたものにより看護小規模多機能型居宅介護従業者の就業環境が害されることを防止するための方針の明確化等の必要な措置を講じていますか。</t>
    <rPh sb="3" eb="5">
      <t>カンゴ</t>
    </rPh>
    <rPh sb="85" eb="87">
      <t>カンゴ</t>
    </rPh>
    <phoneticPr fontId="5"/>
  </si>
  <si>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5"/>
  </si>
  <si>
    <t>前項本文の規定にかかわらず、過疎地域その他これに類する地域において、地域の実情により当該地域における指定看護小規模多機能型居宅介護の効率的運営に必要であると本市が認めた場合は、指定看護小規模多機能型居宅介護事業者は、本市が認めた日から市町村介護保険事業計画（法第117条第１項に規定する市町村介護保険事業計画をいう。）の終期まで（本市が次期の市町村介護保険事業計画を作成するに当たって、新規に代替サービスを整備するよりも既存の指定看護小規模多機能型居宅介護事業所を活用することがより効率的であると認めた場合にあっては、次期の市町村介護保険事業計画の終期まで）に限り、登録定員並びに通いサービス及び宿泊サービスの利用定員を超えて指定看護小規模多機能型居宅介護の提供を行うことができる。</t>
    <rPh sb="52" eb="54">
      <t>カンゴ</t>
    </rPh>
    <rPh sb="90" eb="92">
      <t>カンゴ</t>
    </rPh>
    <rPh sb="215" eb="217">
      <t>カンゴ</t>
    </rPh>
    <rPh sb="315" eb="317">
      <t>カンゴ</t>
    </rPh>
    <phoneticPr fontId="3"/>
  </si>
  <si>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</si>
  <si>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3"/>
  </si>
  <si>
    <t>業務継続計画には、以下の項目等を記載すること。
なお、感染症及び災害の業務継続計画を一体的に策定することを妨げるものではない。</t>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</si>
  <si>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</si>
  <si>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</si>
  <si>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t>
    <phoneticPr fontId="3"/>
  </si>
  <si>
    <t>□</t>
    <phoneticPr fontId="5"/>
  </si>
  <si>
    <t>□</t>
    <phoneticPr fontId="5"/>
  </si>
  <si>
    <t xml:space="preserve">
中山間地域等に居住する者へのサービス提供加算</t>
    <rPh sb="1" eb="2">
      <t>チュウ</t>
    </rPh>
    <rPh sb="2" eb="4">
      <t>サンカン</t>
    </rPh>
    <rPh sb="4" eb="6">
      <t>チイキ</t>
    </rPh>
    <rPh sb="6" eb="7">
      <t>トウ</t>
    </rPh>
    <rPh sb="8" eb="10">
      <t>キョジュウ</t>
    </rPh>
    <rPh sb="12" eb="13">
      <t>モノ</t>
    </rPh>
    <rPh sb="19" eb="21">
      <t>テイキョウ</t>
    </rPh>
    <rPh sb="21" eb="23">
      <t>カサン</t>
    </rPh>
    <phoneticPr fontId="5"/>
  </si>
  <si>
    <t>短期利用居宅介護費について、医師が、認知症の行動・心理症状が認められるため、在宅での生活が困難であり、緊急にサービスを利用することが適当であると判断した者に対し、サービスを行った場合は、利用を開始した日から起算して７日を限度として、１日につき200単位を単位数に加算していますか。</t>
    <rPh sb="0" eb="2">
      <t>タンキ</t>
    </rPh>
    <rPh sb="2" eb="4">
      <t>リヨウ</t>
    </rPh>
    <rPh sb="4" eb="8">
      <t>キョタクカイゴ</t>
    </rPh>
    <rPh sb="8" eb="9">
      <t>ヒ</t>
    </rPh>
    <phoneticPr fontId="3"/>
  </si>
  <si>
    <t>若年性認知症利用者受入加算</t>
    <rPh sb="0" eb="2">
      <t>ジャクネン</t>
    </rPh>
    <rPh sb="2" eb="3">
      <t>セイ</t>
    </rPh>
    <rPh sb="3" eb="6">
      <t>ニンチショウ</t>
    </rPh>
    <rPh sb="6" eb="9">
      <t>リヨウシャ</t>
    </rPh>
    <rPh sb="9" eb="11">
      <t>ウケイ</t>
    </rPh>
    <rPh sb="11" eb="13">
      <t>カサン</t>
    </rPh>
    <phoneticPr fontId="5"/>
  </si>
  <si>
    <t>□</t>
    <phoneticPr fontId="5"/>
  </si>
  <si>
    <t>□</t>
    <phoneticPr fontId="5"/>
  </si>
  <si>
    <t>□</t>
    <phoneticPr fontId="3"/>
  </si>
  <si>
    <t>(1)　事業所の従業者として又は外部との連携により管理栄養士を１名以上配置していること</t>
    <rPh sb="4" eb="7">
      <t>ジギョウショ</t>
    </rPh>
    <rPh sb="8" eb="11">
      <t>ジュウギョウシャ</t>
    </rPh>
    <rPh sb="14" eb="15">
      <t>マタ</t>
    </rPh>
    <rPh sb="16" eb="18">
      <t>ガイブ</t>
    </rPh>
    <rPh sb="20" eb="22">
      <t>レンケイ</t>
    </rPh>
    <rPh sb="25" eb="27">
      <t>カンリ</t>
    </rPh>
    <rPh sb="27" eb="30">
      <t>エイヨウシ</t>
    </rPh>
    <rPh sb="32" eb="35">
      <t>メイイジョウ</t>
    </rPh>
    <rPh sb="35" eb="37">
      <t>ハイチ</t>
    </rPh>
    <phoneticPr fontId="5"/>
  </si>
  <si>
    <t>□</t>
    <phoneticPr fontId="5"/>
  </si>
  <si>
    <t>□</t>
    <phoneticPr fontId="5"/>
  </si>
  <si>
    <t>□</t>
    <phoneticPr fontId="5"/>
  </si>
  <si>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</si>
  <si>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t>
    <phoneticPr fontId="5"/>
  </si>
  <si>
    <t>算定基準別表8
ト注
大臣基準告示十八の二</t>
    <rPh sb="21" eb="22">
      <t>ニ</t>
    </rPh>
    <phoneticPr fontId="3"/>
  </si>
  <si>
    <t>次に掲げるいずれの基準にも適合しているものとして市長に届け出を行い、低栄養状態にある利用者又はそのおそれのある利用者に対して、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続き行うことが必要と認められる利用者については、引き続き算定することができます。
※その利用者の低栄養状態の改善等を目的として、個別に実施される栄養食事相談等の栄養管理であって、利用者の心身の状態の維持又は向上に資すると認められるもの</t>
    <rPh sb="24" eb="26">
      <t>シチョウ</t>
    </rPh>
    <rPh sb="27" eb="28">
      <t>トド</t>
    </rPh>
    <rPh sb="29" eb="30">
      <t>デ</t>
    </rPh>
    <rPh sb="31" eb="32">
      <t>オコナ</t>
    </rPh>
    <rPh sb="34" eb="35">
      <t>テイ</t>
    </rPh>
    <rPh sb="35" eb="37">
      <t>エイヨウ</t>
    </rPh>
    <rPh sb="37" eb="39">
      <t>ジョウタイ</t>
    </rPh>
    <rPh sb="42" eb="45">
      <t>リヨウシャ</t>
    </rPh>
    <rPh sb="45" eb="46">
      <t>マタ</t>
    </rPh>
    <rPh sb="55" eb="57">
      <t>リヨウ</t>
    </rPh>
    <rPh sb="57" eb="58">
      <t>シャ</t>
    </rPh>
    <rPh sb="59" eb="60">
      <t>タイ</t>
    </rPh>
    <rPh sb="63" eb="65">
      <t>エイヨウ</t>
    </rPh>
    <rPh sb="65" eb="67">
      <t>カイゼン</t>
    </rPh>
    <rPh sb="75" eb="76">
      <t>オコナ</t>
    </rPh>
    <rPh sb="78" eb="80">
      <t>バアイ</t>
    </rPh>
    <rPh sb="83" eb="84">
      <t>ツキ</t>
    </rPh>
    <rPh sb="84" eb="86">
      <t>イナイ</t>
    </rPh>
    <rPh sb="87" eb="89">
      <t>キカン</t>
    </rPh>
    <rPh sb="90" eb="91">
      <t>カギ</t>
    </rPh>
    <rPh sb="93" eb="94">
      <t>ツキ</t>
    </rPh>
    <rPh sb="96" eb="97">
      <t>カイ</t>
    </rPh>
    <rPh sb="98" eb="100">
      <t>ゲンド</t>
    </rPh>
    <rPh sb="105" eb="106">
      <t>カイ</t>
    </rPh>
    <rPh sb="109" eb="111">
      <t>ショテイ</t>
    </rPh>
    <rPh sb="112" eb="115">
      <t>タンイスウ</t>
    </rPh>
    <rPh sb="116" eb="118">
      <t>カサン</t>
    </rPh>
    <rPh sb="131" eb="133">
      <t>エイヨウ</t>
    </rPh>
    <rPh sb="133" eb="135">
      <t>カイゼン</t>
    </rPh>
    <rPh sb="140" eb="142">
      <t>カイシ</t>
    </rPh>
    <rPh sb="145" eb="146">
      <t>ツキ</t>
    </rPh>
    <rPh sb="149" eb="152">
      <t>リヨウシャ</t>
    </rPh>
    <rPh sb="153" eb="155">
      <t>エイヨウ</t>
    </rPh>
    <rPh sb="155" eb="157">
      <t>ジョウタイ</t>
    </rPh>
    <rPh sb="158" eb="160">
      <t>ヒョウカ</t>
    </rPh>
    <rPh sb="161" eb="163">
      <t>ケッカ</t>
    </rPh>
    <rPh sb="164" eb="165">
      <t>テイ</t>
    </rPh>
    <rPh sb="165" eb="167">
      <t>エイヨウ</t>
    </rPh>
    <rPh sb="167" eb="169">
      <t>ジョウタイ</t>
    </rPh>
    <rPh sb="170" eb="172">
      <t>カイゼン</t>
    </rPh>
    <rPh sb="175" eb="177">
      <t>エイヨウ</t>
    </rPh>
    <rPh sb="177" eb="179">
      <t>カイゼン</t>
    </rPh>
    <rPh sb="184" eb="186">
      <t>ヒキツヅ</t>
    </rPh>
    <rPh sb="187" eb="188">
      <t>オコナ</t>
    </rPh>
    <rPh sb="192" eb="194">
      <t>ヒツヨウ</t>
    </rPh>
    <rPh sb="195" eb="196">
      <t>ミト</t>
    </rPh>
    <rPh sb="200" eb="203">
      <t>リヨウシャ</t>
    </rPh>
    <rPh sb="209" eb="210">
      <t>ヒ</t>
    </rPh>
    <rPh sb="211" eb="212">
      <t>ツヅ</t>
    </rPh>
    <rPh sb="213" eb="215">
      <t>サンテイ</t>
    </rPh>
    <phoneticPr fontId="5"/>
  </si>
  <si>
    <t>算定基準別表8
チ注
大臣基準告示十九</t>
    <phoneticPr fontId="5"/>
  </si>
  <si>
    <t>(1)　事業所の従業者として又は外部との連携により管理栄養士を１名以上配置していること</t>
    <phoneticPr fontId="3"/>
  </si>
  <si>
    <t>(5)　定員超過利用・人員基準欠如に該当していないこと</t>
    <phoneticPr fontId="3"/>
  </si>
  <si>
    <t>(3)　利用者ごとの栄養ケア計画に従い、必要に応じて利用者の居宅を訪問し、管理栄養士等が栄養改善サービスを行っているとともに、利用者の栄養状態を定期的に記録していること</t>
    <rPh sb="20" eb="22">
      <t>ヒツヨウ</t>
    </rPh>
    <rPh sb="23" eb="24">
      <t>オウ</t>
    </rPh>
    <rPh sb="26" eb="29">
      <t>リヨウシャ</t>
    </rPh>
    <rPh sb="30" eb="32">
      <t>キョタク</t>
    </rPh>
    <rPh sb="33" eb="35">
      <t>ホウモン</t>
    </rPh>
    <phoneticPr fontId="3"/>
  </si>
  <si>
    <t>算定基準別表8
リ注
大臣基準告示
十九の二</t>
    <rPh sb="12" eb="18">
      <t>ダイジンキジュンコクジ</t>
    </rPh>
    <rPh sb="19" eb="21">
      <t>ジュウキュウ</t>
    </rPh>
    <rPh sb="22" eb="23">
      <t>ニ</t>
    </rPh>
    <phoneticPr fontId="5"/>
  </si>
  <si>
    <t>(1)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5"/>
  </si>
  <si>
    <t>□</t>
    <phoneticPr fontId="5"/>
  </si>
  <si>
    <t>□</t>
    <phoneticPr fontId="5"/>
  </si>
  <si>
    <t>(2)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5"/>
  </si>
  <si>
    <t>(3) 定員超過利用・人員基準欠如に該当していないこと</t>
    <phoneticPr fontId="3"/>
  </si>
  <si>
    <t>基準①
(1) 口腔・栄養スクリーニング加算（Ⅰ）の⑴及び⑶に掲げる基準に適合すること</t>
    <rPh sb="0" eb="2">
      <t>キジュン</t>
    </rPh>
    <phoneticPr fontId="5"/>
  </si>
  <si>
    <t>基準②
(1) 口腔・栄養スクリーニング加算（Ⅰ）の⑵及び⑶に掲げる基準に適合すること</t>
    <phoneticPr fontId="5"/>
  </si>
  <si>
    <t>基準②
(1) 口腔・栄養スクリーニング加算（Ⅰ）の⑵及び⑶に掲げる基準に適合すること</t>
    <phoneticPr fontId="5"/>
  </si>
  <si>
    <t>(2)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3"/>
  </si>
  <si>
    <t>(3) 算定日が属する月が、当該利用者が口腔機能向上加算の算定に係る口腔機能向上サービスを受けている間及び当該口腔機能向上サービスが終了した日の属する月であること</t>
    <phoneticPr fontId="3"/>
  </si>
  <si>
    <t>・利用者に関する記録
・職員勤務表
・口腔機能改善管理指導計画書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29" eb="31">
      <t>ケイカク</t>
    </rPh>
    <rPh sb="31" eb="32">
      <t>ショ</t>
    </rPh>
    <rPh sb="34" eb="36">
      <t>ヒョウカ</t>
    </rPh>
    <rPh sb="43" eb="45">
      <t>ケッカ</t>
    </rPh>
    <phoneticPr fontId="5"/>
  </si>
  <si>
    <t>(1)　言語聴覚士、歯科衛生士又は看護職員を１名以上配置していること</t>
    <phoneticPr fontId="3"/>
  </si>
  <si>
    <t>(2)　利用者の口腔機能を利用開始時に把握し、言語聴覚士、歯科衛生士、看護職員、介護職員、生活相談員その他の職種の者が共同して、利用者ごとの口腔機能改善管理指導計画を作成していること</t>
    <phoneticPr fontId="3"/>
  </si>
  <si>
    <t>(3)　利用者ごとの口腔機能改善管理指導計画に従い言語聴覚士、歯科衛生士又は看護職員が口腔機能向上サービスを行っているとともに、利用者の口腔機能を定期的に記録していること</t>
    <phoneticPr fontId="3"/>
  </si>
  <si>
    <t>(4)　利用者ごとの口腔機能改善管理指導計画の進捗状況を定期的に評価すること</t>
    <phoneticPr fontId="3"/>
  </si>
  <si>
    <t>(5)　定員超過利用・人員基準欠如に該当していないこと</t>
    <phoneticPr fontId="3"/>
  </si>
  <si>
    <t>算定基準別表8
ヌ注
大臣基準告示
七十五の二</t>
    <rPh sb="12" eb="18">
      <t>ダイジンキジュンコクジ</t>
    </rPh>
    <rPh sb="19" eb="22">
      <t>ナナジュウゴ</t>
    </rPh>
    <rPh sb="23" eb="24">
      <t>ニ</t>
    </rPh>
    <phoneticPr fontId="5"/>
  </si>
  <si>
    <t>(1)　口腔機能向上加算(Ⅰ)の(1)から(5)までに掲げる基準のいずれにも適合すること</t>
    <rPh sb="27" eb="28">
      <t>カカ</t>
    </rPh>
    <rPh sb="30" eb="32">
      <t>キジュン</t>
    </rPh>
    <rPh sb="38" eb="40">
      <t>テキゴウ</t>
    </rPh>
    <phoneticPr fontId="3"/>
  </si>
  <si>
    <t>算定基準別表8
ル注
利用者等告示
五十三
留意事項第2の9(12)
(2(12))</t>
    <rPh sb="9" eb="10">
      <t>チュウ</t>
    </rPh>
    <rPh sb="13" eb="15">
      <t>リヨウ</t>
    </rPh>
    <rPh sb="15" eb="16">
      <t>シャ</t>
    </rPh>
    <rPh sb="16" eb="17">
      <t>トウ</t>
    </rPh>
    <rPh sb="17" eb="19">
      <t>コクジ</t>
    </rPh>
    <rPh sb="20" eb="23">
      <t>５３</t>
    </rPh>
    <rPh sb="25" eb="27">
      <t>リュウイ</t>
    </rPh>
    <rPh sb="27" eb="29">
      <t>ジコウ</t>
    </rPh>
    <rPh sb="29" eb="30">
      <t>ダイ</t>
    </rPh>
    <phoneticPr fontId="5"/>
  </si>
  <si>
    <t>算定基準別表8
ヲ注</t>
    <rPh sb="9" eb="10">
      <t>チュウ</t>
    </rPh>
    <phoneticPr fontId="5"/>
  </si>
  <si>
    <t>算定基準別表8
ワ注
利用者等告示
五十四</t>
    <rPh sb="9" eb="10">
      <t>チュウ</t>
    </rPh>
    <rPh sb="20" eb="23">
      <t>５４</t>
    </rPh>
    <phoneticPr fontId="5"/>
  </si>
  <si>
    <t>訪問体制強化加算</t>
    <rPh sb="0" eb="2">
      <t>ホウモン</t>
    </rPh>
    <rPh sb="2" eb="4">
      <t>タイセイ</t>
    </rPh>
    <rPh sb="4" eb="6">
      <t>キョウカ</t>
    </rPh>
    <rPh sb="6" eb="8">
      <t>カサン</t>
    </rPh>
    <phoneticPr fontId="5"/>
  </si>
  <si>
    <t>・基準を満たすことを示す書類</t>
    <rPh sb="1" eb="3">
      <t>キジュン</t>
    </rPh>
    <rPh sb="4" eb="5">
      <t>ミ</t>
    </rPh>
    <rPh sb="10" eb="11">
      <t>シメ</t>
    </rPh>
    <rPh sb="12" eb="14">
      <t>ショルイ</t>
    </rPh>
    <phoneticPr fontId="3"/>
  </si>
  <si>
    <t>次に掲げるいずれの基準にも適合しているものとして市長に届け出た事業所が、利用者に対しサービスを行った場合は、１月につき所定の単位数を加算していますか。</t>
    <rPh sb="24" eb="26">
      <t>シチョウ</t>
    </rPh>
    <phoneticPr fontId="3"/>
  </si>
  <si>
    <t>別に厚生労働大臣が定める基準に適合しているものとして市長に届け出た事業所において、継続的に利用者ごとの褥瘡管理をした場合は、基準に掲げる区分に従い、１月につき次に掲げる所定単位数を加算していますか。
ただし、次に掲げるいずれかの加算を算定している場合においては、次に掲げるその他の加算は算定しません。
⑴ 褥瘡マネジメント加算(Ⅰ) 　　３単位
⑵ 褥瘡マネジメント加算(Ⅱ) 　　13単位</t>
    <phoneticPr fontId="3"/>
  </si>
  <si>
    <t>褥瘡マネジメント加算(Ⅰ)
※いずれにも適合すること</t>
    <rPh sb="21" eb="23">
      <t>テキゴウ</t>
    </rPh>
    <phoneticPr fontId="3"/>
  </si>
  <si>
    <t>褥瘡マネジメント加算(Ⅱ)
※いずれにも適合すること</t>
    <phoneticPr fontId="3"/>
  </si>
  <si>
    <t>排せつ支援加算(Ⅰ)
※いずれにも適合すること</t>
    <rPh sb="0" eb="1">
      <t>ハイ</t>
    </rPh>
    <rPh sb="3" eb="5">
      <t>シエン</t>
    </rPh>
    <rPh sb="5" eb="7">
      <t>カサン</t>
    </rPh>
    <rPh sb="18" eb="20">
      <t>テキゴウ</t>
    </rPh>
    <phoneticPr fontId="3"/>
  </si>
  <si>
    <t>排せつ支援加算(Ⅱ)
※いずれにも適合すること</t>
    <phoneticPr fontId="3"/>
  </si>
  <si>
    <t>(1)　排せつ支援加算(Ⅰ)の⑴から⑶までに掲げる基準のいずれにも適合すること。</t>
    <rPh sb="22" eb="23">
      <t>カカ</t>
    </rPh>
    <rPh sb="25" eb="27">
      <t>キジュン</t>
    </rPh>
    <rPh sb="33" eb="35">
      <t>テキゴウ</t>
    </rPh>
    <phoneticPr fontId="3"/>
  </si>
  <si>
    <t>サービス提供体制強化加算（Ⅰ）
※いずれにも適合すること</t>
    <phoneticPr fontId="3"/>
  </si>
  <si>
    <t>⑴　事業所の全ての従業者に対し、従業者ごとに研修計画を作成し、研修（外部における研修を含む。）を実施又は実施を予定していること。</t>
    <rPh sb="2" eb="5">
      <t>ジギョウショ</t>
    </rPh>
    <rPh sb="6" eb="7">
      <t>スベ</t>
    </rPh>
    <rPh sb="9" eb="12">
      <t>ジュウギョウシャ</t>
    </rPh>
    <rPh sb="13" eb="14">
      <t>タイ</t>
    </rPh>
    <rPh sb="16" eb="19">
      <t>ジュウギョウシャ</t>
    </rPh>
    <rPh sb="22" eb="24">
      <t>ケンシュウ</t>
    </rPh>
    <rPh sb="24" eb="26">
      <t>ケイカク</t>
    </rPh>
    <rPh sb="27" eb="29">
      <t>サクセイ</t>
    </rPh>
    <rPh sb="31" eb="33">
      <t>ケンシュウ</t>
    </rPh>
    <rPh sb="48" eb="50">
      <t>ジッシ</t>
    </rPh>
    <rPh sb="50" eb="51">
      <t>マタ</t>
    </rPh>
    <rPh sb="52" eb="54">
      <t>ジッシ</t>
    </rPh>
    <rPh sb="55" eb="57">
      <t>ヨテイ</t>
    </rPh>
    <phoneticPr fontId="5"/>
  </si>
  <si>
    <t>⑶　事業所の従業者（保健師、看護師又は准看護師を除く。）の総数のうち、介護福祉士の占める割合が100分の50以上であること。</t>
    <rPh sb="2" eb="5">
      <t>ジギョウショ</t>
    </rPh>
    <rPh sb="6" eb="9">
      <t>ジュウギョウシャ</t>
    </rPh>
    <rPh sb="10" eb="13">
      <t>ホケンシ</t>
    </rPh>
    <rPh sb="14" eb="17">
      <t>カンゴシ</t>
    </rPh>
    <rPh sb="17" eb="18">
      <t>マタ</t>
    </rPh>
    <rPh sb="19" eb="23">
      <t>ジュンカンゴシ</t>
    </rPh>
    <rPh sb="24" eb="25">
      <t>ノゾ</t>
    </rPh>
    <rPh sb="29" eb="31">
      <t>ソウスウ</t>
    </rPh>
    <rPh sb="35" eb="37">
      <t>カイゴ</t>
    </rPh>
    <rPh sb="37" eb="40">
      <t>フクシシ</t>
    </rPh>
    <rPh sb="41" eb="42">
      <t>シ</t>
    </rPh>
    <rPh sb="44" eb="46">
      <t>ワリアイ</t>
    </rPh>
    <rPh sb="50" eb="51">
      <t>ブン</t>
    </rPh>
    <rPh sb="54" eb="56">
      <t>イジョウ</t>
    </rPh>
    <phoneticPr fontId="5"/>
  </si>
  <si>
    <t>(2)　必要に応じて看護小規模多機能型居宅介護計画を見直すなど、サービスの提供に当たって、(1)に規定する情報その他サービスを適切かつ有効に提供するために必要な情報を活用していること</t>
    <rPh sb="10" eb="12">
      <t>カンゴ</t>
    </rPh>
    <rPh sb="12" eb="15">
      <t>ショウキボ</t>
    </rPh>
    <rPh sb="15" eb="23">
      <t>タキノウガタキョタクカイゴ</t>
    </rPh>
    <phoneticPr fontId="3"/>
  </si>
  <si>
    <t>労働保険料の納付が適正に行われていますか。</t>
    <phoneticPr fontId="5"/>
  </si>
  <si>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１月につき所定単位数の100分の15に相当する単位数を加算していますか。</t>
    <rPh sb="119" eb="121">
      <t>ソウトウ</t>
    </rPh>
    <phoneticPr fontId="3"/>
  </si>
  <si>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看護小規模多機能型居宅介護費については１月につき、短期利用居宅介護費については１日につき、所定単位数の100分の10に相当する単位数を加算していますか。</t>
    <rPh sb="100" eb="102">
      <t>カンゴ</t>
    </rPh>
    <rPh sb="125" eb="127">
      <t>タンキ</t>
    </rPh>
    <rPh sb="127" eb="129">
      <t>リヨウ</t>
    </rPh>
    <rPh sb="129" eb="131">
      <t>キョタク</t>
    </rPh>
    <rPh sb="131" eb="133">
      <t>カイゴ</t>
    </rPh>
    <rPh sb="133" eb="134">
      <t>ヒ</t>
    </rPh>
    <phoneticPr fontId="3"/>
  </si>
  <si>
    <t>(2)　利用者ごとに、管理栄養士、看護職員、介護職員、生活相談員その他の職種の者が共同して栄養アセスメントを実施し、利用者又はその家族に対してその結果を説明し、相談等に必要に応じ対応すること</t>
    <phoneticPr fontId="5"/>
  </si>
  <si>
    <t>(3)　利用者ごとの栄養状態等の情報を厚生労働省に提出し、栄養管理の実施に当たって、情報その他栄養管理の適切かつ有効な実施のために必要な情報を活用していること</t>
    <rPh sb="4" eb="7">
      <t>リヨウシャ</t>
    </rPh>
    <rPh sb="10" eb="12">
      <t>エイヨウ</t>
    </rPh>
    <rPh sb="12" eb="14">
      <t>ジョウタイ</t>
    </rPh>
    <rPh sb="14" eb="15">
      <t>トウ</t>
    </rPh>
    <rPh sb="16" eb="18">
      <t>ジョウホウ</t>
    </rPh>
    <rPh sb="19" eb="21">
      <t>コウセイ</t>
    </rPh>
    <rPh sb="21" eb="24">
      <t>ロウドウショウ</t>
    </rPh>
    <rPh sb="25" eb="27">
      <t>テイシュツ</t>
    </rPh>
    <rPh sb="29" eb="31">
      <t>エイヨウ</t>
    </rPh>
    <rPh sb="31" eb="33">
      <t>カンリ</t>
    </rPh>
    <rPh sb="34" eb="36">
      <t>ジッシ</t>
    </rPh>
    <rPh sb="37" eb="38">
      <t>ア</t>
    </rPh>
    <rPh sb="42" eb="44">
      <t>ジョウホウ</t>
    </rPh>
    <rPh sb="46" eb="47">
      <t>タ</t>
    </rPh>
    <rPh sb="47" eb="49">
      <t>エイヨウ</t>
    </rPh>
    <rPh sb="49" eb="51">
      <t>カンリ</t>
    </rPh>
    <rPh sb="52" eb="54">
      <t>テキセツ</t>
    </rPh>
    <rPh sb="56" eb="58">
      <t>ユウコウ</t>
    </rPh>
    <rPh sb="59" eb="61">
      <t>ジッシ</t>
    </rPh>
    <rPh sb="65" eb="67">
      <t>ヒツヨウ</t>
    </rPh>
    <rPh sb="68" eb="70">
      <t>ジョウホウ</t>
    </rPh>
    <rPh sb="71" eb="73">
      <t>カツヨウ</t>
    </rPh>
    <phoneticPr fontId="5"/>
  </si>
  <si>
    <t>(2)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こと</t>
    <rPh sb="53" eb="55">
      <t>イカ</t>
    </rPh>
    <rPh sb="56" eb="58">
      <t>カンリ</t>
    </rPh>
    <rPh sb="58" eb="61">
      <t>エイヨウシ</t>
    </rPh>
    <rPh sb="61" eb="62">
      <t>トウ</t>
    </rPh>
    <phoneticPr fontId="3"/>
  </si>
  <si>
    <t>(4)　利用者ごとの栄養ケア計画の進捗状況を定期的に評価していること</t>
    <phoneticPr fontId="3"/>
  </si>
  <si>
    <t>別に厚生労働大臣が定める基準に適合する事業所の従業者が、利用開始時及び利用中６月ごとに利用者の口腔の健康状態のスクリーニング又は栄養状態のスクリーニングを行った場合に、口腔・栄養スクリーニング加算として、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19" eb="22">
      <t>ジギョウショ</t>
    </rPh>
    <rPh sb="23" eb="26">
      <t>ジュウギョウシャ</t>
    </rPh>
    <rPh sb="28" eb="30">
      <t>リヨウ</t>
    </rPh>
    <rPh sb="30" eb="32">
      <t>カイシ</t>
    </rPh>
    <rPh sb="32" eb="33">
      <t>ジ</t>
    </rPh>
    <rPh sb="33" eb="34">
      <t>オヨ</t>
    </rPh>
    <rPh sb="35" eb="38">
      <t>ショテイトウ</t>
    </rPh>
    <rPh sb="39" eb="40">
      <t/>
    </rPh>
    <rPh sb="107" eb="109">
      <t>ショテイ</t>
    </rPh>
    <rPh sb="184" eb="186">
      <t>トウガイ</t>
    </rPh>
    <rPh sb="215" eb="217">
      <t>バアイ</t>
    </rPh>
    <phoneticPr fontId="5"/>
  </si>
  <si>
    <t>(3) 算定日が属する月が、利用者が口腔機能向上加算の算定に係る口腔機能向上サービスを受けている間及び当該口腔機能向上サービスが終了した日の属する月ではないこと</t>
    <phoneticPr fontId="3"/>
  </si>
  <si>
    <t>□</t>
    <phoneticPr fontId="3"/>
  </si>
  <si>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3"/>
  </si>
  <si>
    <t>(2)　算定日が属する月の前3月間において、事業所における利用者の総数のうち、緊急時訪問看護加算を算定した利用者の占める割合が100分の50以上であること。</t>
    <rPh sb="39" eb="42">
      <t>キンキュウジ</t>
    </rPh>
    <rPh sb="42" eb="44">
      <t>ホウモン</t>
    </rPh>
    <rPh sb="44" eb="46">
      <t>カンゴ</t>
    </rPh>
    <rPh sb="46" eb="48">
      <t>カサン</t>
    </rPh>
    <rPh sb="49" eb="51">
      <t>サンテイ</t>
    </rPh>
    <rPh sb="53" eb="56">
      <t>リヨウシャ</t>
    </rPh>
    <rPh sb="57" eb="58">
      <t>シ</t>
    </rPh>
    <rPh sb="60" eb="62">
      <t>ワリアイ</t>
    </rPh>
    <rPh sb="66" eb="67">
      <t>ブン</t>
    </rPh>
    <rPh sb="70" eb="72">
      <t>イジョウ</t>
    </rPh>
    <phoneticPr fontId="5"/>
  </si>
  <si>
    <t>(3)　算定日が属する月の前3月間において、事業所における利用者の総数のうち、特別管理加算を算定した利用者の占める割合が100分の20以上であること。</t>
    <rPh sb="39" eb="41">
      <t>トクベツ</t>
    </rPh>
    <rPh sb="41" eb="43">
      <t>カンリ</t>
    </rPh>
    <rPh sb="43" eb="45">
      <t>カサン</t>
    </rPh>
    <rPh sb="46" eb="48">
      <t>サンテイ</t>
    </rPh>
    <rPh sb="50" eb="53">
      <t>リヨウシャ</t>
    </rPh>
    <rPh sb="54" eb="55">
      <t>シ</t>
    </rPh>
    <rPh sb="57" eb="59">
      <t>ワリアイ</t>
    </rPh>
    <rPh sb="63" eb="64">
      <t>ブン</t>
    </rPh>
    <rPh sb="67" eb="69">
      <t>イジョウ</t>
    </rPh>
    <phoneticPr fontId="5"/>
  </si>
  <si>
    <t>(4)　算定日が属する月の前12月間において、事業所におけるターミナルケア加算を算定した利用者が１名以上であること。</t>
    <rPh sb="37" eb="39">
      <t>カサン</t>
    </rPh>
    <rPh sb="40" eb="42">
      <t>サンテイ</t>
    </rPh>
    <rPh sb="44" eb="47">
      <t>リヨウシャ</t>
    </rPh>
    <rPh sb="49" eb="50">
      <t>メイ</t>
    </rPh>
    <rPh sb="50" eb="52">
      <t>イジョウ</t>
    </rPh>
    <phoneticPr fontId="5"/>
  </si>
  <si>
    <t>イ　事業所が提供する訪問サービス（看護サービスを除く。）の提供に当る常勤の従業者(保健師、看護師、准看護師、理学療法士、作業療法士及び言語聴覚士を除く。)を２名以上配置していること。</t>
    <rPh sb="6" eb="8">
      <t>テイキョウ</t>
    </rPh>
    <rPh sb="10" eb="12">
      <t>ホウモン</t>
    </rPh>
    <rPh sb="17" eb="19">
      <t>カンゴ</t>
    </rPh>
    <rPh sb="24" eb="25">
      <t>ノゾ</t>
    </rPh>
    <rPh sb="29" eb="31">
      <t>テイキョウ</t>
    </rPh>
    <rPh sb="32" eb="33">
      <t>アタ</t>
    </rPh>
    <rPh sb="34" eb="36">
      <t>ジョウキン</t>
    </rPh>
    <rPh sb="37" eb="40">
      <t>ジュウギョウシャ</t>
    </rPh>
    <rPh sb="41" eb="44">
      <t>ホケンシ</t>
    </rPh>
    <rPh sb="45" eb="48">
      <t>カンゴシ</t>
    </rPh>
    <rPh sb="49" eb="53">
      <t>ジュンカンゴシ</t>
    </rPh>
    <rPh sb="54" eb="56">
      <t>リガク</t>
    </rPh>
    <rPh sb="56" eb="59">
      <t>リョウホウシ</t>
    </rPh>
    <rPh sb="60" eb="62">
      <t>サギョウ</t>
    </rPh>
    <rPh sb="62" eb="65">
      <t>リョウホウシ</t>
    </rPh>
    <rPh sb="65" eb="66">
      <t>オヨ</t>
    </rPh>
    <rPh sb="67" eb="72">
      <t>ゲンゴチョウカクシ</t>
    </rPh>
    <rPh sb="73" eb="74">
      <t>ノゾ</t>
    </rPh>
    <rPh sb="79" eb="80">
      <t>メイ</t>
    </rPh>
    <rPh sb="80" eb="82">
      <t>イジョウ</t>
    </rPh>
    <rPh sb="82" eb="84">
      <t>ハイチ</t>
    </rPh>
    <phoneticPr fontId="5"/>
  </si>
  <si>
    <t>ロ　算定日が属する月における提供回数について、当該事業所における延べ訪問回数が１月当たり２００回以上であること。
ただし、事業所と同一建物に集合住宅（養護老人ホーム、軽費老人ホーム若しくは有料老人ホーム又はサービス付き高齢者向け住宅に限る。）を併設する場合は、登録者の総数のうち、複合型サービス費のイ(1)を算定する者の割合が100分の50以上であって、かつ、イ(1)を算定する登録者に対する延べ訪問回数が１月当たり200回以上であること。</t>
    <phoneticPr fontId="3"/>
  </si>
  <si>
    <t>(2) ⑴の評価の結果、排せつに介護を要する利用者であって、適切な対応を行うことにより、要介護状態の軽減が見込まれるものについて、医師、看護師、介護支援専門員その他の職種の者が共同して、利用者が排せつに介護を要する原因を分析し、それに基づいた支援計画を作成し、支援計画に基づく支援を継続して実施していること。</t>
    <phoneticPr fontId="3"/>
  </si>
  <si>
    <t>(3)  （1）の評価に基づき、少なくとも３月に１回、利用者ごとの支援計画を見直していること。</t>
    <rPh sb="9" eb="11">
      <t>ヒョウカ</t>
    </rPh>
    <rPh sb="12" eb="13">
      <t>モト</t>
    </rPh>
    <rPh sb="16" eb="17">
      <t>スク</t>
    </rPh>
    <rPh sb="22" eb="23">
      <t>ツキ</t>
    </rPh>
    <rPh sb="25" eb="26">
      <t>カイ</t>
    </rPh>
    <rPh sb="27" eb="30">
      <t>リヨウシャ</t>
    </rPh>
    <rPh sb="33" eb="35">
      <t>シエン</t>
    </rPh>
    <rPh sb="35" eb="37">
      <t>ケイカク</t>
    </rPh>
    <rPh sb="38" eb="40">
      <t>ミナオ</t>
    </rPh>
    <phoneticPr fontId="3"/>
  </si>
  <si>
    <t>排せつ支援加算(Ⅲ)</t>
    <phoneticPr fontId="3"/>
  </si>
  <si>
    <t>(1)　利用者ごとのＡＤＬ値（ＡＤＬの評価に基づき測定した値を）、栄養状態、口腔機能、認知症の状況その他の利用者の心身の状況等に係る基本的な情報を、厚生労働省に提出していること</t>
    <phoneticPr fontId="3"/>
  </si>
  <si>
    <t>別に厚生労働大臣が定める基準に適合しているものとして市長に届け出た事業所が、利用者に対し、サービスを行った場合は、基準に掲げる区分に従い、１月につき、次に掲げる所定の単位数を加算していますか。
（１）看護小規模多機能型居宅介護費(１月につき)
　①サービス提供体制強化加算（Ⅰ）　　750単位
　②サービス提供体制強化加算（Ⅱ）  　640単位
　③サービス提供体制強化加算（Ⅲ） 　 350単位
（２）短期利用居宅介護費(１日につき)
　①サービス提供体制強化加算（Ⅰ）　  25単位
　②サービス提供体制強化加算（Ⅱ）　  21単位
　③サービス提供体制強化加算（Ⅲ）　  12単位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57" eb="59">
      <t>キジュン</t>
    </rPh>
    <rPh sb="60" eb="61">
      <t>カカ</t>
    </rPh>
    <rPh sb="63" eb="65">
      <t>クブン</t>
    </rPh>
    <rPh sb="66" eb="67">
      <t>シタガ</t>
    </rPh>
    <rPh sb="70" eb="71">
      <t>ツキ</t>
    </rPh>
    <rPh sb="75" eb="76">
      <t>ツギ</t>
    </rPh>
    <rPh sb="77" eb="78">
      <t>カカ</t>
    </rPh>
    <rPh sb="80" eb="82">
      <t>ショテイ</t>
    </rPh>
    <rPh sb="83" eb="86">
      <t>タンイスウ</t>
    </rPh>
    <rPh sb="87" eb="89">
      <t>カサン</t>
    </rPh>
    <rPh sb="101" eb="103">
      <t>カンゴ</t>
    </rPh>
    <rPh sb="103" eb="106">
      <t>ショウキボ</t>
    </rPh>
    <rPh sb="106" eb="110">
      <t>タキノウガタ</t>
    </rPh>
    <rPh sb="110" eb="112">
      <t>キョタク</t>
    </rPh>
    <rPh sb="112" eb="114">
      <t>カイゴ</t>
    </rPh>
    <rPh sb="114" eb="115">
      <t>ヒ</t>
    </rPh>
    <rPh sb="117" eb="118">
      <t>ツキ</t>
    </rPh>
    <rPh sb="145" eb="147">
      <t>タンイ</t>
    </rPh>
    <rPh sb="204" eb="206">
      <t>タンキ</t>
    </rPh>
    <rPh sb="206" eb="208">
      <t>リヨウ</t>
    </rPh>
    <rPh sb="208" eb="210">
      <t>キョタク</t>
    </rPh>
    <rPh sb="210" eb="212">
      <t>カイゴ</t>
    </rPh>
    <rPh sb="212" eb="213">
      <t>ヒ</t>
    </rPh>
    <phoneticPr fontId="5"/>
  </si>
  <si>
    <t>看護小規模多機能型居宅介護従業者</t>
    <phoneticPr fontId="5"/>
  </si>
  <si>
    <t>利用者に対し、適切な指定看護小規模多機能型居宅介護を提供できるよう、従業者の勤務の体制を定めていますか。</t>
    <phoneticPr fontId="5"/>
  </si>
  <si>
    <t>看護小規模多機能型居宅介護従業者</t>
    <phoneticPr fontId="5"/>
  </si>
  <si>
    <t>※日中であれば通いサービスを行うために３：１以上、訪問サービスを行うために２以上をそれぞれのサービスに固定しなければならないという趣旨ではなく、日中勤務している看護小規模多機能型居宅介護従事者全体で通いサービス及び訪問サービスを行うこととなります。</t>
    <rPh sb="1" eb="3">
      <t>ニッチュウ</t>
    </rPh>
    <rPh sb="7" eb="8">
      <t>カヨ</t>
    </rPh>
    <rPh sb="14" eb="15">
      <t>オコナ</t>
    </rPh>
    <rPh sb="22" eb="24">
      <t>イジョウ</t>
    </rPh>
    <rPh sb="25" eb="27">
      <t>ホウモン</t>
    </rPh>
    <rPh sb="32" eb="33">
      <t>オコナ</t>
    </rPh>
    <rPh sb="38" eb="40">
      <t>イジョウ</t>
    </rPh>
    <rPh sb="51" eb="53">
      <t>コテイ</t>
    </rPh>
    <rPh sb="65" eb="67">
      <t>シュシ</t>
    </rPh>
    <rPh sb="72" eb="74">
      <t>ニッチュウ</t>
    </rPh>
    <rPh sb="74" eb="76">
      <t>キンム</t>
    </rPh>
    <rPh sb="93" eb="96">
      <t>ジュウジシャ</t>
    </rPh>
    <rPh sb="96" eb="98">
      <t>ゼンタイ</t>
    </rPh>
    <rPh sb="99" eb="100">
      <t>カヨ</t>
    </rPh>
    <rPh sb="105" eb="106">
      <t>オヨ</t>
    </rPh>
    <rPh sb="107" eb="109">
      <t>ホウモン</t>
    </rPh>
    <rPh sb="114" eb="115">
      <t>オコナ</t>
    </rPh>
    <phoneticPr fontId="3"/>
  </si>
  <si>
    <t>本体事業所（看護小規模多機能型居宅介護であって、緊急時訪問看護加算の届出をしており適切な看護サービスを提供できる当該事業所に対する支援機能を有する事業所）は、
①事業開始から１年以上の実績がありますか。
②本体事業所の登録者数が登録定員の100分の70を超えたことがありますか。
③本体事業所と密接な連携が確保できるよう、本体事業所との距離は、自動車等で20分以内の近距離ですか。
④本体事業所1か所につき、サテライト事業所は2か所以内ですか。
→以下について記載してください。
・本体事業所の事業運営期間（　　年　　か月）
・本体事業所からの移動時間　（　　　分程度）
・本体事業所の他のサテライト事業所数（　個所）</t>
    <rPh sb="0" eb="2">
      <t>ホンタイ</t>
    </rPh>
    <rPh sb="2" eb="5">
      <t>ジギョウショ</t>
    </rPh>
    <rPh sb="6" eb="19">
      <t>カンゴショウキボタキノウガタキョタクカイゴ</t>
    </rPh>
    <rPh sb="24" eb="27">
      <t>キンキュウジ</t>
    </rPh>
    <rPh sb="27" eb="29">
      <t>ホウモン</t>
    </rPh>
    <rPh sb="29" eb="31">
      <t>カンゴ</t>
    </rPh>
    <rPh sb="31" eb="33">
      <t>カサン</t>
    </rPh>
    <rPh sb="34" eb="36">
      <t>トドケデ</t>
    </rPh>
    <rPh sb="41" eb="43">
      <t>テキセツ</t>
    </rPh>
    <rPh sb="44" eb="46">
      <t>カンゴ</t>
    </rPh>
    <rPh sb="51" eb="53">
      <t>テイキョウ</t>
    </rPh>
    <rPh sb="56" eb="58">
      <t>トウガイ</t>
    </rPh>
    <rPh sb="58" eb="61">
      <t>ジギョウショ</t>
    </rPh>
    <rPh sb="62" eb="63">
      <t>タイ</t>
    </rPh>
    <rPh sb="65" eb="67">
      <t>シエン</t>
    </rPh>
    <rPh sb="67" eb="69">
      <t>キノウ</t>
    </rPh>
    <rPh sb="70" eb="71">
      <t>ユウ</t>
    </rPh>
    <rPh sb="73" eb="76">
      <t>ジギョウショ</t>
    </rPh>
    <rPh sb="82" eb="84">
      <t>ジギョウ</t>
    </rPh>
    <rPh sb="84" eb="86">
      <t>カイシ</t>
    </rPh>
    <rPh sb="89" eb="90">
      <t>ネン</t>
    </rPh>
    <rPh sb="90" eb="92">
      <t>イジョウ</t>
    </rPh>
    <rPh sb="93" eb="95">
      <t>ジッセキ</t>
    </rPh>
    <rPh sb="105" eb="107">
      <t>ホンタイ</t>
    </rPh>
    <rPh sb="107" eb="110">
      <t>ジギョウショ</t>
    </rPh>
    <rPh sb="111" eb="113">
      <t>トウロク</t>
    </rPh>
    <rPh sb="113" eb="114">
      <t>シャ</t>
    </rPh>
    <rPh sb="114" eb="115">
      <t>スウ</t>
    </rPh>
    <rPh sb="116" eb="118">
      <t>トウロク</t>
    </rPh>
    <rPh sb="118" eb="120">
      <t>テイイン</t>
    </rPh>
    <rPh sb="124" eb="125">
      <t>ブン</t>
    </rPh>
    <rPh sb="129" eb="130">
      <t>コ</t>
    </rPh>
    <rPh sb="196" eb="198">
      <t>ホンタイ</t>
    </rPh>
    <rPh sb="198" eb="201">
      <t>ジギョウショ</t>
    </rPh>
    <rPh sb="203" eb="204">
      <t>ショ</t>
    </rPh>
    <rPh sb="213" eb="216">
      <t>ジギョウショ</t>
    </rPh>
    <rPh sb="219" eb="220">
      <t>ショ</t>
    </rPh>
    <rPh sb="220" eb="222">
      <t>イナイ</t>
    </rPh>
    <rPh sb="228" eb="230">
      <t>イカ</t>
    </rPh>
    <rPh sb="234" eb="236">
      <t>キサイ</t>
    </rPh>
    <rPh sb="245" eb="247">
      <t>ホンタイ</t>
    </rPh>
    <rPh sb="247" eb="250">
      <t>ジギョウショ</t>
    </rPh>
    <rPh sb="251" eb="253">
      <t>ジギョウ</t>
    </rPh>
    <rPh sb="253" eb="255">
      <t>ウンエイ</t>
    </rPh>
    <rPh sb="255" eb="257">
      <t>キカン</t>
    </rPh>
    <rPh sb="260" eb="261">
      <t>ネン</t>
    </rPh>
    <rPh sb="264" eb="265">
      <t>ツキ</t>
    </rPh>
    <rPh sb="268" eb="270">
      <t>ホンタイ</t>
    </rPh>
    <rPh sb="270" eb="273">
      <t>ジギョウショ</t>
    </rPh>
    <rPh sb="276" eb="278">
      <t>イドウ</t>
    </rPh>
    <rPh sb="278" eb="280">
      <t>ジカン</t>
    </rPh>
    <rPh sb="285" eb="286">
      <t>フン</t>
    </rPh>
    <rPh sb="286" eb="288">
      <t>テイド</t>
    </rPh>
    <rPh sb="291" eb="293">
      <t>ホンタイ</t>
    </rPh>
    <rPh sb="293" eb="296">
      <t>ジギョウショ</t>
    </rPh>
    <rPh sb="297" eb="298">
      <t>タ</t>
    </rPh>
    <rPh sb="304" eb="307">
      <t>ジギョウショ</t>
    </rPh>
    <rPh sb="307" eb="308">
      <t>スウ</t>
    </rPh>
    <rPh sb="310" eb="312">
      <t>カショ</t>
    </rPh>
    <phoneticPr fontId="5"/>
  </si>
  <si>
    <t>(3)サービスの提供に当たっては、看護小規模多機能型居宅介護計画に基づき、漫然かつ画一的にならないように、利用者の機能訓練及びその者が日常生活を営むことができるよう必要な援助を行っていますか。</t>
    <phoneticPr fontId="3"/>
  </si>
  <si>
    <t>(5)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
→身体的拘束等の有無（　有　・　無　）</t>
    <rPh sb="96" eb="97">
      <t>オコナ</t>
    </rPh>
    <phoneticPr fontId="3"/>
  </si>
  <si>
    <t>(2)運営推進会議をおおむね２月に１回以上開催し、通いサービス及び宿泊サービスの提供回数等の活動状況を報告し、その評価を受けるとともに、必要な要望、助言等を聴く機会を設けていますか。</t>
    <rPh sb="25" eb="26">
      <t>カヨ</t>
    </rPh>
    <rPh sb="31" eb="32">
      <t>オヨ</t>
    </rPh>
    <rPh sb="33" eb="35">
      <t>シュクハク</t>
    </rPh>
    <rPh sb="40" eb="42">
      <t>テイキョウ</t>
    </rPh>
    <rPh sb="42" eb="44">
      <t>カイスウ</t>
    </rPh>
    <rPh sb="44" eb="45">
      <t>トウ</t>
    </rPh>
    <rPh sb="46" eb="48">
      <t>カツドウ</t>
    </rPh>
    <rPh sb="48" eb="50">
      <t>ジョウキョウ</t>
    </rPh>
    <phoneticPr fontId="3"/>
  </si>
  <si>
    <t>登録者が短期入所生活介護、短期入所療養介護、特定施設入居者生活介護又は認知症対応型共同生活介護、地域密着型特定施設入居者生活介護若しくは地域密着型介護老人福祉施設入所者生活介護を受けている間は、算定していませんか。</t>
    <rPh sb="0" eb="3">
      <t>トウロクシャ</t>
    </rPh>
    <rPh sb="64" eb="65">
      <t>モ</t>
    </rPh>
    <phoneticPr fontId="5"/>
  </si>
  <si>
    <t>別に厚生労働大臣が定める基準（※）に適合しているものとして市長へ届け出た事業所について、
　要介護１～３  　 925単位/月
　要介護４ 　  　1,850単位/月
  要介護５ 　  　2,914単位/月
を所定単位数から減算していますか。
※　次のいずれにも適合すること。</t>
    <rPh sb="0" eb="1">
      <t>ベツ</t>
    </rPh>
    <rPh sb="2" eb="4">
      <t>コウセイ</t>
    </rPh>
    <rPh sb="4" eb="6">
      <t>ロウドウ</t>
    </rPh>
    <rPh sb="6" eb="8">
      <t>ダイジン</t>
    </rPh>
    <rPh sb="9" eb="10">
      <t>サダ</t>
    </rPh>
    <rPh sb="12" eb="14">
      <t>キジュン</t>
    </rPh>
    <rPh sb="18" eb="20">
      <t>テキゴウ</t>
    </rPh>
    <rPh sb="32" eb="33">
      <t>トド</t>
    </rPh>
    <rPh sb="34" eb="35">
      <t>デ</t>
    </rPh>
    <rPh sb="36" eb="39">
      <t>ジギョウショ</t>
    </rPh>
    <rPh sb="126" eb="127">
      <t>ツギ</t>
    </rPh>
    <rPh sb="133" eb="135">
      <t>テキゴウ</t>
    </rPh>
    <phoneticPr fontId="5"/>
  </si>
  <si>
    <t>次に掲げるいずれの基準に適合しているものとして市長に届け出て、利用者に対して管理栄養士が介護職員等と共同して栄養アセスメント（利用者ごとの低栄養状態のリスク及び解決すべき課題を把握すること）を行った場合は、１月につき所定の単位数を加算していますか。
ただし、当該利用者が栄養改善加算の算定に係る栄養改善サービスを受けている間及び当該栄養改善サービスが終了した日の属する月は、算定しません。</t>
    <rPh sb="23" eb="25">
      <t>シチョウ</t>
    </rPh>
    <rPh sb="26" eb="27">
      <t>トド</t>
    </rPh>
    <rPh sb="28" eb="29">
      <t>デ</t>
    </rPh>
    <rPh sb="31" eb="34">
      <t>リヨウシャ</t>
    </rPh>
    <rPh sb="35" eb="36">
      <t>タイキジュンテキゴウシチョウトドデリヨウシャタイバアイニチショテイタンイスウカサンコベツキノウクンレンマタウワノサンテイ</t>
    </rPh>
    <phoneticPr fontId="5"/>
  </si>
  <si>
    <t>別に厚生労働大臣が定める基準に適合しているものとして市長に届け出た事業所において、継続的に利用者ごとの排せつに係る支援を行った場合は、基準に掲げる区分に従い、１月につき次に掲げる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t>
    <phoneticPr fontId="3"/>
  </si>
  <si>
    <t>⑶　次のいずれかに適合すること。
　①事業所の従業者（保健師、看護師又は准看護師を除く。）の総数のうち、介護福祉士の占める割合が100分の70以上であること。
　②事業所の従業者（保健師、看護師又は准看護師を除く。）の総数のうち、勤続年数10年以上の介護福祉士の占める割合が100分の25以上であること。</t>
    <rPh sb="19" eb="22">
      <t>ジギョウショ</t>
    </rPh>
    <rPh sb="23" eb="26">
      <t>ジュウギョウシャ</t>
    </rPh>
    <rPh sb="27" eb="30">
      <t>ホケンシ</t>
    </rPh>
    <rPh sb="31" eb="33">
      <t>カンゴ</t>
    </rPh>
    <rPh sb="33" eb="34">
      <t>シ</t>
    </rPh>
    <rPh sb="34" eb="35">
      <t>マタ</t>
    </rPh>
    <rPh sb="36" eb="40">
      <t>ジュンカンゴシ</t>
    </rPh>
    <rPh sb="41" eb="42">
      <t>ノゾ</t>
    </rPh>
    <rPh sb="46" eb="48">
      <t>ソウスウ</t>
    </rPh>
    <rPh sb="52" eb="54">
      <t>カイゴ</t>
    </rPh>
    <rPh sb="54" eb="57">
      <t>フクシシ</t>
    </rPh>
    <rPh sb="58" eb="59">
      <t>シ</t>
    </rPh>
    <rPh sb="61" eb="63">
      <t>ワリアイ</t>
    </rPh>
    <rPh sb="67" eb="68">
      <t>ブン</t>
    </rPh>
    <rPh sb="71" eb="73">
      <t>イジョウ</t>
    </rPh>
    <rPh sb="115" eb="119">
      <t>キンゾクネンスウ</t>
    </rPh>
    <rPh sb="125" eb="130">
      <t>カイゴフクシシ</t>
    </rPh>
    <rPh sb="140" eb="141">
      <t>ブン</t>
    </rPh>
    <phoneticPr fontId="5"/>
  </si>
  <si>
    <t>⑶　次のいずれかに適合すること。
　①事業所の従業者（保健師、看護師又は准看護師を除く。）の総数のうち、介護福祉士の占める割合が100分の40以上であること。
　②事業所の従業者の総数のうち、常勤職員の占める割合が100分の60以上であること。
　③事業所の従業者の総数のうち、勤続年数７年以上の者の占める割合が100分の30以上であること。</t>
    <rPh sb="110" eb="111">
      <t>ブン</t>
    </rPh>
    <phoneticPr fontId="5"/>
  </si>
  <si>
    <t>サービスを提供するに当たっては、利用者の健康管理を適切に行うため、主治の医師との密接な連携に努めていますか。</t>
    <rPh sb="5" eb="7">
      <t>テイキョウ</t>
    </rPh>
    <rPh sb="10" eb="11">
      <t>ア</t>
    </rPh>
    <rPh sb="16" eb="19">
      <t>リヨウシャ</t>
    </rPh>
    <rPh sb="20" eb="22">
      <t>ケンコウ</t>
    </rPh>
    <rPh sb="22" eb="24">
      <t>カンリ</t>
    </rPh>
    <rPh sb="25" eb="27">
      <t>テキセツ</t>
    </rPh>
    <rPh sb="28" eb="29">
      <t>オコナ</t>
    </rPh>
    <rPh sb="33" eb="35">
      <t>シュジ</t>
    </rPh>
    <rPh sb="36" eb="38">
      <t>イシ</t>
    </rPh>
    <rPh sb="40" eb="42">
      <t>ミッセツ</t>
    </rPh>
    <rPh sb="43" eb="45">
      <t>レンケイ</t>
    </rPh>
    <rPh sb="46" eb="47">
      <t>ツト</t>
    </rPh>
    <phoneticPr fontId="3"/>
  </si>
  <si>
    <t>・居宅サービス計画</t>
    <rPh sb="1" eb="3">
      <t>キョタク</t>
    </rPh>
    <rPh sb="7" eb="9">
      <t>ケイカク</t>
    </rPh>
    <phoneticPr fontId="5"/>
  </si>
  <si>
    <t>利用者の負担により、利用者の居宅又は当該サービスの拠点における看護小規模多機能型居宅介護従業者以外の者による介護を受けさせていませんか。</t>
    <rPh sb="0" eb="3">
      <t>リヨウシャ</t>
    </rPh>
    <rPh sb="4" eb="6">
      <t>フタン</t>
    </rPh>
    <rPh sb="10" eb="13">
      <t>リヨウシャ</t>
    </rPh>
    <rPh sb="14" eb="16">
      <t>キョタク</t>
    </rPh>
    <rPh sb="16" eb="17">
      <t>マタ</t>
    </rPh>
    <rPh sb="18" eb="20">
      <t>トウガイ</t>
    </rPh>
    <rPh sb="25" eb="27">
      <t>キョテン</t>
    </rPh>
    <rPh sb="44" eb="47">
      <t>ジュウギョウシャ</t>
    </rPh>
    <rPh sb="47" eb="49">
      <t>イガイ</t>
    </rPh>
    <rPh sb="50" eb="51">
      <t>モノ</t>
    </rPh>
    <rPh sb="54" eb="56">
      <t>カイゴ</t>
    </rPh>
    <rPh sb="57" eb="58">
      <t>ウ</t>
    </rPh>
    <phoneticPr fontId="5"/>
  </si>
  <si>
    <t>算定基準別表8
イ注4</t>
    <rPh sb="9" eb="10">
      <t>チュウ</t>
    </rPh>
    <phoneticPr fontId="5"/>
  </si>
  <si>
    <t>事業所が、別に厚生労働大臣が定める地域（※）に居住している登録者に対して、通常の事業の実施地域を越えてサービスを行った場合は、１月に所定単位数の100分の5に相当する単位数を加算していますか。</t>
    <rPh sb="0" eb="3">
      <t>ジギョウショ</t>
    </rPh>
    <rPh sb="5" eb="6">
      <t>ベツ</t>
    </rPh>
    <rPh sb="7" eb="13">
      <t>コウセイロウドウダイジン</t>
    </rPh>
    <rPh sb="14" eb="15">
      <t>サダ</t>
    </rPh>
    <rPh sb="17" eb="19">
      <t>チイキ</t>
    </rPh>
    <rPh sb="23" eb="25">
      <t>キョジュウ</t>
    </rPh>
    <rPh sb="29" eb="31">
      <t>トウロク</t>
    </rPh>
    <rPh sb="31" eb="32">
      <t>シャ</t>
    </rPh>
    <rPh sb="33" eb="34">
      <t>タイ</t>
    </rPh>
    <rPh sb="37" eb="39">
      <t>ツウジョウ</t>
    </rPh>
    <rPh sb="40" eb="42">
      <t>ジギョウ</t>
    </rPh>
    <rPh sb="43" eb="45">
      <t>ジッシ</t>
    </rPh>
    <rPh sb="45" eb="47">
      <t>チイキ</t>
    </rPh>
    <rPh sb="48" eb="49">
      <t>コ</t>
    </rPh>
    <rPh sb="56" eb="57">
      <t>オコナ</t>
    </rPh>
    <rPh sb="59" eb="61">
      <t>バアイ</t>
    </rPh>
    <rPh sb="64" eb="65">
      <t>ツキ</t>
    </rPh>
    <rPh sb="66" eb="68">
      <t>ショテイ</t>
    </rPh>
    <rPh sb="68" eb="71">
      <t>タンイスウ</t>
    </rPh>
    <rPh sb="75" eb="76">
      <t>ブン</t>
    </rPh>
    <rPh sb="79" eb="81">
      <t>ソウトウ</t>
    </rPh>
    <rPh sb="83" eb="86">
      <t>タンイスウ</t>
    </rPh>
    <rPh sb="87" eb="89">
      <t>カサン</t>
    </rPh>
    <phoneticPr fontId="5"/>
  </si>
  <si>
    <t>（1）利用者に対し、従業者の員数は適切であるか</t>
    <rPh sb="3" eb="6">
      <t>リヨウシャ</t>
    </rPh>
    <rPh sb="10" eb="13">
      <t>ジュウギョウシャ</t>
    </rPh>
    <phoneticPr fontId="5"/>
  </si>
  <si>
    <t>（2）介護支援専門員は必要な研修を受けているか</t>
    <rPh sb="3" eb="5">
      <t>カイゴ</t>
    </rPh>
    <rPh sb="5" eb="7">
      <t>シエン</t>
    </rPh>
    <rPh sb="7" eb="10">
      <t>センモンイン</t>
    </rPh>
    <rPh sb="14" eb="16">
      <t>ケンシュウ</t>
    </rPh>
    <rPh sb="17" eb="18">
      <t>ウ</t>
    </rPh>
    <phoneticPr fontId="5"/>
  </si>
  <si>
    <t>従業者の員数</t>
    <rPh sb="0" eb="3">
      <t>ジュウギョウシャ</t>
    </rPh>
    <rPh sb="4" eb="6">
      <t>インスウ</t>
    </rPh>
    <phoneticPr fontId="5"/>
  </si>
  <si>
    <t>（1）管理者は常勤専従か、他の職務を兼務している場合、兼務体制は適切か</t>
    <rPh sb="3" eb="6">
      <t>カンリシャ</t>
    </rPh>
    <rPh sb="7" eb="9">
      <t>ジョウキン</t>
    </rPh>
    <rPh sb="9" eb="11">
      <t>センジュウ</t>
    </rPh>
    <rPh sb="13" eb="14">
      <t>ホカ</t>
    </rPh>
    <rPh sb="15" eb="17">
      <t>ショクム</t>
    </rPh>
    <rPh sb="18" eb="20">
      <t>ケンム</t>
    </rPh>
    <rPh sb="24" eb="26">
      <t>バアイ</t>
    </rPh>
    <rPh sb="27" eb="29">
      <t>ケンム</t>
    </rPh>
    <rPh sb="29" eb="31">
      <t>タイセイ</t>
    </rPh>
    <rPh sb="32" eb="34">
      <t>テキセツ</t>
    </rPh>
    <phoneticPr fontId="5"/>
  </si>
  <si>
    <t>（2）管理者は必要な研修を受けているか</t>
    <rPh sb="3" eb="6">
      <t>カンリシャ</t>
    </rPh>
    <rPh sb="7" eb="9">
      <t>ヒツヨウ</t>
    </rPh>
    <rPh sb="10" eb="12">
      <t>ケンシュウ</t>
    </rPh>
    <rPh sb="13" eb="14">
      <t>ウ</t>
    </rPh>
    <phoneticPr fontId="5"/>
  </si>
  <si>
    <t>（1）平面図に合致しているか【目視】</t>
    <rPh sb="3" eb="6">
      <t>ヘイメンズ</t>
    </rPh>
    <rPh sb="7" eb="9">
      <t>ガッチ</t>
    </rPh>
    <rPh sb="14" eb="18">
      <t>「モクシ」</t>
    </rPh>
    <phoneticPr fontId="5"/>
  </si>
  <si>
    <t>（2）使用目的に沿って使われているか【目視】</t>
    <rPh sb="3" eb="5">
      <t>シヨウ</t>
    </rPh>
    <rPh sb="5" eb="7">
      <t>モクテキ</t>
    </rPh>
    <rPh sb="8" eb="9">
      <t>ソ</t>
    </rPh>
    <rPh sb="11" eb="12">
      <t>ツカ</t>
    </rPh>
    <rPh sb="18" eb="22">
      <t>「モクシ」</t>
    </rPh>
    <phoneticPr fontId="5"/>
  </si>
  <si>
    <t>（1）利用申込者又はその家族への説明と同意の手続きを取っているか</t>
    <rPh sb="5" eb="7">
      <t>モウシコミ</t>
    </rPh>
    <phoneticPr fontId="5"/>
  </si>
  <si>
    <t>・重要事項説明書
（利用申込者又は家族の同意があったことがわかるもの）
・利用契約書</t>
    <rPh sb="10" eb="16">
      <t>リヨウモウシコミシャマタ</t>
    </rPh>
    <rPh sb="17" eb="19">
      <t>カゾク</t>
    </rPh>
    <rPh sb="20" eb="22">
      <t>ドウイ</t>
    </rPh>
    <phoneticPr fontId="3"/>
  </si>
  <si>
    <t>（2）日々のサービスについて、具体的な内容や利用者の心身の状況等を記録しているか</t>
    <phoneticPr fontId="5"/>
  </si>
  <si>
    <t>（3）送迎が適切に行われているか</t>
    <rPh sb="3" eb="5">
      <t>ソウゲイ</t>
    </rPh>
    <rPh sb="6" eb="8">
      <t>テキセツ</t>
    </rPh>
    <rPh sb="9" eb="10">
      <t>オコナ</t>
    </rPh>
    <phoneticPr fontId="5"/>
  </si>
  <si>
    <t>（1）生命又は身体を保護するため、緊急やむを得ない場合を除き、身体的拘束等（身体拘束その他利用者の行動を制限する行為を含む）を行っていないか</t>
    <rPh sb="31" eb="34">
      <t>シンタイテキ</t>
    </rPh>
    <rPh sb="34" eb="36">
      <t>コウソク</t>
    </rPh>
    <rPh sb="36" eb="37">
      <t>トウ</t>
    </rPh>
    <rPh sb="45" eb="48">
      <t>リヨウシャ</t>
    </rPh>
    <rPh sb="59" eb="60">
      <t>フク</t>
    </rPh>
    <phoneticPr fontId="5"/>
  </si>
  <si>
    <t>・看護小規模多機能型居宅介護計画
・居宅サービス計画書
・利用者に関する記録
・運営規程
・合鍵の預かり及び紛失対応書
・（身体拘束がある場合）入所者の記録、家族への確認書</t>
    <rPh sb="62" eb="64">
      <t>シンタイ</t>
    </rPh>
    <rPh sb="64" eb="66">
      <t>コウソク</t>
    </rPh>
    <rPh sb="69" eb="71">
      <t>バアイ</t>
    </rPh>
    <rPh sb="72" eb="75">
      <t>ニュウショシャ</t>
    </rPh>
    <rPh sb="76" eb="78">
      <t>キロク</t>
    </rPh>
    <rPh sb="79" eb="81">
      <t>カゾク</t>
    </rPh>
    <rPh sb="83" eb="86">
      <t>カクニンショ</t>
    </rPh>
    <phoneticPr fontId="5"/>
  </si>
  <si>
    <t>（2）やむを得ず身体拘束をしている場合、家族等に確認をしているか</t>
    <phoneticPr fontId="5"/>
  </si>
  <si>
    <t>（5）利用者又はその家族への説明・同意・交付は行われているか</t>
    <rPh sb="3" eb="6">
      <t>リヨウシャ</t>
    </rPh>
    <rPh sb="6" eb="7">
      <t>マタ</t>
    </rPh>
    <rPh sb="10" eb="12">
      <t>カゾク</t>
    </rPh>
    <rPh sb="14" eb="16">
      <t>セツメイ</t>
    </rPh>
    <rPh sb="17" eb="19">
      <t>ドウイ</t>
    </rPh>
    <rPh sb="20" eb="22">
      <t>コウフ</t>
    </rPh>
    <rPh sb="23" eb="24">
      <t>オコナ</t>
    </rPh>
    <phoneticPr fontId="5"/>
  </si>
  <si>
    <t>（4）利用者の日々の様態、希望等を勘案し随時適切に通いサービス、訪問サービス、宿泊サービスを組み合わせたサービスを行っているか</t>
    <rPh sb="3" eb="6">
      <t>リヨウシャ</t>
    </rPh>
    <rPh sb="7" eb="9">
      <t>ヒビ</t>
    </rPh>
    <rPh sb="10" eb="12">
      <t>ヨウタイ</t>
    </rPh>
    <rPh sb="13" eb="15">
      <t>キボウ</t>
    </rPh>
    <rPh sb="15" eb="16">
      <t>トウ</t>
    </rPh>
    <rPh sb="17" eb="19">
      <t>カンアン</t>
    </rPh>
    <rPh sb="20" eb="22">
      <t>ズイジ</t>
    </rPh>
    <rPh sb="22" eb="24">
      <t>テキセツ</t>
    </rPh>
    <rPh sb="25" eb="26">
      <t>カヨ</t>
    </rPh>
    <rPh sb="32" eb="34">
      <t>ホウモン</t>
    </rPh>
    <rPh sb="39" eb="41">
      <t>シュクハク</t>
    </rPh>
    <rPh sb="46" eb="47">
      <t>ク</t>
    </rPh>
    <rPh sb="48" eb="49">
      <t>ア</t>
    </rPh>
    <rPh sb="57" eb="58">
      <t>オコナ</t>
    </rPh>
    <phoneticPr fontId="5"/>
  </si>
  <si>
    <t>（3）サービスの具体的内容、時間、日程等が明らかになっているか</t>
    <rPh sb="8" eb="11">
      <t>グタイテキ</t>
    </rPh>
    <rPh sb="11" eb="13">
      <t>ナイヨウ</t>
    </rPh>
    <rPh sb="14" eb="16">
      <t>ジカン</t>
    </rPh>
    <rPh sb="17" eb="19">
      <t>ニッテイ</t>
    </rPh>
    <rPh sb="19" eb="20">
      <t>トウ</t>
    </rPh>
    <rPh sb="21" eb="22">
      <t>アキ</t>
    </rPh>
    <phoneticPr fontId="5"/>
  </si>
  <si>
    <t>・サービス提供記録
・業務日誌
・モニタリングシート
・送迎記録</t>
    <rPh sb="11" eb="15">
      <t>ギョウムニッシ</t>
    </rPh>
    <rPh sb="28" eb="30">
      <t>ソウゲイ</t>
    </rPh>
    <rPh sb="30" eb="32">
      <t>キロク</t>
    </rPh>
    <phoneticPr fontId="5"/>
  </si>
  <si>
    <t>看護小規模多機能型居宅介護計画及び看護小規模多機能型居宅介護報告書の作成</t>
    <rPh sb="13" eb="15">
      <t>ケイカク</t>
    </rPh>
    <rPh sb="15" eb="16">
      <t>オヨ</t>
    </rPh>
    <rPh sb="17" eb="19">
      <t>カンゴ</t>
    </rPh>
    <rPh sb="19" eb="22">
      <t>ショウキボ</t>
    </rPh>
    <rPh sb="22" eb="26">
      <t>タキノウガタ</t>
    </rPh>
    <rPh sb="26" eb="28">
      <t>キョタク</t>
    </rPh>
    <rPh sb="28" eb="30">
      <t>カイゴ</t>
    </rPh>
    <rPh sb="30" eb="33">
      <t>ホウコクショ</t>
    </rPh>
    <rPh sb="34" eb="36">
      <t>サクセイ</t>
    </rPh>
    <phoneticPr fontId="5"/>
  </si>
  <si>
    <t>（1）居宅サービス計画に基づいて看護小規模多機能型居宅介護計画が立てられているか</t>
    <rPh sb="3" eb="5">
      <t>キョタク</t>
    </rPh>
    <rPh sb="9" eb="11">
      <t>ケイカク</t>
    </rPh>
    <rPh sb="12" eb="13">
      <t>モト</t>
    </rPh>
    <rPh sb="16" eb="18">
      <t>カンゴ</t>
    </rPh>
    <rPh sb="18" eb="21">
      <t>ショウキボ</t>
    </rPh>
    <rPh sb="21" eb="25">
      <t>タキノウガタ</t>
    </rPh>
    <rPh sb="25" eb="27">
      <t>キョタク</t>
    </rPh>
    <rPh sb="27" eb="29">
      <t>カイゴ</t>
    </rPh>
    <rPh sb="29" eb="31">
      <t>ケイカク</t>
    </rPh>
    <rPh sb="32" eb="33">
      <t>タ</t>
    </rPh>
    <phoneticPr fontId="5"/>
  </si>
  <si>
    <t>（2）利用者の心身の状況、希望および環境を踏まえて看護小規模多機能型居宅介護計画が立てられているか</t>
    <rPh sb="18" eb="20">
      <t>カンキョウ</t>
    </rPh>
    <rPh sb="25" eb="27">
      <t>カンゴ</t>
    </rPh>
    <phoneticPr fontId="5"/>
  </si>
  <si>
    <t>（8）看護小規模多機能型居宅介護報告書は作成されているか</t>
    <rPh sb="16" eb="19">
      <t>ホウコクショ</t>
    </rPh>
    <rPh sb="20" eb="22">
      <t>サクセイ</t>
    </rPh>
    <phoneticPr fontId="5"/>
  </si>
  <si>
    <t>・居宅サービス計画
・看護小規模多機能型居宅介護計画
（利用者又は家族の同意があったことがわかるもの）
・アセスメントシート
・モニタリングシート
・サービス提供記録
・看護小規模多機能型居宅介護報告書
・訪問看護報告書</t>
    <rPh sb="28" eb="32">
      <t>リヨウシャマタ</t>
    </rPh>
    <rPh sb="33" eb="35">
      <t>カゾク</t>
    </rPh>
    <rPh sb="36" eb="38">
      <t>ドウイ</t>
    </rPh>
    <rPh sb="79" eb="81">
      <t>テイキョウ</t>
    </rPh>
    <rPh sb="81" eb="83">
      <t>キロク</t>
    </rPh>
    <rPh sb="98" eb="101">
      <t>ホウコクショ</t>
    </rPh>
    <phoneticPr fontId="3"/>
  </si>
  <si>
    <t>（1）サービス提供は事業所の従業者によって行われているか</t>
    <rPh sb="14" eb="17">
      <t>ジュウギョウシャ</t>
    </rPh>
    <phoneticPr fontId="5"/>
  </si>
  <si>
    <t>（2）原則として、利用者が従業者と食事や清掃、洗濯、買物、園芸、農作業、レクリエーション、行事等を共同で行うよう努めているか。</t>
    <phoneticPr fontId="3"/>
  </si>
  <si>
    <t>・雇用の形態（常勤・非常勤）が分かる文書
・サービス提供記録
・業務日誌</t>
    <rPh sb="1" eb="3">
      <t>コヨウ</t>
    </rPh>
    <rPh sb="4" eb="6">
      <t>ケイタイ</t>
    </rPh>
    <rPh sb="7" eb="9">
      <t>ジョウキン</t>
    </rPh>
    <rPh sb="10" eb="13">
      <t>ヒジョウキン</t>
    </rPh>
    <rPh sb="15" eb="16">
      <t>ワ</t>
    </rPh>
    <rPh sb="18" eb="20">
      <t>ブンショ</t>
    </rPh>
    <phoneticPr fontId="3"/>
  </si>
  <si>
    <t>（1）指定看護小規模多機能型居宅介護事業所ごとに、月ごとの勤務表を作成しているか</t>
    <rPh sb="3" eb="5">
      <t>シテイ</t>
    </rPh>
    <rPh sb="5" eb="18">
      <t>カンゴショウキボタキノウガタキョタクカイゴ</t>
    </rPh>
    <rPh sb="18" eb="21">
      <t>ジギョウショ</t>
    </rPh>
    <rPh sb="25" eb="26">
      <t>ツキ</t>
    </rPh>
    <rPh sb="29" eb="31">
      <t>キンム</t>
    </rPh>
    <rPh sb="31" eb="32">
      <t>ヒョウ</t>
    </rPh>
    <rPh sb="33" eb="35">
      <t>サクセイ</t>
    </rPh>
    <phoneticPr fontId="5"/>
  </si>
  <si>
    <t>（2）従業者の日々の勤務時間、常勤・非常勤の別、専従の生活指導員、看護職員、介護職員、機能訓練指導員の配置、管理者との兼務関係等を明確にしているか</t>
    <rPh sb="3" eb="6">
      <t>ジュウギョウシャ</t>
    </rPh>
    <rPh sb="7" eb="9">
      <t>ヒビ</t>
    </rPh>
    <rPh sb="10" eb="12">
      <t>キンム</t>
    </rPh>
    <rPh sb="12" eb="14">
      <t>ジカン</t>
    </rPh>
    <rPh sb="15" eb="17">
      <t>ジョウキン</t>
    </rPh>
    <rPh sb="18" eb="21">
      <t>ヒジョウキン</t>
    </rPh>
    <rPh sb="22" eb="23">
      <t>ベツ</t>
    </rPh>
    <rPh sb="24" eb="26">
      <t>センジュウ</t>
    </rPh>
    <rPh sb="27" eb="29">
      <t>セイカツ</t>
    </rPh>
    <rPh sb="29" eb="32">
      <t>シドウイン</t>
    </rPh>
    <rPh sb="33" eb="35">
      <t>カンゴ</t>
    </rPh>
    <rPh sb="35" eb="37">
      <t>ショクイン</t>
    </rPh>
    <rPh sb="38" eb="40">
      <t>カイゴ</t>
    </rPh>
    <rPh sb="40" eb="42">
      <t>ショクイン</t>
    </rPh>
    <rPh sb="43" eb="50">
      <t>キノウクンレンシドウイン</t>
    </rPh>
    <rPh sb="51" eb="53">
      <t>ハイチ</t>
    </rPh>
    <rPh sb="54" eb="57">
      <t>カンリシャ</t>
    </rPh>
    <rPh sb="59" eb="61">
      <t>ケンム</t>
    </rPh>
    <rPh sb="61" eb="64">
      <t>カンケイトウ</t>
    </rPh>
    <rPh sb="65" eb="67">
      <t>メイカク</t>
    </rPh>
    <phoneticPr fontId="5"/>
  </si>
  <si>
    <t>（3）委託は調理業務や洗濯等、入居者の処遇に直接影響を及ぼさない業務であるか</t>
    <rPh sb="3" eb="5">
      <t>イタク</t>
    </rPh>
    <rPh sb="6" eb="8">
      <t>チョウリ</t>
    </rPh>
    <rPh sb="8" eb="10">
      <t>ギョウム</t>
    </rPh>
    <rPh sb="11" eb="13">
      <t>センタク</t>
    </rPh>
    <rPh sb="13" eb="14">
      <t>トウ</t>
    </rPh>
    <rPh sb="15" eb="18">
      <t>ニュウキョシャ</t>
    </rPh>
    <rPh sb="19" eb="21">
      <t>ショグウ</t>
    </rPh>
    <rPh sb="22" eb="24">
      <t>チョクセツ</t>
    </rPh>
    <rPh sb="24" eb="26">
      <t>エイキョウ</t>
    </rPh>
    <rPh sb="27" eb="28">
      <t>オヨ</t>
    </rPh>
    <rPh sb="32" eb="34">
      <t>ギョウム</t>
    </rPh>
    <phoneticPr fontId="5"/>
  </si>
  <si>
    <t>（4）資質向上のために研修の機会を確保しているか</t>
    <phoneticPr fontId="5"/>
  </si>
  <si>
    <t>（5）認知症介護に係る基礎的な研修を受講させるため必要な措置を講じているか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5"/>
  </si>
  <si>
    <t>（6）性的言動、優越的な関係を背景とした言動による就業環境が害されることの防止に向けた方針の明確化等の措置を講じているか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5"/>
  </si>
  <si>
    <t>・勤務実績表／タイムカード
・勤務体制一覧表
・雇用の形態（常勤・非常勤）がわかる文書
・研修計画、実施記録
・方針、相談記録</t>
    <rPh sb="1" eb="3">
      <t>キンム</t>
    </rPh>
    <rPh sb="3" eb="5">
      <t>ジッセキ</t>
    </rPh>
    <rPh sb="5" eb="6">
      <t>ヒョウ</t>
    </rPh>
    <rPh sb="15" eb="17">
      <t>キンム</t>
    </rPh>
    <rPh sb="17" eb="19">
      <t>タイセイ</t>
    </rPh>
    <rPh sb="19" eb="21">
      <t>イチラン</t>
    </rPh>
    <rPh sb="21" eb="22">
      <t>ヒョウ</t>
    </rPh>
    <rPh sb="56" eb="58">
      <t>ホウシン</t>
    </rPh>
    <rPh sb="59" eb="61">
      <t>ソウダン</t>
    </rPh>
    <rPh sb="61" eb="63">
      <t>キロク</t>
    </rPh>
    <phoneticPr fontId="3"/>
  </si>
  <si>
    <t>登録定員並びに通いサービス及び宿泊サービスの利用定員を上回っていませんか。</t>
    <rPh sb="0" eb="2">
      <t>トウロク</t>
    </rPh>
    <rPh sb="2" eb="4">
      <t>テイイン</t>
    </rPh>
    <rPh sb="4" eb="5">
      <t>ナラ</t>
    </rPh>
    <rPh sb="7" eb="8">
      <t>カヨ</t>
    </rPh>
    <rPh sb="13" eb="14">
      <t>オヨ</t>
    </rPh>
    <rPh sb="15" eb="17">
      <t>シュクハク</t>
    </rPh>
    <rPh sb="22" eb="24">
      <t>リヨウ</t>
    </rPh>
    <phoneticPr fontId="5"/>
  </si>
  <si>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5">
      <t>ケイゾクジッシオヨ</t>
    </rPh>
    <rPh sb="37" eb="39">
      <t>ギョウム</t>
    </rPh>
    <rPh sb="39" eb="41">
      <t>ケイゾク</t>
    </rPh>
    <rPh sb="41" eb="43">
      <t>ケイカク</t>
    </rPh>
    <rPh sb="45" eb="48">
      <t>サクテイオヨ</t>
    </rPh>
    <rPh sb="49" eb="51">
      <t>ヒツヨウ</t>
    </rPh>
    <rPh sb="52" eb="54">
      <t>ソチ</t>
    </rPh>
    <rPh sb="55" eb="56">
      <t>コウ</t>
    </rPh>
    <phoneticPr fontId="5"/>
  </si>
  <si>
    <t>（2）従業者に対する計画の周知、研修及び訓練を実施しているか</t>
    <rPh sb="3" eb="6">
      <t>ジュウギョウシャ</t>
    </rPh>
    <rPh sb="7" eb="8">
      <t>タイ</t>
    </rPh>
    <rPh sb="10" eb="12">
      <t>ケイカク</t>
    </rPh>
    <rPh sb="13" eb="15">
      <t>シュウチ</t>
    </rPh>
    <rPh sb="16" eb="19">
      <t>ケンシュウオヨ</t>
    </rPh>
    <rPh sb="20" eb="22">
      <t>クンレン</t>
    </rPh>
    <rPh sb="23" eb="25">
      <t>ジッシ</t>
    </rPh>
    <phoneticPr fontId="5"/>
  </si>
  <si>
    <t>（3）計画の見直しを行っているか</t>
    <rPh sb="3" eb="5">
      <t>ケイカク</t>
    </rPh>
    <rPh sb="6" eb="8">
      <t>ミナオ</t>
    </rPh>
    <rPh sb="10" eb="11">
      <t>オコナ</t>
    </rPh>
    <phoneticPr fontId="5"/>
  </si>
  <si>
    <t>・研修及び訓練計画、実施記録</t>
    <rPh sb="1" eb="3">
      <t>ケンシュウ</t>
    </rPh>
    <rPh sb="3" eb="4">
      <t>オヨ</t>
    </rPh>
    <rPh sb="5" eb="7">
      <t>クンレン</t>
    </rPh>
    <rPh sb="7" eb="9">
      <t>ケイカク</t>
    </rPh>
    <rPh sb="10" eb="12">
      <t>ジッシ</t>
    </rPh>
    <rPh sb="12" eb="14">
      <t>キロク</t>
    </rPh>
    <phoneticPr fontId="3"/>
  </si>
  <si>
    <t>（4）避難・救出等の訓練を実施しているか</t>
    <rPh sb="6" eb="8">
      <t>キュウシュツ</t>
    </rPh>
    <rPh sb="8" eb="9">
      <t>トウ</t>
    </rPh>
    <phoneticPr fontId="5"/>
  </si>
  <si>
    <t>・非常災害時対応マニュアル（対応計画）
・運営規程
・避難・救出訓練の記録
・通報、連絡体制
・消防用設備点検の記録</t>
    <rPh sb="30" eb="32">
      <t>キュウシュツ</t>
    </rPh>
    <phoneticPr fontId="3"/>
  </si>
  <si>
    <t>（2）感染症又は食中毒の予防及びまん延の防止のための対策を講じているか</t>
    <phoneticPr fontId="5"/>
  </si>
  <si>
    <t>（3）感染症又は食中毒の予防及びまん延の防止のための対策を検討する委員会を６か月に１回開催しているか</t>
    <rPh sb="29" eb="31">
      <t>ケントウ</t>
    </rPh>
    <rPh sb="33" eb="36">
      <t>イインカイ</t>
    </rPh>
    <rPh sb="39" eb="40">
      <t>ゲツ</t>
    </rPh>
    <rPh sb="42" eb="45">
      <t>カイカイサイ</t>
    </rPh>
    <phoneticPr fontId="3"/>
  </si>
  <si>
    <t>・感染症及び食中毒の予防及びまん延防止のための対策を検討する委員会名簿、委員会の記録</t>
    <rPh sb="4" eb="5">
      <t>オヨ</t>
    </rPh>
    <rPh sb="6" eb="9">
      <t>ショクチュウドク</t>
    </rPh>
    <rPh sb="33" eb="35">
      <t>メイボ</t>
    </rPh>
    <rPh sb="36" eb="39">
      <t>イインカイ</t>
    </rPh>
    <rPh sb="40" eb="42">
      <t>キロク</t>
    </rPh>
    <phoneticPr fontId="3"/>
  </si>
  <si>
    <t>・感染症及び食中毒の予防及びまん延の防止のための指針</t>
    <rPh sb="24" eb="26">
      <t>シシン</t>
    </rPh>
    <phoneticPr fontId="3"/>
  </si>
  <si>
    <t>・感染症及び食中毒の予防及びまん延の防止のための研修の記録及び訓練の記録</t>
    <rPh sb="27" eb="29">
      <t>キロク</t>
    </rPh>
    <phoneticPr fontId="3"/>
  </si>
  <si>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5"/>
  </si>
  <si>
    <t>（2）退職者を含む、従業者が利用者の秘密を保持することを誓約しているか</t>
    <rPh sb="12" eb="13">
      <t>モノ</t>
    </rPh>
    <phoneticPr fontId="5"/>
  </si>
  <si>
    <t>・個人情報同意書
・従業者の秘密保持誓
約書</t>
    <rPh sb="12" eb="13">
      <t>モノ</t>
    </rPh>
    <phoneticPr fontId="5"/>
  </si>
  <si>
    <t>（1）運営推進会議をおおむね２月に１回以上開催しているか</t>
    <rPh sb="15" eb="16">
      <t>ツキ</t>
    </rPh>
    <rPh sb="18" eb="21">
      <t>カイイジョウ</t>
    </rPh>
    <phoneticPr fontId="5"/>
  </si>
  <si>
    <t>（2）運営推進会議において、通いサービス及び宿泊サービスの提供回数等の活動状況の報告を行い、評価を受けているか</t>
    <rPh sb="14" eb="15">
      <t>カヨ</t>
    </rPh>
    <rPh sb="20" eb="21">
      <t>オヨ</t>
    </rPh>
    <rPh sb="22" eb="24">
      <t>シュクハク</t>
    </rPh>
    <rPh sb="29" eb="31">
      <t>テイキョウ</t>
    </rPh>
    <rPh sb="31" eb="33">
      <t>カイスウ</t>
    </rPh>
    <rPh sb="33" eb="34">
      <t>トウ</t>
    </rPh>
    <phoneticPr fontId="5"/>
  </si>
  <si>
    <t>（3）運営推進会議で挙がった要望や助言が記録されているか</t>
    <rPh sb="10" eb="11">
      <t>ア</t>
    </rPh>
    <phoneticPr fontId="5"/>
  </si>
  <si>
    <t>（2）市町村、家族、居宅介護支援事業者等に報告しているか</t>
    <rPh sb="10" eb="12">
      <t>キョタク</t>
    </rPh>
    <rPh sb="12" eb="14">
      <t>カイゴ</t>
    </rPh>
    <rPh sb="14" eb="16">
      <t>シエン</t>
    </rPh>
    <rPh sb="16" eb="19">
      <t>ジギョウシャ</t>
    </rPh>
    <phoneticPr fontId="5"/>
  </si>
  <si>
    <t>（1）虐待の発生・再発防止のための対策を検討する委員会を定期的に開催し、従業者に周知しているか</t>
    <rPh sb="3" eb="19">
      <t>ギャクタイノハッセイ・サイハツボウシノタメノタイサク</t>
    </rPh>
    <rPh sb="20" eb="22">
      <t>ケントウ</t>
    </rPh>
    <rPh sb="24" eb="27">
      <t>イインカイ</t>
    </rPh>
    <rPh sb="28" eb="31">
      <t>テイキテキ</t>
    </rPh>
    <rPh sb="32" eb="34">
      <t>カイサイ</t>
    </rPh>
    <rPh sb="36" eb="39">
      <t>ジュウギョウシャ</t>
    </rPh>
    <rPh sb="40" eb="42">
      <t>シュウチ</t>
    </rPh>
    <phoneticPr fontId="5"/>
  </si>
  <si>
    <t>（2）虐待の発生・再発防止の指針を整備しているか</t>
    <rPh sb="3" eb="5">
      <t>ギャクタイ</t>
    </rPh>
    <rPh sb="6" eb="8">
      <t>ハッセイ</t>
    </rPh>
    <rPh sb="9" eb="13">
      <t>サイハツボウシ</t>
    </rPh>
    <rPh sb="14" eb="16">
      <t>シシン</t>
    </rPh>
    <rPh sb="17" eb="19">
      <t>セイビ</t>
    </rPh>
    <phoneticPr fontId="5"/>
  </si>
  <si>
    <t>（3）従業者に対して虐待の発生・再発防止の研修及び訓練を実施しているか</t>
    <rPh sb="3" eb="6">
      <t>ジュウギョウシャ</t>
    </rPh>
    <rPh sb="7" eb="8">
      <t>タイ</t>
    </rPh>
    <rPh sb="10" eb="12">
      <t>ギャクタイ</t>
    </rPh>
    <rPh sb="13" eb="15">
      <t>ハッセイ</t>
    </rPh>
    <rPh sb="16" eb="20">
      <t>サイハツボウシ</t>
    </rPh>
    <rPh sb="21" eb="24">
      <t>ケンシュウオヨ</t>
    </rPh>
    <rPh sb="25" eb="27">
      <t>クンレン</t>
    </rPh>
    <rPh sb="28" eb="30">
      <t>ジッシ</t>
    </rPh>
    <phoneticPr fontId="5"/>
  </si>
  <si>
    <t>（4）上記の措置を適切に実施するための担当者を設置しているか</t>
    <rPh sb="3" eb="5">
      <t>ジョウキノ</t>
    </rPh>
    <rPh sb="6" eb="22">
      <t>タントウシャ</t>
    </rPh>
    <rPh sb="23" eb="25">
      <t>セッチ</t>
    </rPh>
    <phoneticPr fontId="5"/>
  </si>
  <si>
    <t>・委員会の開催記録</t>
    <rPh sb="5" eb="7">
      <t>カイサイ</t>
    </rPh>
    <rPh sb="7" eb="9">
      <t>キロク</t>
    </rPh>
    <phoneticPr fontId="3"/>
  </si>
  <si>
    <t>・虐待の発生・再発防止の指針</t>
    <rPh sb="4" eb="6">
      <t>ハッセイ</t>
    </rPh>
    <rPh sb="7" eb="9">
      <t>サイハツ</t>
    </rPh>
    <rPh sb="12" eb="14">
      <t>シシン</t>
    </rPh>
    <phoneticPr fontId="3"/>
  </si>
  <si>
    <t>・研修及び訓練計画、実施記録</t>
    <rPh sb="3" eb="4">
      <t>オヨ</t>
    </rPh>
    <rPh sb="5" eb="7">
      <t>クンレン</t>
    </rPh>
    <rPh sb="7" eb="9">
      <t>ケイカク</t>
    </rPh>
    <rPh sb="10" eb="12">
      <t>ジッシ</t>
    </rPh>
    <rPh sb="12" eb="14">
      <t>キロク</t>
    </rPh>
    <phoneticPr fontId="3"/>
  </si>
  <si>
    <t>変更の届出等</t>
    <rPh sb="0" eb="2">
      <t>ヘンコウ</t>
    </rPh>
    <rPh sb="3" eb="5">
      <t>トドケデ</t>
    </rPh>
    <rPh sb="5" eb="6">
      <t>トウ</t>
    </rPh>
    <phoneticPr fontId="5"/>
  </si>
  <si>
    <t>①当該事業所における虐待の発生・再発防止のための対策を検討する委員会（テレビ電話装置等を活用して行うことができるものとする。）を定期的に開催するとともに、その結果について、看護小規模多機能型居宅介護従業者に周知徹底を図っていますか。</t>
    <rPh sb="1" eb="3">
      <t>トウガイ</t>
    </rPh>
    <rPh sb="3" eb="6">
      <t>ジギョウショ</t>
    </rPh>
    <rPh sb="86" eb="88">
      <t>カンゴ</t>
    </rPh>
    <phoneticPr fontId="3"/>
  </si>
  <si>
    <t>②当該事業所における虐待の発生・再発防止の指針を整備していますか。</t>
    <rPh sb="1" eb="3">
      <t>トウガイ</t>
    </rPh>
    <rPh sb="3" eb="6">
      <t>ジギョウショ</t>
    </rPh>
    <phoneticPr fontId="3"/>
  </si>
  <si>
    <t>虐待の発生・再発防止のための対策を検討する委員会は、具体的には、次のような事項について検討することとする。
イ 虐待の発生・再発防止のための対策を検討する委員会その他事業所内の組織に関すること
ロ 虐待の発生・再発防止の指針の整備に関すること
ハ 虐待の発生・再発防止の職員研修の内容に関すること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3"/>
  </si>
  <si>
    <t>③当該事業所において、看護小規模多機能型居宅介護従業者に対し、虐待の発生・再発防止の研修を定期的に実施していますか。</t>
    <rPh sb="1" eb="3">
      <t>トウガイ</t>
    </rPh>
    <rPh sb="3" eb="6">
      <t>ジギョウショ</t>
    </rPh>
    <rPh sb="11" eb="13">
      <t>カンゴ</t>
    </rPh>
    <rPh sb="13" eb="16">
      <t>ショウキボ</t>
    </rPh>
    <rPh sb="16" eb="20">
      <t>タキノウガタ</t>
    </rPh>
    <rPh sb="20" eb="22">
      <t>キョタク</t>
    </rPh>
    <rPh sb="22" eb="24">
      <t>カイゴ</t>
    </rPh>
    <rPh sb="24" eb="27">
      <t>ジュウギョウシャ</t>
    </rPh>
    <phoneticPr fontId="3"/>
  </si>
  <si>
    <t>職員教育を組織的に徹底させていくためには、指針に基づいた研修プログラムを作成し、定期的な研修（年１回以上）を実施するとともに、新規採用時には必ず虐待の発生・再発防止の研修を実施することが重要である。</t>
    <phoneticPr fontId="3"/>
  </si>
  <si>
    <t>「虐待の発生・再発防止の指針」には、次のような項目を盛り込むこととする。
イ 事業所における虐待の防止に関する基本的考え方
ロ 虐待の発生・再発防止のための対策を検討する委員会その他事業所内の組織に関する事項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3"/>
  </si>
  <si>
    <t>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phoneticPr fontId="3"/>
  </si>
  <si>
    <t>・担当者を設置したことが分かる文書</t>
    <rPh sb="1" eb="4">
      <t>タントウシャ</t>
    </rPh>
    <phoneticPr fontId="5"/>
  </si>
  <si>
    <t>・利用者に関する記録
・勤務実績表／タイムカード
・勤務体制一覧表
・従業者の資格証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ジュウギョウシャ</t>
    </rPh>
    <rPh sb="39" eb="41">
      <t>シカク</t>
    </rPh>
    <rPh sb="41" eb="42">
      <t>ショウ</t>
    </rPh>
    <phoneticPr fontId="5"/>
  </si>
  <si>
    <t>・利用者に関する記録
・勤務実績表／タイムカード
・勤務体制一覧表
・従業者の資格証
・栄養ケア計画書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7" eb="38">
      <t>モノ</t>
    </rPh>
    <rPh sb="44" eb="46">
      <t>エイヨウ</t>
    </rPh>
    <rPh sb="48" eb="50">
      <t>ケイカク</t>
    </rPh>
    <rPh sb="50" eb="51">
      <t>ショ</t>
    </rPh>
    <rPh sb="53" eb="55">
      <t>ヒョウカ</t>
    </rPh>
    <rPh sb="62" eb="64">
      <t>ケッカ</t>
    </rPh>
    <phoneticPr fontId="5"/>
  </si>
  <si>
    <t>・従業者の個別研修計画
・常勤換算方法により算出した前年度(３月を除く)の平均の記録
・事業所での情報伝達、技術指導等の会議記録
・従業者の健康診断実施記録
・勤務体制一覧表
・従業者の資格証写し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ジュウギョウシャ</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ジュウギョウシャ</t>
    </rPh>
    <rPh sb="93" eb="95">
      <t>シカク</t>
    </rPh>
    <rPh sb="95" eb="96">
      <t>ショウ</t>
    </rPh>
    <rPh sb="96" eb="97">
      <t>ウツ</t>
    </rPh>
    <phoneticPr fontId="5"/>
  </si>
  <si>
    <t>解釈通知
第３の四の4(16)</t>
    <rPh sb="0" eb="2">
      <t>カイシャク</t>
    </rPh>
    <rPh sb="2" eb="4">
      <t>ツウチ</t>
    </rPh>
    <rPh sb="5" eb="6">
      <t>ダイ</t>
    </rPh>
    <rPh sb="8" eb="9">
      <t>ヨン</t>
    </rPh>
    <phoneticPr fontId="3"/>
  </si>
  <si>
    <t>解釈通知
第３の一の４(28)②</t>
    <rPh sb="0" eb="2">
      <t>カイシャク</t>
    </rPh>
    <rPh sb="2" eb="4">
      <t>ツウチ</t>
    </rPh>
    <rPh sb="5" eb="6">
      <t>ダイ</t>
    </rPh>
    <rPh sb="8" eb="9">
      <t>イチ</t>
    </rPh>
    <phoneticPr fontId="5"/>
  </si>
  <si>
    <t>解釈通知
第３の一の４(30)③</t>
    <rPh sb="0" eb="2">
      <t>カイシャク</t>
    </rPh>
    <rPh sb="2" eb="4">
      <t>ツウチ</t>
    </rPh>
    <rPh sb="5" eb="6">
      <t>ダイ</t>
    </rPh>
    <rPh sb="8" eb="9">
      <t>イチ</t>
    </rPh>
    <phoneticPr fontId="5"/>
  </si>
  <si>
    <t>・従業者の就業環境が害されることを防止するための方針</t>
  </si>
  <si>
    <t>特別地域看護小規模多機能型居宅介護加算</t>
    <rPh sb="4" eb="6">
      <t>カンゴ</t>
    </rPh>
    <phoneticPr fontId="3"/>
  </si>
  <si>
    <t>中山間地域等における小規模事業所加算</t>
    <rPh sb="0" eb="1">
      <t>チュウ</t>
    </rPh>
    <rPh sb="1" eb="3">
      <t>サンカン</t>
    </rPh>
    <rPh sb="3" eb="5">
      <t>チイキ</t>
    </rPh>
    <rPh sb="5" eb="6">
      <t>トウ</t>
    </rPh>
    <rPh sb="10" eb="13">
      <t>ショウキボ</t>
    </rPh>
    <rPh sb="13" eb="15">
      <t>ジギョウ</t>
    </rPh>
    <rPh sb="15" eb="16">
      <t>ショ</t>
    </rPh>
    <rPh sb="16" eb="18">
      <t>カサン</t>
    </rPh>
    <phoneticPr fontId="3"/>
  </si>
  <si>
    <t>認知症行動・心理症状緊急対応加</t>
    <phoneticPr fontId="3"/>
  </si>
  <si>
    <t>栄養アセスメント加算</t>
    <rPh sb="0" eb="2">
      <t>エイヨウ</t>
    </rPh>
    <rPh sb="8" eb="10">
      <t>カサン</t>
    </rPh>
    <phoneticPr fontId="3"/>
  </si>
  <si>
    <t>栄養改善加算</t>
    <rPh sb="0" eb="2">
      <t>エイヨウ</t>
    </rPh>
    <rPh sb="2" eb="4">
      <t>カイゼン</t>
    </rPh>
    <rPh sb="4" eb="6">
      <t>カサン</t>
    </rPh>
    <phoneticPr fontId="5"/>
  </si>
  <si>
    <t>口腔・栄養スクリーニング加算</t>
    <rPh sb="0" eb="2">
      <t>コウクウ</t>
    </rPh>
    <rPh sb="3" eb="5">
      <t>エイヨウ</t>
    </rPh>
    <rPh sb="12" eb="14">
      <t>カサン</t>
    </rPh>
    <phoneticPr fontId="5"/>
  </si>
  <si>
    <t>口腔機能向上加算</t>
    <rPh sb="0" eb="2">
      <t>コウクウ</t>
    </rPh>
    <rPh sb="2" eb="4">
      <t>キノウ</t>
    </rPh>
    <rPh sb="4" eb="6">
      <t>コウジョウ</t>
    </rPh>
    <rPh sb="6" eb="8">
      <t>カサン</t>
    </rPh>
    <phoneticPr fontId="5"/>
  </si>
  <si>
    <t>褥瘡マネジメント加算</t>
    <rPh sb="0" eb="2">
      <t>ジョクソウ</t>
    </rPh>
    <rPh sb="8" eb="10">
      <t>カサン</t>
    </rPh>
    <phoneticPr fontId="5"/>
  </si>
  <si>
    <t>排せつ支援加算</t>
    <rPh sb="0" eb="1">
      <t>ハイ</t>
    </rPh>
    <rPh sb="3" eb="5">
      <t>シエン</t>
    </rPh>
    <rPh sb="5" eb="7">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</si>
  <si>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</si>
  <si>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</si>
  <si>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基準第172条第1項</t>
    <rPh sb="0" eb="2">
      <t>キジュン</t>
    </rPh>
    <rPh sb="2" eb="3">
      <t>ダイ</t>
    </rPh>
    <rPh sb="6" eb="7">
      <t>ジョウ</t>
    </rPh>
    <rPh sb="7" eb="8">
      <t>ダイ</t>
    </rPh>
    <rPh sb="9" eb="10">
      <t>コウ</t>
    </rPh>
    <phoneticPr fontId="3"/>
  </si>
  <si>
    <t>　→　下記の事項について記載してください。
　・兼務の有無　（　有　・　無　）
　・当該事業所内で他職務と兼務している場合は
　　その職種名
    （　　　　　　　　　　　　　　　　　　）</t>
    <phoneticPr fontId="3"/>
  </si>
  <si>
    <t>生産性向上推進体制加算</t>
    <phoneticPr fontId="5"/>
  </si>
  <si>
    <t>別に厚生労働大臣が定める基準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は、当該基準に掲げる区分に従い、１月につき次に掲げる所定単位数を加算する。ただし、次に掲げるいずれかの加算を算定している場合においては、次に掲げるその他の加算は算定しない。
⑴ 生産性向上推進体制加算(Ⅰ) 100単位
⑵ 生産性向上推進体制加算(Ⅱ) 10単位</t>
    <phoneticPr fontId="5"/>
  </si>
  <si>
    <t>算定基準別表8
ム注</t>
    <phoneticPr fontId="5"/>
  </si>
  <si>
    <t>総合マネジメント体制強化加算</t>
    <phoneticPr fontId="5"/>
  </si>
  <si>
    <t>区分</t>
    <rPh sb="0" eb="2">
      <t>クブン</t>
    </rPh>
    <phoneticPr fontId="5"/>
  </si>
  <si>
    <t>□</t>
    <phoneticPr fontId="5"/>
  </si>
  <si>
    <t>要件（1）</t>
    <rPh sb="0" eb="2">
      <t>ヨウケン</t>
    </rPh>
    <phoneticPr fontId="5"/>
  </si>
  <si>
    <t>要件（2）</t>
    <rPh sb="0" eb="2">
      <t>ヨウケン</t>
    </rPh>
    <phoneticPr fontId="5"/>
  </si>
  <si>
    <t>要件（3）</t>
    <rPh sb="0" eb="2">
      <t>ヨウケン</t>
    </rPh>
    <phoneticPr fontId="5"/>
  </si>
  <si>
    <t>要件（4）</t>
    <rPh sb="0" eb="2">
      <t>ヨウケン</t>
    </rPh>
    <phoneticPr fontId="5"/>
  </si>
  <si>
    <t>要件（5）</t>
    <rPh sb="0" eb="2">
      <t>ヨウケン</t>
    </rPh>
    <phoneticPr fontId="5"/>
  </si>
  <si>
    <t>要件（6）</t>
    <rPh sb="0" eb="2">
      <t>ヨウケン</t>
    </rPh>
    <phoneticPr fontId="5"/>
  </si>
  <si>
    <t>要件（7）</t>
    <rPh sb="0" eb="2">
      <t>ヨウケン</t>
    </rPh>
    <phoneticPr fontId="5"/>
  </si>
  <si>
    <t>要件（8）</t>
    <rPh sb="0" eb="2">
      <t>ヨウケン</t>
    </rPh>
    <phoneticPr fontId="5"/>
  </si>
  <si>
    <t>要件（9）</t>
    <rPh sb="0" eb="2">
      <t>ヨウケン</t>
    </rPh>
    <phoneticPr fontId="5"/>
  </si>
  <si>
    <t>個別サービス計画について、利用者の心身の状況や家族を取り巻く環境の変化を踏まえ、介護職員（計画作成責任者）や看護職員等の多職種協働により、随時適切に見直しを行っていること</t>
    <phoneticPr fontId="5"/>
  </si>
  <si>
    <t>利用者の地域における多様な活動が確保されるように、日常的に地域住民等との交流を図り、利用者の状態に応じて、地域の行事や活動等に積極的に参加していること</t>
    <phoneticPr fontId="5"/>
  </si>
  <si>
    <t>地域の病院、診療所、介護老人保健施設等に対し、事業所が提供することのできるサービスの具体的な内容に関する情報提供を行っていること</t>
    <phoneticPr fontId="5"/>
  </si>
  <si>
    <t>日常的に利用者と関わりのある地域住民等の相談に対応する体制を確保していること</t>
    <phoneticPr fontId="5"/>
  </si>
  <si>
    <t>必要に応じて、多様な主体が提供する生活支援のサービス（インフォーマルサービスを含む）が包括的に提供されるような居宅サービス計画を作成していること</t>
    <phoneticPr fontId="5"/>
  </si>
  <si>
    <t>地域住民等との連携により、地域資源を効果的に活用し、利用者の状態に応じた支利用者の状態に応じた支援を行っていること</t>
    <phoneticPr fontId="5"/>
  </si>
  <si>
    <t>障害福祉サービス事業所、児童福祉施設等と協働し、地域において世代間の交流の場の拠点となっていること</t>
    <phoneticPr fontId="5"/>
  </si>
  <si>
    <t>地域住民等、他事業所等と共同で事例検討会、研修会等を実施していること</t>
    <phoneticPr fontId="5"/>
  </si>
  <si>
    <t>専門管理加算</t>
    <phoneticPr fontId="5"/>
  </si>
  <si>
    <t>□</t>
    <phoneticPr fontId="5"/>
  </si>
  <si>
    <t>別に厚生労働大臣が定める基準に適合しているものとして、市長に届け出た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サービスの実施に関する計画的な管理を行った場合には、１月に１回に限り、次に掲げる区分に応じ、所定単位数のいずれかを専門管理加算として加算していますか。</t>
    <rPh sb="222" eb="226">
      <t>センモンカンリ</t>
    </rPh>
    <phoneticPr fontId="5"/>
  </si>
  <si>
    <t>算定基準別表8
タ注</t>
    <phoneticPr fontId="5"/>
  </si>
  <si>
    <t>遠隔死亡診断補助加算</t>
    <phoneticPr fontId="5"/>
  </si>
  <si>
    <t>算定基準別表8
イ注7</t>
    <rPh sb="9" eb="10">
      <t>チュウ</t>
    </rPh>
    <phoneticPr fontId="5"/>
  </si>
  <si>
    <t>身体拘束廃止未実施減算</t>
    <rPh sb="0" eb="4">
      <t>シンタイコウソク</t>
    </rPh>
    <rPh sb="4" eb="6">
      <t>ハイシ</t>
    </rPh>
    <rPh sb="6" eb="9">
      <t>ミジッシ</t>
    </rPh>
    <rPh sb="9" eb="11">
      <t>ゲンサン</t>
    </rPh>
    <phoneticPr fontId="5"/>
  </si>
  <si>
    <t>別に厚生労働大臣が定める基準を満たさない場合は、所定単位数の100分の1に相当する単位数を所定単位数から減算していますか。</t>
    <rPh sb="0" eb="1">
      <t>ベツ</t>
    </rPh>
    <rPh sb="2" eb="8">
      <t>コウセイロウドウダイジン</t>
    </rPh>
    <rPh sb="9" eb="10">
      <t>サダ</t>
    </rPh>
    <rPh sb="12" eb="14">
      <t>キジュン</t>
    </rPh>
    <rPh sb="15" eb="16">
      <t>ミ</t>
    </rPh>
    <rPh sb="20" eb="22">
      <t>バアイ</t>
    </rPh>
    <rPh sb="24" eb="26">
      <t>ショテイ</t>
    </rPh>
    <rPh sb="26" eb="29">
      <t>タンイスウ</t>
    </rPh>
    <rPh sb="33" eb="34">
      <t>ブン</t>
    </rPh>
    <rPh sb="37" eb="39">
      <t>ソウトウ</t>
    </rPh>
    <rPh sb="41" eb="44">
      <t>タンイスウ</t>
    </rPh>
    <rPh sb="45" eb="47">
      <t>ショテイ</t>
    </rPh>
    <rPh sb="47" eb="50">
      <t>タンイスウ</t>
    </rPh>
    <rPh sb="52" eb="54">
      <t>ゲンサン</t>
    </rPh>
    <phoneticPr fontId="5"/>
  </si>
  <si>
    <t>･身体的拘束にかかる記録
･身体的拘束等の適正化のための委員会及び研修の記録
･身体的拘束等の適正化のための指針</t>
    <rPh sb="1" eb="4">
      <t>シンタイテキ</t>
    </rPh>
    <rPh sb="4" eb="6">
      <t>コウソク</t>
    </rPh>
    <rPh sb="10" eb="12">
      <t>キロク</t>
    </rPh>
    <rPh sb="14" eb="17">
      <t>シンタイテキ</t>
    </rPh>
    <rPh sb="17" eb="19">
      <t>コウソク</t>
    </rPh>
    <rPh sb="19" eb="20">
      <t>トウ</t>
    </rPh>
    <rPh sb="21" eb="24">
      <t>テキセイカ</t>
    </rPh>
    <rPh sb="28" eb="31">
      <t>イインカイ</t>
    </rPh>
    <rPh sb="31" eb="32">
      <t>オヨ</t>
    </rPh>
    <rPh sb="33" eb="35">
      <t>ケンシュウ</t>
    </rPh>
    <rPh sb="36" eb="38">
      <t>キロク</t>
    </rPh>
    <rPh sb="54" eb="56">
      <t>シシン</t>
    </rPh>
    <phoneticPr fontId="3"/>
  </si>
  <si>
    <t>高齢者虐待防止措置未実施減算</t>
    <phoneticPr fontId="3"/>
  </si>
  <si>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3"/>
  </si>
  <si>
    <t>・委員会の開催記録
・虐待の発生・再発防止の指針
・研修及び訓練計画、実施記録
・担当者を設置したことが分かる文書</t>
    <phoneticPr fontId="3"/>
  </si>
  <si>
    <t>・業務継続計画</t>
    <rPh sb="1" eb="3">
      <t>ギョウム</t>
    </rPh>
    <rPh sb="3" eb="5">
      <t>ケイゾク</t>
    </rPh>
    <rPh sb="5" eb="7">
      <t>ケイカク</t>
    </rPh>
    <phoneticPr fontId="3"/>
  </si>
  <si>
    <t>業務継続計画未策定減算</t>
    <phoneticPr fontId="3"/>
  </si>
  <si>
    <t>算定基準別表8
イ注5</t>
    <rPh sb="9" eb="10">
      <t>チュウ</t>
    </rPh>
    <phoneticPr fontId="5"/>
  </si>
  <si>
    <t>算定基準別表8
イ注6</t>
    <rPh sb="0" eb="2">
      <t>サンテイ</t>
    </rPh>
    <rPh sb="2" eb="4">
      <t>キジュン</t>
    </rPh>
    <rPh sb="4" eb="6">
      <t>ベッピョウ</t>
    </rPh>
    <rPh sb="9" eb="10">
      <t>チュウ</t>
    </rPh>
    <phoneticPr fontId="5"/>
  </si>
  <si>
    <t>※別に厚生労働大臣が定める基準
　指定居宅サービス等基準第177条第6項及び第7項に規定する基準に適合していないこと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28" eb="29">
      <t>ダイ</t>
    </rPh>
    <rPh sb="32" eb="33">
      <t>ジョウ</t>
    </rPh>
    <rPh sb="33" eb="34">
      <t>ダイ</t>
    </rPh>
    <rPh sb="35" eb="36">
      <t>コウ</t>
    </rPh>
    <rPh sb="36" eb="37">
      <t>オヨ</t>
    </rPh>
    <rPh sb="38" eb="39">
      <t>ダイ</t>
    </rPh>
    <rPh sb="40" eb="41">
      <t>コウ</t>
    </rPh>
    <rPh sb="42" eb="44">
      <t>キテイ</t>
    </rPh>
    <rPh sb="46" eb="48">
      <t>キジュン</t>
    </rPh>
    <rPh sb="49" eb="51">
      <t>テキゴウ</t>
    </rPh>
    <phoneticPr fontId="5"/>
  </si>
  <si>
    <t>基準
第177条
第6項、第7項</t>
    <rPh sb="0" eb="2">
      <t>キジュン</t>
    </rPh>
    <rPh sb="3" eb="4">
      <t>ダイ</t>
    </rPh>
    <rPh sb="7" eb="8">
      <t>ジョウ</t>
    </rPh>
    <rPh sb="9" eb="10">
      <t>ダイ</t>
    </rPh>
    <rPh sb="11" eb="12">
      <t>コウ</t>
    </rPh>
    <rPh sb="13" eb="14">
      <t>ダイ</t>
    </rPh>
    <rPh sb="15" eb="16">
      <t>コウ</t>
    </rPh>
    <phoneticPr fontId="5"/>
  </si>
  <si>
    <t>□</t>
    <phoneticPr fontId="5"/>
  </si>
  <si>
    <t>認知症加算
（Ⅰ）</t>
    <rPh sb="0" eb="5">
      <t>ニンチショウカサン</t>
    </rPh>
    <phoneticPr fontId="5"/>
  </si>
  <si>
    <t>認知症加算
（Ⅱ）</t>
    <rPh sb="0" eb="5">
      <t>ニンチショウカサン</t>
    </rPh>
    <phoneticPr fontId="5"/>
  </si>
  <si>
    <t>①認知症介護実践リーダー研修等修了者を認知症高齢者の日常生活自立度Ⅲ以上の者が２０人未満の場合は１以上、２０人以上の場合は１に、当該対象者の数が１９を超えて１０または端数を増すごとに１を加えて得た数以上配置
②認知症高齢者の日常生活自立度Ⅲ以上の者に対して、専門的な認知症ケアを実施した場合
③当該事業所の従業者に対して、認知症ケアに関する留意事項の伝達または技術的指導に係る会議を定期的に開催
④認知症介護指導者研修修了者を１人以上配置し、事業所全体の認知症ケアの指導等を実施
⑤介護職員、看護職員ごとの認知症ケアに関する研修計画を作成し、実施または実施を予定</t>
    <phoneticPr fontId="5"/>
  </si>
  <si>
    <t>（Ⅰ）①～③を満たす</t>
    <rPh sb="7" eb="8">
      <t>ミ</t>
    </rPh>
    <phoneticPr fontId="5"/>
  </si>
  <si>
    <t>区分</t>
    <rPh sb="0" eb="2">
      <t>クブン</t>
    </rPh>
    <phoneticPr fontId="5"/>
  </si>
  <si>
    <t>（１）認知症加算（Ⅰ）　920単位
（２）認知症加算（Ⅱ）  890単位
（３）認知症加算（Ⅲ）　760単位
（４）認知症加算（Ⅳ）　460単位</t>
    <phoneticPr fontId="5"/>
  </si>
  <si>
    <t>・利用者に関する記録</t>
    <rPh sb="1" eb="4">
      <t>リヨウシャ</t>
    </rPh>
    <rPh sb="5" eb="6">
      <t>カン</t>
    </rPh>
    <rPh sb="8" eb="10">
      <t>キロク</t>
    </rPh>
    <phoneticPr fontId="5"/>
  </si>
  <si>
    <t>別に厚生労働大臣が定める登録者に対して指定看護小規模多機能型居宅介護を行った場合は、（３）及び（４）について１月につきそれぞれ所定単位数を算定していますか。</t>
    <phoneticPr fontId="5"/>
  </si>
  <si>
    <t>□</t>
    <phoneticPr fontId="5"/>
  </si>
  <si>
    <t>(1) 入所者又は利用者ごとに、施設入所時又は利用開始時に褥瘡の有無を確認するとともに、褥瘡の発生と関連のあるリスクについて、施設入所時又は利用開始時に評価し、その後少なくとも３月に１回評価すること。</t>
    <phoneticPr fontId="3"/>
  </si>
  <si>
    <t>(4)入所者又は利用者ごとの褥瘡ケア計画に従い褥瘡管理を実施するとともに、その管理の内容や入所者又は利用者の状態について定期的に記録していること。</t>
    <phoneticPr fontId="3"/>
  </si>
  <si>
    <t>(5) ⑴の評価に基づき、少なくとも３月に１回、入所者又は利用者ごとに褥瘡ケア計画を見直していること。</t>
    <phoneticPr fontId="5"/>
  </si>
  <si>
    <t>□</t>
    <phoneticPr fontId="5"/>
  </si>
  <si>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5"/>
  </si>
  <si>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5"/>
  </si>
  <si>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5"/>
  </si>
  <si>
    <t>・賃金台帳</t>
  </si>
  <si>
    <t>キャリアパス
要件Ⅰ
（任用要件・賃金体系の整備等）</t>
    <rPh sb="7" eb="9">
      <t>ヨウケン</t>
    </rPh>
    <rPh sb="12" eb="16">
      <t>ニンヨウヨウケン</t>
    </rPh>
    <rPh sb="17" eb="21">
      <t>チンギンタイケイ</t>
    </rPh>
    <rPh sb="22" eb="25">
      <t>セイビトウ</t>
    </rPh>
    <phoneticPr fontId="5"/>
  </si>
  <si>
    <t>(2) (1)について、全ての介護職員に周知していますか。</t>
    <rPh sb="12" eb="13">
      <t>スベ</t>
    </rPh>
    <rPh sb="15" eb="17">
      <t>カイゴ</t>
    </rPh>
    <rPh sb="17" eb="19">
      <t>ショクイン</t>
    </rPh>
    <rPh sb="20" eb="22">
      <t>シュウチ</t>
    </rPh>
    <phoneticPr fontId="5"/>
  </si>
  <si>
    <t>キャリアパス
要件Ⅲ（昇給の仕組みの整備等）</t>
    <rPh sb="7" eb="9">
      <t>ヨウケン</t>
    </rPh>
    <rPh sb="11" eb="13">
      <t>ショウキュウ</t>
    </rPh>
    <rPh sb="14" eb="16">
      <t>シク</t>
    </rPh>
    <rPh sb="18" eb="21">
      <t>セイビトウ</t>
    </rPh>
    <phoneticPr fontId="5"/>
  </si>
  <si>
    <t>キャリアパス要件Ⅳ（改善後の年額賃金要件）</t>
    <rPh sb="6" eb="8">
      <t>ヨウケン</t>
    </rPh>
    <rPh sb="10" eb="13">
      <t>カイゼンゴ</t>
    </rPh>
    <rPh sb="14" eb="20">
      <t>ネンガクチンギンヨウケン</t>
    </rPh>
    <phoneticPr fontId="3"/>
  </si>
  <si>
    <t>キャリアパス要件Ⅴ（介護福祉士の配置要件）</t>
    <rPh sb="6" eb="8">
      <t>ヨウケン</t>
    </rPh>
    <rPh sb="10" eb="15">
      <t>カイゴフクシシ</t>
    </rPh>
    <rPh sb="16" eb="20">
      <t>ハイチヨウケン</t>
    </rPh>
    <phoneticPr fontId="3"/>
  </si>
  <si>
    <t>職場環境等要件</t>
    <rPh sb="0" eb="2">
      <t>ショクバ</t>
    </rPh>
    <rPh sb="2" eb="4">
      <t>カンキョウ</t>
    </rPh>
    <rPh sb="4" eb="5">
      <t>トウ</t>
    </rPh>
    <rPh sb="5" eb="7">
      <t>ヨウケン</t>
    </rPh>
    <phoneticPr fontId="3"/>
  </si>
  <si>
    <t>特別事情届出書</t>
    <phoneticPr fontId="3"/>
  </si>
  <si>
    <t xml:space="preserve">利用者の安全並びに介護サービスの質の確保及び職員の負担軽減に資する方策を検討するた
めの委員会の設置 </t>
    <phoneticPr fontId="5"/>
  </si>
  <si>
    <t>勤務体制の
確保等</t>
    <rPh sb="6" eb="9">
      <t>カクホトウ</t>
    </rPh>
    <phoneticPr fontId="5"/>
  </si>
  <si>
    <t>業務継続計画の策定等</t>
    <phoneticPr fontId="5"/>
  </si>
  <si>
    <t>算定基準別表8
カ注</t>
    <phoneticPr fontId="5"/>
  </si>
  <si>
    <t>サービス担当者会議等を通じて、利用者の心身の状況等の把握に努めていますか。
※サービス担当者会議等は、テレビ電話装置等を活用して行うことができるものとする。ただし、利用者又はその家族が参加する場合にあっては、テレビ電話装置等の活用について当該利用者等の同意を得なければならない。</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5"/>
  </si>
  <si>
    <t>(1)サービスの提供に当たっては、利用者、利用者の家族、地域住民の代表者、事業所が所在する市町村の職員又は地域包括支援センターの職員、看護小規模多機能型居宅介護について知見を有する者等により構成される運営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ますか。</t>
    <phoneticPr fontId="5"/>
  </si>
  <si>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3" eb="155">
      <t>レイワ</t>
    </rPh>
    <phoneticPr fontId="5"/>
  </si>
  <si>
    <t>基準第170条</t>
    <rPh sb="0" eb="2">
      <t>キジュン</t>
    </rPh>
    <rPh sb="2" eb="3">
      <t>ダイ</t>
    </rPh>
    <rPh sb="6" eb="7">
      <t>ジョウ</t>
    </rPh>
    <phoneticPr fontId="5"/>
  </si>
  <si>
    <t>基準第171条第1項</t>
    <rPh sb="0" eb="2">
      <t>キジュン</t>
    </rPh>
    <rPh sb="2" eb="3">
      <t>ダイ</t>
    </rPh>
    <rPh sb="6" eb="7">
      <t>ジョウ</t>
    </rPh>
    <rPh sb="7" eb="8">
      <t>ダイ</t>
    </rPh>
    <rPh sb="9" eb="10">
      <t>コウ</t>
    </rPh>
    <phoneticPr fontId="3"/>
  </si>
  <si>
    <t>基準第171条第4項</t>
    <phoneticPr fontId="3"/>
  </si>
  <si>
    <t>基準第171条第3項</t>
    <phoneticPr fontId="3"/>
  </si>
  <si>
    <t>基準第171条第5項</t>
    <phoneticPr fontId="3"/>
  </si>
  <si>
    <t>基準第171条第7項</t>
    <phoneticPr fontId="3"/>
  </si>
  <si>
    <t>基準第171条第11項</t>
    <rPh sb="0" eb="2">
      <t>キジュン</t>
    </rPh>
    <rPh sb="2" eb="3">
      <t>ダイ</t>
    </rPh>
    <rPh sb="6" eb="7">
      <t>ジョウ</t>
    </rPh>
    <rPh sb="7" eb="8">
      <t>ダイ</t>
    </rPh>
    <rPh sb="10" eb="11">
      <t>コウ</t>
    </rPh>
    <phoneticPr fontId="3"/>
  </si>
  <si>
    <t>・勤務実績表／タイム
　カード
・勤務体制一覧表
・従業員の資格証</t>
    <phoneticPr fontId="5"/>
  </si>
  <si>
    <t>・勤務実績表／タイム
　カード
・勤務体制一覧表
・従業者の資格証</t>
    <rPh sb="26" eb="29">
      <t>ジュウギョウシャ</t>
    </rPh>
    <phoneticPr fontId="3"/>
  </si>
  <si>
    <t>・管理者の雇用形態が
　分かる文書
・管理者の勤務実績表／
　タイムカード
・研修を修了したことが
　わかるもの</t>
    <rPh sb="39" eb="41">
      <t>ケンシュウ</t>
    </rPh>
    <rPh sb="42" eb="44">
      <t>シュウリョウ</t>
    </rPh>
    <phoneticPr fontId="3"/>
  </si>
  <si>
    <t>基準第173条</t>
    <rPh sb="0" eb="2">
      <t>キジュン</t>
    </rPh>
    <rPh sb="2" eb="3">
      <t>ダイ</t>
    </rPh>
    <rPh sb="6" eb="7">
      <t>ジョウ</t>
    </rPh>
    <phoneticPr fontId="3"/>
  </si>
  <si>
    <t>基準第171条第8項</t>
    <rPh sb="0" eb="2">
      <t>キジュン</t>
    </rPh>
    <rPh sb="2" eb="3">
      <t>ダイ</t>
    </rPh>
    <rPh sb="6" eb="7">
      <t>ジョウ</t>
    </rPh>
    <rPh sb="7" eb="8">
      <t>ダイ</t>
    </rPh>
    <rPh sb="9" eb="10">
      <t>コウ</t>
    </rPh>
    <phoneticPr fontId="3"/>
  </si>
  <si>
    <t>基準第171条第1項</t>
    <phoneticPr fontId="3"/>
  </si>
  <si>
    <t>※サテライト事業所の宿泊サービス利用者に対し、本体事業所で宿泊サービスを行うことはありますか。
→サービス提供の有無（　有　・　無　）
　有の場合、利用者と本体事業所の従業員と交流方法等を記載してください。
（　　　　　　　　　　　　　　　　　　　）</t>
    <rPh sb="6" eb="9">
      <t>ジギョウショ</t>
    </rPh>
    <rPh sb="10" eb="12">
      <t>シュクハク</t>
    </rPh>
    <rPh sb="16" eb="18">
      <t>リヨウ</t>
    </rPh>
    <rPh sb="18" eb="19">
      <t>シャ</t>
    </rPh>
    <rPh sb="20" eb="21">
      <t>タイ</t>
    </rPh>
    <rPh sb="23" eb="25">
      <t>ホンタイ</t>
    </rPh>
    <rPh sb="25" eb="28">
      <t>ジギョウショ</t>
    </rPh>
    <rPh sb="29" eb="31">
      <t>シュクハク</t>
    </rPh>
    <rPh sb="36" eb="37">
      <t>オコナ</t>
    </rPh>
    <rPh sb="54" eb="56">
      <t>テイキョウ</t>
    </rPh>
    <rPh sb="57" eb="59">
      <t>ウム</t>
    </rPh>
    <rPh sb="61" eb="62">
      <t>ユウ</t>
    </rPh>
    <rPh sb="65" eb="66">
      <t>ム</t>
    </rPh>
    <rPh sb="70" eb="71">
      <t>ア</t>
    </rPh>
    <rPh sb="72" eb="74">
      <t>バアイ</t>
    </rPh>
    <rPh sb="75" eb="78">
      <t>リヨウシャ</t>
    </rPh>
    <rPh sb="79" eb="81">
      <t>ホンタイ</t>
    </rPh>
    <rPh sb="81" eb="83">
      <t>ジギョウ</t>
    </rPh>
    <rPh sb="83" eb="84">
      <t>ショ</t>
    </rPh>
    <rPh sb="85" eb="88">
      <t>ジュウギョウイン</t>
    </rPh>
    <rPh sb="89" eb="91">
      <t>コウリュウ</t>
    </rPh>
    <rPh sb="91" eb="93">
      <t>ホウホウ</t>
    </rPh>
    <rPh sb="93" eb="94">
      <t>トウ</t>
    </rPh>
    <rPh sb="95" eb="97">
      <t>キサイ</t>
    </rPh>
    <phoneticPr fontId="5"/>
  </si>
  <si>
    <t>基準第171条第10項</t>
    <phoneticPr fontId="3"/>
  </si>
  <si>
    <t>基準第171条
第11項・第12項・第13項</t>
    <rPh sb="0" eb="2">
      <t>キジュン</t>
    </rPh>
    <rPh sb="2" eb="3">
      <t>ダイ</t>
    </rPh>
    <rPh sb="6" eb="7">
      <t>ジョウ</t>
    </rPh>
    <rPh sb="8" eb="9">
      <t>ダイ</t>
    </rPh>
    <rPh sb="11" eb="12">
      <t>コウ</t>
    </rPh>
    <rPh sb="13" eb="14">
      <t>ダイ</t>
    </rPh>
    <rPh sb="16" eb="17">
      <t>コウ</t>
    </rPh>
    <rPh sb="18" eb="19">
      <t>ダイ</t>
    </rPh>
    <rPh sb="21" eb="22">
      <t>コウ</t>
    </rPh>
    <phoneticPr fontId="3"/>
  </si>
  <si>
    <t>・勤務実績表／タイム
  カード
・勤務体制一覧表
・従業者の資格証</t>
    <rPh sb="29" eb="30">
      <t>モノ</t>
    </rPh>
    <phoneticPr fontId="3"/>
  </si>
  <si>
    <t>・勤務実績表／タイム
　カード
・勤務体制一覧表
・従業者の資格証</t>
    <rPh sb="28" eb="29">
      <t>モノ</t>
    </rPh>
    <phoneticPr fontId="5"/>
  </si>
  <si>
    <t>・勤務実績表／タイム
　カード
・勤務体制一覧表
・従業者の資格証</t>
    <rPh sb="28" eb="29">
      <t>モノ</t>
    </rPh>
    <phoneticPr fontId="3"/>
  </si>
  <si>
    <t>・管理者の雇用形態が
  分かる文書
・管理者の勤務実績表／
　タイムカード
・研修を修了したことが
　わかるもの</t>
    <rPh sb="40" eb="42">
      <t>ケンシュウ</t>
    </rPh>
    <rPh sb="43" eb="45">
      <t>シュウリョウ</t>
    </rPh>
    <phoneticPr fontId="3"/>
  </si>
  <si>
    <t>基準第174条
第2項第2号</t>
    <rPh sb="8" eb="9">
      <t>ダイ</t>
    </rPh>
    <rPh sb="10" eb="11">
      <t>コウ</t>
    </rPh>
    <rPh sb="11" eb="12">
      <t>ダイ</t>
    </rPh>
    <rPh sb="13" eb="14">
      <t>ゴウ</t>
    </rPh>
    <phoneticPr fontId="3"/>
  </si>
  <si>
    <t xml:space="preserve">基準第175条第1項
</t>
    <phoneticPr fontId="5"/>
  </si>
  <si>
    <t>基準第175条第2項第1号</t>
    <rPh sb="2" eb="3">
      <t>ダイ</t>
    </rPh>
    <rPh sb="6" eb="7">
      <t>ジョウ</t>
    </rPh>
    <rPh sb="7" eb="8">
      <t>ダイ</t>
    </rPh>
    <rPh sb="9" eb="10">
      <t>コウ</t>
    </rPh>
    <rPh sb="10" eb="11">
      <t>ダイ</t>
    </rPh>
    <rPh sb="12" eb="13">
      <t>ゴウ</t>
    </rPh>
    <phoneticPr fontId="5"/>
  </si>
  <si>
    <t>基準第175条第2項
第2号イ・ロ</t>
    <rPh sb="2" eb="3">
      <t>ダイ</t>
    </rPh>
    <rPh sb="6" eb="7">
      <t>ジョウ</t>
    </rPh>
    <rPh sb="7" eb="8">
      <t>ダイ</t>
    </rPh>
    <rPh sb="9" eb="10">
      <t>コウ</t>
    </rPh>
    <rPh sb="11" eb="12">
      <t>ダイ</t>
    </rPh>
    <rPh sb="13" eb="14">
      <t>ゴウ</t>
    </rPh>
    <phoneticPr fontId="5"/>
  </si>
  <si>
    <t>基準第175条第2項第2号ハ・ニ</t>
    <rPh sb="2" eb="3">
      <t>ダイ</t>
    </rPh>
    <rPh sb="6" eb="7">
      <t>ジョウ</t>
    </rPh>
    <rPh sb="7" eb="8">
      <t>ダイ</t>
    </rPh>
    <rPh sb="9" eb="10">
      <t>コウ</t>
    </rPh>
    <rPh sb="10" eb="11">
      <t>ダイ</t>
    </rPh>
    <rPh sb="12" eb="13">
      <t>ゴウ</t>
    </rPh>
    <phoneticPr fontId="5"/>
  </si>
  <si>
    <t>基準第175条第2項第2号ホ</t>
    <phoneticPr fontId="5"/>
  </si>
  <si>
    <t>基準第175条第3項</t>
    <phoneticPr fontId="5"/>
  </si>
  <si>
    <t>基準第175条第4項</t>
    <phoneticPr fontId="5"/>
  </si>
  <si>
    <t>指定看護小規模多機能型居宅介護事業所は、利用者の家族との交流の機会の確保や地域住民との交流を図る観点から、住宅地又は住宅地と同程度に利用者の家族や地域住民との交流の機会が確保される地域にあるようにしなければならない。</t>
    <rPh sb="0" eb="2">
      <t>シテイ</t>
    </rPh>
    <rPh sb="2" eb="4">
      <t>カンゴ</t>
    </rPh>
    <rPh sb="4" eb="15">
      <t>ショウキボタキノウガタキョタクカイゴ</t>
    </rPh>
    <rPh sb="15" eb="18">
      <t>ジギョウショ</t>
    </rPh>
    <rPh sb="20" eb="23">
      <t>リヨウシャ</t>
    </rPh>
    <rPh sb="24" eb="26">
      <t>カゾク</t>
    </rPh>
    <rPh sb="28" eb="30">
      <t>コウリュウ</t>
    </rPh>
    <rPh sb="31" eb="33">
      <t>キカイ</t>
    </rPh>
    <rPh sb="34" eb="36">
      <t>カクホ</t>
    </rPh>
    <rPh sb="37" eb="39">
      <t>チイキ</t>
    </rPh>
    <rPh sb="39" eb="41">
      <t>ジュウミン</t>
    </rPh>
    <rPh sb="43" eb="45">
      <t>コウリュウ</t>
    </rPh>
    <rPh sb="46" eb="47">
      <t>ハカ</t>
    </rPh>
    <rPh sb="48" eb="50">
      <t>カンテン</t>
    </rPh>
    <rPh sb="53" eb="56">
      <t>ジュウタクチ</t>
    </rPh>
    <rPh sb="56" eb="57">
      <t>マタ</t>
    </rPh>
    <rPh sb="58" eb="61">
      <t>ジュウタクチ</t>
    </rPh>
    <rPh sb="62" eb="65">
      <t>ドウテイド</t>
    </rPh>
    <rPh sb="66" eb="69">
      <t>リヨウシャ</t>
    </rPh>
    <rPh sb="70" eb="72">
      <t>カゾク</t>
    </rPh>
    <rPh sb="73" eb="75">
      <t>チイキ</t>
    </rPh>
    <rPh sb="75" eb="77">
      <t>ジュウミン</t>
    </rPh>
    <rPh sb="79" eb="81">
      <t>コウリュウ</t>
    </rPh>
    <rPh sb="82" eb="84">
      <t>キカイ</t>
    </rPh>
    <rPh sb="85" eb="87">
      <t>カクホ</t>
    </rPh>
    <rPh sb="90" eb="92">
      <t>チイキ</t>
    </rPh>
    <phoneticPr fontId="5"/>
  </si>
  <si>
    <t>基準第3条の7</t>
    <rPh sb="0" eb="2">
      <t>キジュン</t>
    </rPh>
    <rPh sb="2" eb="3">
      <t>ダイ</t>
    </rPh>
    <rPh sb="4" eb="5">
      <t>ジョウ</t>
    </rPh>
    <phoneticPr fontId="5"/>
  </si>
  <si>
    <t>基準第3条の8</t>
    <rPh sb="0" eb="2">
      <t>キジュン</t>
    </rPh>
    <rPh sb="2" eb="3">
      <t>ダイ</t>
    </rPh>
    <rPh sb="4" eb="5">
      <t>ジョウ</t>
    </rPh>
    <phoneticPr fontId="5"/>
  </si>
  <si>
    <t>基準第3条の9</t>
    <rPh sb="0" eb="2">
      <t>キジュン</t>
    </rPh>
    <rPh sb="2" eb="3">
      <t>ダイ</t>
    </rPh>
    <rPh sb="4" eb="5">
      <t>ジョウ</t>
    </rPh>
    <phoneticPr fontId="5"/>
  </si>
  <si>
    <t>基準第3条の10</t>
    <rPh sb="0" eb="2">
      <t>キジュン</t>
    </rPh>
    <rPh sb="2" eb="3">
      <t>ダイ</t>
    </rPh>
    <rPh sb="4" eb="5">
      <t>ジョウ</t>
    </rPh>
    <phoneticPr fontId="5"/>
  </si>
  <si>
    <t>基準第3条の10
第2項</t>
    <rPh sb="0" eb="2">
      <t>キジュン</t>
    </rPh>
    <rPh sb="2" eb="3">
      <t>ダイ</t>
    </rPh>
    <rPh sb="4" eb="5">
      <t>ジョウ</t>
    </rPh>
    <rPh sb="9" eb="10">
      <t>ダイ</t>
    </rPh>
    <rPh sb="11" eb="12">
      <t>コウ</t>
    </rPh>
    <phoneticPr fontId="3"/>
  </si>
  <si>
    <t>基準第3条の11</t>
    <rPh sb="0" eb="2">
      <t>キジュン</t>
    </rPh>
    <rPh sb="2" eb="3">
      <t>ダイ</t>
    </rPh>
    <rPh sb="4" eb="5">
      <t>ジョウ</t>
    </rPh>
    <phoneticPr fontId="5"/>
  </si>
  <si>
    <t>基準第3条の11
第2項</t>
    <rPh sb="9" eb="10">
      <t>ダイ</t>
    </rPh>
    <rPh sb="11" eb="12">
      <t>コウ</t>
    </rPh>
    <phoneticPr fontId="5"/>
  </si>
  <si>
    <t>基準第68条</t>
    <rPh sb="0" eb="2">
      <t>キジュン</t>
    </rPh>
    <rPh sb="2" eb="3">
      <t>ダイ</t>
    </rPh>
    <rPh sb="5" eb="6">
      <t>ジョウ</t>
    </rPh>
    <phoneticPr fontId="5"/>
  </si>
  <si>
    <t>基準第69条第1項</t>
    <rPh sb="0" eb="1">
      <t>モト</t>
    </rPh>
    <rPh sb="2" eb="3">
      <t>ダイ</t>
    </rPh>
    <rPh sb="5" eb="6">
      <t>ジョウ</t>
    </rPh>
    <rPh sb="6" eb="7">
      <t>ダイ</t>
    </rPh>
    <rPh sb="8" eb="9">
      <t>コウ</t>
    </rPh>
    <phoneticPr fontId="3"/>
  </si>
  <si>
    <t>基準第69条第2項</t>
    <rPh sb="0" eb="1">
      <t>モト</t>
    </rPh>
    <rPh sb="2" eb="3">
      <t>ダイ</t>
    </rPh>
    <rPh sb="5" eb="6">
      <t>ジョウ</t>
    </rPh>
    <rPh sb="6" eb="7">
      <t>ダイ</t>
    </rPh>
    <rPh sb="8" eb="9">
      <t>コウ</t>
    </rPh>
    <phoneticPr fontId="3"/>
  </si>
  <si>
    <t>基準第69条第3項</t>
    <rPh sb="0" eb="1">
      <t>モト</t>
    </rPh>
    <rPh sb="2" eb="3">
      <t>ダイ</t>
    </rPh>
    <rPh sb="5" eb="6">
      <t>ジョウ</t>
    </rPh>
    <rPh sb="6" eb="7">
      <t>ダイ</t>
    </rPh>
    <rPh sb="8" eb="9">
      <t>コウ</t>
    </rPh>
    <phoneticPr fontId="3"/>
  </si>
  <si>
    <t>基準第70条</t>
    <rPh sb="0" eb="2">
      <t>キジュン</t>
    </rPh>
    <rPh sb="2" eb="3">
      <t>ダイ</t>
    </rPh>
    <rPh sb="5" eb="6">
      <t>ジョウ</t>
    </rPh>
    <phoneticPr fontId="5"/>
  </si>
  <si>
    <t>基準第3条の18
第2項</t>
    <rPh sb="9" eb="10">
      <t>ダイ</t>
    </rPh>
    <rPh sb="11" eb="12">
      <t>コウ</t>
    </rPh>
    <phoneticPr fontId="5"/>
  </si>
  <si>
    <t>基準第71条第1項</t>
    <rPh sb="0" eb="2">
      <t>キジュン</t>
    </rPh>
    <rPh sb="2" eb="3">
      <t>ダイ</t>
    </rPh>
    <rPh sb="5" eb="6">
      <t>ジョウ</t>
    </rPh>
    <rPh sb="6" eb="7">
      <t>ダイ</t>
    </rPh>
    <rPh sb="8" eb="9">
      <t>コウ</t>
    </rPh>
    <phoneticPr fontId="5"/>
  </si>
  <si>
    <t>基準第3条の18
第1項</t>
    <rPh sb="0" eb="2">
      <t>キジュン</t>
    </rPh>
    <rPh sb="2" eb="3">
      <t>ダイ</t>
    </rPh>
    <rPh sb="4" eb="5">
      <t>ジョウ</t>
    </rPh>
    <rPh sb="9" eb="10">
      <t>ダイ</t>
    </rPh>
    <rPh sb="11" eb="12">
      <t>コウ</t>
    </rPh>
    <phoneticPr fontId="3"/>
  </si>
  <si>
    <t>基準第71条第2項</t>
    <rPh sb="0" eb="2">
      <t>キジュン</t>
    </rPh>
    <rPh sb="2" eb="3">
      <t>ダイ</t>
    </rPh>
    <rPh sb="5" eb="6">
      <t>ジョウ</t>
    </rPh>
    <rPh sb="6" eb="7">
      <t>ダイ</t>
    </rPh>
    <rPh sb="8" eb="9">
      <t>コウ</t>
    </rPh>
    <phoneticPr fontId="5"/>
  </si>
  <si>
    <t>基準第71条第3項</t>
    <rPh sb="0" eb="2">
      <t>キジュン</t>
    </rPh>
    <rPh sb="2" eb="3">
      <t>ダイ</t>
    </rPh>
    <rPh sb="5" eb="6">
      <t>ジョウ</t>
    </rPh>
    <rPh sb="6" eb="7">
      <t>ダイ</t>
    </rPh>
    <rPh sb="8" eb="9">
      <t>コウ</t>
    </rPh>
    <phoneticPr fontId="5"/>
  </si>
  <si>
    <t>基準第3条の20</t>
    <rPh sb="0" eb="2">
      <t>キジュン</t>
    </rPh>
    <rPh sb="2" eb="3">
      <t>ダイ</t>
    </rPh>
    <rPh sb="4" eb="5">
      <t>ジョウ</t>
    </rPh>
    <phoneticPr fontId="5"/>
  </si>
  <si>
    <t>基準第176条第1項</t>
    <rPh sb="0" eb="2">
      <t>キジュン</t>
    </rPh>
    <rPh sb="2" eb="3">
      <t>ダイ</t>
    </rPh>
    <rPh sb="6" eb="7">
      <t>ジョウ</t>
    </rPh>
    <rPh sb="7" eb="8">
      <t>ダイ</t>
    </rPh>
    <rPh sb="9" eb="10">
      <t>コウ</t>
    </rPh>
    <phoneticPr fontId="5"/>
  </si>
  <si>
    <t>基準第176条第2項</t>
    <rPh sb="0" eb="2">
      <t>キジュン</t>
    </rPh>
    <rPh sb="2" eb="3">
      <t>ダイ</t>
    </rPh>
    <rPh sb="6" eb="7">
      <t>ジョウ</t>
    </rPh>
    <rPh sb="7" eb="8">
      <t>ダイ</t>
    </rPh>
    <rPh sb="9" eb="10">
      <t>コウ</t>
    </rPh>
    <phoneticPr fontId="5"/>
  </si>
  <si>
    <t>基準第177条第1号</t>
    <rPh sb="0" eb="2">
      <t>キジュン</t>
    </rPh>
    <rPh sb="2" eb="3">
      <t>ダイ</t>
    </rPh>
    <rPh sb="6" eb="7">
      <t>ジョウ</t>
    </rPh>
    <rPh sb="7" eb="8">
      <t>ダイ</t>
    </rPh>
    <rPh sb="9" eb="10">
      <t>ゴウ</t>
    </rPh>
    <phoneticPr fontId="5"/>
  </si>
  <si>
    <t>基準第177条第2号</t>
    <rPh sb="0" eb="2">
      <t>キジュン</t>
    </rPh>
    <rPh sb="2" eb="3">
      <t>ダイ</t>
    </rPh>
    <rPh sb="6" eb="7">
      <t>ジョウ</t>
    </rPh>
    <rPh sb="7" eb="8">
      <t>ダイ</t>
    </rPh>
    <rPh sb="9" eb="10">
      <t>ゴウ</t>
    </rPh>
    <phoneticPr fontId="5"/>
  </si>
  <si>
    <t>基準第177条第3号</t>
    <rPh sb="0" eb="2">
      <t>キジュン</t>
    </rPh>
    <rPh sb="2" eb="3">
      <t>ダイ</t>
    </rPh>
    <rPh sb="6" eb="7">
      <t>ジョウ</t>
    </rPh>
    <rPh sb="7" eb="8">
      <t>ダイ</t>
    </rPh>
    <rPh sb="9" eb="10">
      <t>ゴウ</t>
    </rPh>
    <phoneticPr fontId="5"/>
  </si>
  <si>
    <t>基準第177条第4号</t>
    <rPh sb="0" eb="2">
      <t>キジュン</t>
    </rPh>
    <rPh sb="2" eb="3">
      <t>ダイ</t>
    </rPh>
    <rPh sb="6" eb="7">
      <t>ジョウ</t>
    </rPh>
    <rPh sb="7" eb="8">
      <t>ダイ</t>
    </rPh>
    <rPh sb="9" eb="10">
      <t>ゴウ</t>
    </rPh>
    <phoneticPr fontId="5"/>
  </si>
  <si>
    <t>基準第177条第5号</t>
    <rPh sb="0" eb="2">
      <t>キジュン</t>
    </rPh>
    <rPh sb="2" eb="3">
      <t>ダイ</t>
    </rPh>
    <rPh sb="6" eb="7">
      <t>ジョウ</t>
    </rPh>
    <rPh sb="7" eb="8">
      <t>ダイ</t>
    </rPh>
    <rPh sb="9" eb="10">
      <t>ゴウ</t>
    </rPh>
    <phoneticPr fontId="5"/>
  </si>
  <si>
    <t>基準第177条第6号</t>
    <rPh sb="0" eb="2">
      <t>キジュン</t>
    </rPh>
    <rPh sb="2" eb="3">
      <t>ダイ</t>
    </rPh>
    <rPh sb="6" eb="7">
      <t>ジョウ</t>
    </rPh>
    <rPh sb="7" eb="8">
      <t>ダイ</t>
    </rPh>
    <rPh sb="9" eb="10">
      <t>ゴウ</t>
    </rPh>
    <phoneticPr fontId="5"/>
  </si>
  <si>
    <t>基準第178条第1項</t>
    <rPh sb="0" eb="2">
      <t>キジュン</t>
    </rPh>
    <rPh sb="2" eb="3">
      <t>ダイ</t>
    </rPh>
    <rPh sb="6" eb="7">
      <t>ジョウ</t>
    </rPh>
    <rPh sb="7" eb="8">
      <t>ダイ</t>
    </rPh>
    <rPh sb="9" eb="10">
      <t>コウ</t>
    </rPh>
    <phoneticPr fontId="3"/>
  </si>
  <si>
    <t>基準第178条第2項</t>
    <rPh sb="0" eb="2">
      <t>キジュン</t>
    </rPh>
    <rPh sb="2" eb="3">
      <t>ダイ</t>
    </rPh>
    <rPh sb="6" eb="7">
      <t>ジョウ</t>
    </rPh>
    <rPh sb="7" eb="8">
      <t>ダイ</t>
    </rPh>
    <rPh sb="9" eb="10">
      <t>コウ</t>
    </rPh>
    <phoneticPr fontId="3"/>
  </si>
  <si>
    <t>基準第178条第3項</t>
    <rPh sb="0" eb="2">
      <t>キジュン</t>
    </rPh>
    <rPh sb="2" eb="3">
      <t>ダイ</t>
    </rPh>
    <rPh sb="6" eb="7">
      <t>ジョウ</t>
    </rPh>
    <rPh sb="7" eb="8">
      <t>ダイ</t>
    </rPh>
    <rPh sb="9" eb="10">
      <t>コウ</t>
    </rPh>
    <phoneticPr fontId="3"/>
  </si>
  <si>
    <t>基準第178条第4項</t>
    <rPh sb="0" eb="2">
      <t>キジュン</t>
    </rPh>
    <rPh sb="2" eb="3">
      <t>ダイ</t>
    </rPh>
    <rPh sb="6" eb="7">
      <t>ジョウ</t>
    </rPh>
    <rPh sb="7" eb="8">
      <t>ダイ</t>
    </rPh>
    <rPh sb="9" eb="10">
      <t>コウ</t>
    </rPh>
    <phoneticPr fontId="3"/>
  </si>
  <si>
    <t>基準第74条第1項</t>
    <rPh sb="5" eb="6">
      <t>ジョウ</t>
    </rPh>
    <rPh sb="6" eb="7">
      <t>ダイ</t>
    </rPh>
    <rPh sb="8" eb="9">
      <t>コウ</t>
    </rPh>
    <phoneticPr fontId="5"/>
  </si>
  <si>
    <t>基準第74条第2項</t>
    <rPh sb="5" eb="6">
      <t>ジョウ</t>
    </rPh>
    <rPh sb="6" eb="7">
      <t>ダイ</t>
    </rPh>
    <rPh sb="8" eb="9">
      <t>コウ</t>
    </rPh>
    <phoneticPr fontId="5"/>
  </si>
  <si>
    <t>基準第75条</t>
    <rPh sb="0" eb="2">
      <t>キジュン</t>
    </rPh>
    <rPh sb="2" eb="3">
      <t>ダイ</t>
    </rPh>
    <rPh sb="5" eb="6">
      <t>ジョウ</t>
    </rPh>
    <phoneticPr fontId="5"/>
  </si>
  <si>
    <t>基準第76条</t>
    <rPh sb="0" eb="2">
      <t>キジュン</t>
    </rPh>
    <rPh sb="2" eb="3">
      <t>ダイ</t>
    </rPh>
    <rPh sb="5" eb="6">
      <t>ジョウ</t>
    </rPh>
    <phoneticPr fontId="5"/>
  </si>
  <si>
    <t>基準第179条第1項</t>
    <rPh sb="7" eb="8">
      <t>ダイ</t>
    </rPh>
    <rPh sb="9" eb="10">
      <t>コウ</t>
    </rPh>
    <phoneticPr fontId="5"/>
  </si>
  <si>
    <t>基準第179条第2項</t>
    <rPh sb="7" eb="8">
      <t>ダイ</t>
    </rPh>
    <rPh sb="9" eb="10">
      <t>コウ</t>
    </rPh>
    <phoneticPr fontId="5"/>
  </si>
  <si>
    <t>基準第179条第3項</t>
    <rPh sb="7" eb="8">
      <t>ダイ</t>
    </rPh>
    <rPh sb="9" eb="10">
      <t>コウ</t>
    </rPh>
    <phoneticPr fontId="5"/>
  </si>
  <si>
    <t>基準第179条第4項</t>
    <rPh sb="7" eb="8">
      <t>ダイ</t>
    </rPh>
    <rPh sb="9" eb="10">
      <t>コウ</t>
    </rPh>
    <phoneticPr fontId="5"/>
  </si>
  <si>
    <t>基準第179条第5項</t>
    <rPh sb="7" eb="8">
      <t>ダイ</t>
    </rPh>
    <rPh sb="9" eb="10">
      <t>コウ</t>
    </rPh>
    <phoneticPr fontId="5"/>
  </si>
  <si>
    <t>基準第179条第6項</t>
    <rPh sb="7" eb="8">
      <t>ダイ</t>
    </rPh>
    <rPh sb="9" eb="10">
      <t>コウ</t>
    </rPh>
    <phoneticPr fontId="5"/>
  </si>
  <si>
    <t>基準第179条第9項</t>
    <phoneticPr fontId="3"/>
  </si>
  <si>
    <t>基準第179条第10項</t>
    <phoneticPr fontId="5"/>
  </si>
  <si>
    <t>基準第78条第1項</t>
    <rPh sb="0" eb="2">
      <t>キジュン</t>
    </rPh>
    <rPh sb="2" eb="3">
      <t>ダイ</t>
    </rPh>
    <rPh sb="5" eb="6">
      <t>ジョウ</t>
    </rPh>
    <rPh sb="6" eb="7">
      <t>ダイ</t>
    </rPh>
    <rPh sb="8" eb="9">
      <t>コウ</t>
    </rPh>
    <phoneticPr fontId="3"/>
  </si>
  <si>
    <t>基準第78条第2項</t>
    <rPh sb="0" eb="2">
      <t>キジュン</t>
    </rPh>
    <rPh sb="2" eb="3">
      <t>ダイ</t>
    </rPh>
    <rPh sb="5" eb="6">
      <t>ジョウ</t>
    </rPh>
    <rPh sb="6" eb="7">
      <t>ダイ</t>
    </rPh>
    <rPh sb="8" eb="9">
      <t>コウ</t>
    </rPh>
    <phoneticPr fontId="3"/>
  </si>
  <si>
    <t>基準第78条第3項</t>
    <rPh sb="0" eb="2">
      <t>キジュン</t>
    </rPh>
    <rPh sb="2" eb="3">
      <t>ダイ</t>
    </rPh>
    <rPh sb="5" eb="6">
      <t>ジョウ</t>
    </rPh>
    <rPh sb="6" eb="7">
      <t>ダイ</t>
    </rPh>
    <rPh sb="8" eb="9">
      <t>コウ</t>
    </rPh>
    <phoneticPr fontId="3"/>
  </si>
  <si>
    <t>基準第3条の26
第1項第1号</t>
    <rPh sb="0" eb="2">
      <t>キジュン</t>
    </rPh>
    <rPh sb="2" eb="3">
      <t>ダイ</t>
    </rPh>
    <rPh sb="4" eb="5">
      <t>ジョウ</t>
    </rPh>
    <rPh sb="9" eb="10">
      <t>ダイ</t>
    </rPh>
    <rPh sb="11" eb="12">
      <t>コウ</t>
    </rPh>
    <rPh sb="12" eb="13">
      <t>ダイ</t>
    </rPh>
    <rPh sb="14" eb="15">
      <t>ゴウ</t>
    </rPh>
    <phoneticPr fontId="5"/>
  </si>
  <si>
    <t>基準第3条の26
第1項第2号</t>
    <phoneticPr fontId="5"/>
  </si>
  <si>
    <t>基準第79条第1項</t>
    <rPh sb="6" eb="7">
      <t>ダイ</t>
    </rPh>
    <rPh sb="8" eb="9">
      <t>コウ</t>
    </rPh>
    <phoneticPr fontId="5"/>
  </si>
  <si>
    <t>基準第79条第2項</t>
    <rPh sb="6" eb="7">
      <t>ダイ</t>
    </rPh>
    <rPh sb="8" eb="9">
      <t>コウ</t>
    </rPh>
    <phoneticPr fontId="5"/>
  </si>
  <si>
    <t>基準第79条第3項</t>
    <rPh sb="6" eb="7">
      <t>ダイ</t>
    </rPh>
    <rPh sb="8" eb="9">
      <t>コウ</t>
    </rPh>
    <phoneticPr fontId="5"/>
  </si>
  <si>
    <t>基準第180条第1項</t>
    <rPh sb="0" eb="2">
      <t>キジュン</t>
    </rPh>
    <rPh sb="2" eb="3">
      <t>ダイ</t>
    </rPh>
    <rPh sb="6" eb="7">
      <t>ジョウ</t>
    </rPh>
    <rPh sb="7" eb="8">
      <t>ダイ</t>
    </rPh>
    <rPh sb="9" eb="10">
      <t>コウ</t>
    </rPh>
    <phoneticPr fontId="5"/>
  </si>
  <si>
    <t>基準第180条第2項</t>
    <rPh sb="0" eb="2">
      <t>キジュン</t>
    </rPh>
    <rPh sb="2" eb="3">
      <t>ダイ</t>
    </rPh>
    <rPh sb="6" eb="7">
      <t>ジョウ</t>
    </rPh>
    <rPh sb="7" eb="8">
      <t>ダイ</t>
    </rPh>
    <rPh sb="9" eb="10">
      <t>コウ</t>
    </rPh>
    <phoneticPr fontId="5"/>
  </si>
  <si>
    <t>基準第81条</t>
    <rPh sb="0" eb="2">
      <t>キジュン</t>
    </rPh>
    <rPh sb="2" eb="3">
      <t>ダイ</t>
    </rPh>
    <rPh sb="5" eb="6">
      <t>ジョウ</t>
    </rPh>
    <phoneticPr fontId="5"/>
  </si>
  <si>
    <t>基準第30条第1項</t>
    <rPh sb="6" eb="7">
      <t>ダイ</t>
    </rPh>
    <rPh sb="8" eb="9">
      <t>コウ</t>
    </rPh>
    <phoneticPr fontId="3"/>
  </si>
  <si>
    <t>基準第30条第2項</t>
    <phoneticPr fontId="5"/>
  </si>
  <si>
    <t>基準第30条第3項</t>
    <phoneticPr fontId="5"/>
  </si>
  <si>
    <t>基準第30条第4項</t>
    <phoneticPr fontId="5"/>
  </si>
  <si>
    <t>解釈通知
第３の一の4の(22)
の⑥</t>
    <rPh sb="5" eb="6">
      <t>ダイ</t>
    </rPh>
    <rPh sb="8" eb="9">
      <t>イチ</t>
    </rPh>
    <phoneticPr fontId="3"/>
  </si>
  <si>
    <t>基準第3条の30の2
第1項</t>
    <phoneticPr fontId="3"/>
  </si>
  <si>
    <t>基準第3条の30の2
第2項</t>
    <phoneticPr fontId="5"/>
  </si>
  <si>
    <t>解釈通知
第3の二の二の3の(7)</t>
    <rPh sb="0" eb="2">
      <t>カイシャク</t>
    </rPh>
    <rPh sb="2" eb="4">
      <t>ツウチ</t>
    </rPh>
    <phoneticPr fontId="3"/>
  </si>
  <si>
    <t>基準第3条の30の2
第3項</t>
    <phoneticPr fontId="5"/>
  </si>
  <si>
    <t>基準第82条</t>
    <rPh sb="0" eb="2">
      <t>キジュン</t>
    </rPh>
    <phoneticPr fontId="5"/>
  </si>
  <si>
    <t>基準第82条第2項</t>
    <phoneticPr fontId="3"/>
  </si>
  <si>
    <t>基準第82条の2第1項</t>
    <rPh sb="0" eb="2">
      <t>キジュン</t>
    </rPh>
    <rPh sb="2" eb="3">
      <t>ダイ</t>
    </rPh>
    <rPh sb="5" eb="6">
      <t>ジョウ</t>
    </rPh>
    <rPh sb="8" eb="9">
      <t>ダイ</t>
    </rPh>
    <rPh sb="10" eb="11">
      <t>コウ</t>
    </rPh>
    <phoneticPr fontId="3"/>
  </si>
  <si>
    <t>基準第83条第1項</t>
    <rPh sb="0" eb="2">
      <t>キジュン</t>
    </rPh>
    <rPh sb="6" eb="7">
      <t>ダイ</t>
    </rPh>
    <rPh sb="8" eb="9">
      <t>コウ</t>
    </rPh>
    <phoneticPr fontId="5"/>
  </si>
  <si>
    <t>基準第83条第2項</t>
    <rPh sb="0" eb="2">
      <t>キジュン</t>
    </rPh>
    <rPh sb="6" eb="7">
      <t>ダイ</t>
    </rPh>
    <rPh sb="8" eb="9">
      <t>コウ</t>
    </rPh>
    <phoneticPr fontId="5"/>
  </si>
  <si>
    <t>基準第83条第3項</t>
    <rPh sb="0" eb="2">
      <t>キジュン</t>
    </rPh>
    <rPh sb="6" eb="7">
      <t>ダイ</t>
    </rPh>
    <rPh sb="8" eb="9">
      <t>コウ</t>
    </rPh>
    <phoneticPr fontId="5"/>
  </si>
  <si>
    <t>・協力医療機関との契約
　書
・協力歯科機関との契約
　書
・緊急時対応に係る特養
　等との契約書等</t>
    <phoneticPr fontId="3"/>
  </si>
  <si>
    <t>基準第33条第1項</t>
    <rPh sb="6" eb="7">
      <t>ダイ</t>
    </rPh>
    <rPh sb="8" eb="9">
      <t>コウ</t>
    </rPh>
    <phoneticPr fontId="3"/>
  </si>
  <si>
    <t>基準第33条第2項</t>
    <phoneticPr fontId="5"/>
  </si>
  <si>
    <t>基準第33条第2項
第1号</t>
    <rPh sb="10" eb="11">
      <t>ダイ</t>
    </rPh>
    <rPh sb="12" eb="13">
      <t>ゴウ</t>
    </rPh>
    <phoneticPr fontId="5"/>
  </si>
  <si>
    <t>基準第33条第2項
第2号</t>
    <phoneticPr fontId="5"/>
  </si>
  <si>
    <t>基準第33条第2項
第3号</t>
    <phoneticPr fontId="3"/>
  </si>
  <si>
    <t>解釈通知
第3の二の二の3の(9)
②ロ</t>
    <rPh sb="0" eb="2">
      <t>カイシャク</t>
    </rPh>
    <rPh sb="2" eb="4">
      <t>ツウチ</t>
    </rPh>
    <rPh sb="5" eb="6">
      <t>ダイ</t>
    </rPh>
    <phoneticPr fontId="3"/>
  </si>
  <si>
    <t>解釈通知
第3の二の二の3の(9)
②ハ</t>
    <rPh sb="0" eb="2">
      <t>カイシャク</t>
    </rPh>
    <rPh sb="2" eb="4">
      <t>ツウチ</t>
    </rPh>
    <phoneticPr fontId="3"/>
  </si>
  <si>
    <t>解釈通知
第3の二の二の3の(9)①ロ</t>
    <rPh sb="0" eb="2">
      <t>カイシャク</t>
    </rPh>
    <rPh sb="2" eb="4">
      <t>ツウチ</t>
    </rPh>
    <phoneticPr fontId="5"/>
  </si>
  <si>
    <t>解釈通知
第3の二の二の3の(9)①ハ</t>
    <phoneticPr fontId="3"/>
  </si>
  <si>
    <t>基準第3条の33</t>
    <rPh sb="0" eb="2">
      <t>キジュン</t>
    </rPh>
    <rPh sb="2" eb="3">
      <t>ダイ</t>
    </rPh>
    <rPh sb="4" eb="5">
      <t>ジョウ</t>
    </rPh>
    <phoneticPr fontId="5"/>
  </si>
  <si>
    <t>基準第3条の33
第2項</t>
    <rPh sb="9" eb="10">
      <t>ダイ</t>
    </rPh>
    <rPh sb="11" eb="12">
      <t>コウ</t>
    </rPh>
    <phoneticPr fontId="5"/>
  </si>
  <si>
    <t>基準第3条の33
第3項</t>
    <phoneticPr fontId="5"/>
  </si>
  <si>
    <t>基準第3条の34</t>
    <rPh sb="0" eb="2">
      <t>キジュン</t>
    </rPh>
    <rPh sb="2" eb="3">
      <t>ダイ</t>
    </rPh>
    <rPh sb="4" eb="5">
      <t>ジョウ</t>
    </rPh>
    <phoneticPr fontId="5"/>
  </si>
  <si>
    <t>基準第3条の35</t>
    <phoneticPr fontId="5"/>
  </si>
  <si>
    <t>基準第3条の36</t>
    <rPh sb="0" eb="2">
      <t>キジュン</t>
    </rPh>
    <rPh sb="2" eb="3">
      <t>ダイ</t>
    </rPh>
    <rPh sb="4" eb="5">
      <t>ジョウ</t>
    </rPh>
    <phoneticPr fontId="5"/>
  </si>
  <si>
    <t>基準第3条の36
第2項</t>
    <rPh sb="9" eb="10">
      <t>ダイ</t>
    </rPh>
    <rPh sb="11" eb="12">
      <t>コウ</t>
    </rPh>
    <phoneticPr fontId="5"/>
  </si>
  <si>
    <t>基準第3条の36
第3項</t>
    <phoneticPr fontId="5"/>
  </si>
  <si>
    <t>基準第3条の36
第4項</t>
    <phoneticPr fontId="5"/>
  </si>
  <si>
    <t>基準第3条の36
第5項</t>
    <phoneticPr fontId="5"/>
  </si>
  <si>
    <t>基準第3条の36
第6項</t>
    <phoneticPr fontId="5"/>
  </si>
  <si>
    <t>基準第84条</t>
    <rPh sb="0" eb="2">
      <t>キジュン</t>
    </rPh>
    <phoneticPr fontId="5"/>
  </si>
  <si>
    <t>基準第34条
第2項</t>
    <rPh sb="7" eb="8">
      <t>ダイ</t>
    </rPh>
    <rPh sb="9" eb="10">
      <t>コウ</t>
    </rPh>
    <phoneticPr fontId="5"/>
  </si>
  <si>
    <t>基準第34条
第3項</t>
    <phoneticPr fontId="5"/>
  </si>
  <si>
    <t>基準第34条
第4項</t>
    <phoneticPr fontId="5"/>
  </si>
  <si>
    <t>基準第34条
第5項</t>
    <phoneticPr fontId="5"/>
  </si>
  <si>
    <t>基準第3条の38</t>
    <rPh sb="0" eb="2">
      <t>キジュン</t>
    </rPh>
    <rPh sb="2" eb="3">
      <t>ダイ</t>
    </rPh>
    <rPh sb="4" eb="5">
      <t>ジョウ</t>
    </rPh>
    <phoneticPr fontId="5"/>
  </si>
  <si>
    <t>基準第3条の38
第2項</t>
    <rPh sb="9" eb="10">
      <t>ダイ</t>
    </rPh>
    <rPh sb="11" eb="12">
      <t>コウ</t>
    </rPh>
    <phoneticPr fontId="5"/>
  </si>
  <si>
    <t>・事故対応マニュアル
・市町村、家族、居宅介
　護支援事業者等への報
　告記録
・再発防止策の検討の記
　録
・ヒヤリハットの記録</t>
    <phoneticPr fontId="5"/>
  </si>
  <si>
    <t>基準第3条の38
第3項</t>
    <phoneticPr fontId="5"/>
  </si>
  <si>
    <t>基準第3条の38の2
第1項</t>
    <phoneticPr fontId="3"/>
  </si>
  <si>
    <t>基準第3条の38の2
第1項第1号</t>
    <rPh sb="14" eb="15">
      <t>ダイ</t>
    </rPh>
    <rPh sb="16" eb="17">
      <t>ゴウ</t>
    </rPh>
    <phoneticPr fontId="5"/>
  </si>
  <si>
    <t>解釈通知
第3の二の4の(31)①</t>
    <rPh sb="0" eb="2">
      <t>カイシャク</t>
    </rPh>
    <rPh sb="2" eb="4">
      <t>ツウチ</t>
    </rPh>
    <rPh sb="5" eb="6">
      <t>ダイ</t>
    </rPh>
    <rPh sb="8" eb="9">
      <t>ニ</t>
    </rPh>
    <phoneticPr fontId="3"/>
  </si>
  <si>
    <t>基準第3条の38の2
第1項第2号</t>
    <phoneticPr fontId="5"/>
  </si>
  <si>
    <t>解釈通知
第3の二の4の(31)②</t>
    <rPh sb="0" eb="2">
      <t>カイシャク</t>
    </rPh>
    <rPh sb="2" eb="4">
      <t>ツウチ</t>
    </rPh>
    <phoneticPr fontId="3"/>
  </si>
  <si>
    <t>基準第3条の38の2
第1項第3号</t>
    <phoneticPr fontId="5"/>
  </si>
  <si>
    <t>解釈通知
第3の二の4の(31)③</t>
    <phoneticPr fontId="3"/>
  </si>
  <si>
    <t>基準第3条の38の2
第1項第4号</t>
    <phoneticPr fontId="5"/>
  </si>
  <si>
    <t>解釈通知
第3の二の4の(31)④</t>
    <phoneticPr fontId="3"/>
  </si>
  <si>
    <t>基準第3条の39</t>
    <rPh sb="0" eb="2">
      <t>キジュン</t>
    </rPh>
    <rPh sb="2" eb="3">
      <t>ダイ</t>
    </rPh>
    <rPh sb="4" eb="5">
      <t>ジョウ</t>
    </rPh>
    <phoneticPr fontId="5"/>
  </si>
  <si>
    <t>基準第181条第1項</t>
    <phoneticPr fontId="5"/>
  </si>
  <si>
    <t>・従業者名簿
・備品台帳
・看護小規模多機能型居
　宅介護計画
・サービス提供の記録
・主治の医師の意見書
・訪問看護報告書
・市町村への通知に係る
　記録
・苦情対応結果記録
・事故発生報告書
・事故対応記録
・介護・医療連携推進会
　議の記録</t>
    <rPh sb="3" eb="4">
      <t>モノ</t>
    </rPh>
    <rPh sb="4" eb="6">
      <t>メイボ</t>
    </rPh>
    <rPh sb="8" eb="10">
      <t>ビヒン</t>
    </rPh>
    <rPh sb="10" eb="12">
      <t>ダイチョウ</t>
    </rPh>
    <rPh sb="29" eb="31">
      <t>ケイカク</t>
    </rPh>
    <rPh sb="37" eb="39">
      <t>テイキョウ</t>
    </rPh>
    <rPh sb="40" eb="42">
      <t>キロク</t>
    </rPh>
    <rPh sb="44" eb="46">
      <t>シュジ</t>
    </rPh>
    <rPh sb="47" eb="49">
      <t>イシ</t>
    </rPh>
    <rPh sb="50" eb="53">
      <t>イケンショ</t>
    </rPh>
    <rPh sb="55" eb="57">
      <t>ホウモン</t>
    </rPh>
    <rPh sb="57" eb="59">
      <t>カンゴ</t>
    </rPh>
    <rPh sb="59" eb="62">
      <t>ホウコクショ</t>
    </rPh>
    <rPh sb="64" eb="67">
      <t>シチョウソン</t>
    </rPh>
    <rPh sb="69" eb="71">
      <t>ツウチ</t>
    </rPh>
    <rPh sb="72" eb="73">
      <t>カカ</t>
    </rPh>
    <rPh sb="76" eb="78">
      <t>キロク</t>
    </rPh>
    <rPh sb="80" eb="82">
      <t>クジョウ</t>
    </rPh>
    <rPh sb="82" eb="84">
      <t>タイオウ</t>
    </rPh>
    <rPh sb="84" eb="86">
      <t>ケッカ</t>
    </rPh>
    <rPh sb="86" eb="88">
      <t>キロク</t>
    </rPh>
    <rPh sb="90" eb="92">
      <t>ジコ</t>
    </rPh>
    <rPh sb="92" eb="94">
      <t>ハッセイ</t>
    </rPh>
    <rPh sb="94" eb="97">
      <t>ホウコクショ</t>
    </rPh>
    <rPh sb="99" eb="101">
      <t>ジコ</t>
    </rPh>
    <rPh sb="101" eb="103">
      <t>タイオウ</t>
    </rPh>
    <rPh sb="103" eb="105">
      <t>キロク</t>
    </rPh>
    <rPh sb="107" eb="109">
      <t>カイゴ</t>
    </rPh>
    <rPh sb="110" eb="112">
      <t>イリョウ</t>
    </rPh>
    <rPh sb="112" eb="114">
      <t>レンケイ</t>
    </rPh>
    <rPh sb="114" eb="116">
      <t>スイシン</t>
    </rPh>
    <rPh sb="121" eb="123">
      <t>キロク</t>
    </rPh>
    <phoneticPr fontId="5"/>
  </si>
  <si>
    <t>基準第86条</t>
    <rPh sb="0" eb="2">
      <t>キジュン</t>
    </rPh>
    <rPh sb="2" eb="3">
      <t>ダイ</t>
    </rPh>
    <rPh sb="5" eb="6">
      <t>ジョウ</t>
    </rPh>
    <phoneticPr fontId="5"/>
  </si>
  <si>
    <t>基準第86条の2</t>
    <rPh sb="0" eb="2">
      <t>キジュン</t>
    </rPh>
    <rPh sb="2" eb="3">
      <t>ダイ</t>
    </rPh>
    <rPh sb="5" eb="6">
      <t>ジョウ</t>
    </rPh>
    <phoneticPr fontId="5"/>
  </si>
  <si>
    <t>基準第177条第8号</t>
    <rPh sb="0" eb="2">
      <t>キジュン</t>
    </rPh>
    <rPh sb="2" eb="3">
      <t>ダイ</t>
    </rPh>
    <rPh sb="6" eb="7">
      <t>ジョウ</t>
    </rPh>
    <rPh sb="7" eb="8">
      <t>ダイ</t>
    </rPh>
    <rPh sb="9" eb="10">
      <t>ゴウ</t>
    </rPh>
    <phoneticPr fontId="5"/>
  </si>
  <si>
    <t>基準第177条第9号</t>
    <rPh sb="0" eb="2">
      <t>キジュン</t>
    </rPh>
    <rPh sb="2" eb="3">
      <t>ダイ</t>
    </rPh>
    <rPh sb="6" eb="7">
      <t>ジョウ</t>
    </rPh>
    <rPh sb="7" eb="8">
      <t>ダイ</t>
    </rPh>
    <rPh sb="9" eb="10">
      <t>ゴウ</t>
    </rPh>
    <phoneticPr fontId="5"/>
  </si>
  <si>
    <t>基準第177条第10号</t>
    <rPh sb="0" eb="2">
      <t>キジュン</t>
    </rPh>
    <rPh sb="2" eb="3">
      <t>ダイ</t>
    </rPh>
    <rPh sb="6" eb="7">
      <t>ジョウ</t>
    </rPh>
    <rPh sb="7" eb="8">
      <t>ダイ</t>
    </rPh>
    <rPh sb="10" eb="11">
      <t>ゴウ</t>
    </rPh>
    <phoneticPr fontId="5"/>
  </si>
  <si>
    <t>基準第177条第11号</t>
    <rPh sb="0" eb="2">
      <t>キジュン</t>
    </rPh>
    <rPh sb="2" eb="3">
      <t>ダイ</t>
    </rPh>
    <rPh sb="6" eb="7">
      <t>ジョウ</t>
    </rPh>
    <rPh sb="7" eb="8">
      <t>ダイ</t>
    </rPh>
    <rPh sb="10" eb="11">
      <t>ゴウ</t>
    </rPh>
    <phoneticPr fontId="5"/>
  </si>
  <si>
    <t>基準第177条第12号</t>
    <rPh sb="0" eb="2">
      <t>キジュン</t>
    </rPh>
    <rPh sb="2" eb="3">
      <t>ダイ</t>
    </rPh>
    <rPh sb="6" eb="7">
      <t>ジョウ</t>
    </rPh>
    <rPh sb="7" eb="8">
      <t>ダイ</t>
    </rPh>
    <rPh sb="10" eb="11">
      <t>ゴウ</t>
    </rPh>
    <phoneticPr fontId="5"/>
  </si>
  <si>
    <t>基準第82条の2第2項</t>
    <rPh sb="0" eb="2">
      <t>キジュン</t>
    </rPh>
    <rPh sb="2" eb="3">
      <t>ダイ</t>
    </rPh>
    <rPh sb="5" eb="6">
      <t>ジョウ</t>
    </rPh>
    <rPh sb="8" eb="9">
      <t>ダイ</t>
    </rPh>
    <rPh sb="10" eb="11">
      <t>コウ</t>
    </rPh>
    <phoneticPr fontId="3"/>
  </si>
  <si>
    <t>基準第3条の32第3項</t>
    <rPh sb="0" eb="2">
      <t>キジュン</t>
    </rPh>
    <rPh sb="2" eb="3">
      <t>ダイ</t>
    </rPh>
    <rPh sb="4" eb="5">
      <t>ジョウ</t>
    </rPh>
    <rPh sb="8" eb="9">
      <t>ダイ</t>
    </rPh>
    <rPh sb="10" eb="11">
      <t>コウ</t>
    </rPh>
    <phoneticPr fontId="3"/>
  </si>
  <si>
    <t>基準第3条の32第1項</t>
    <rPh sb="0" eb="2">
      <t>キジュン</t>
    </rPh>
    <rPh sb="2" eb="3">
      <t>ダイ</t>
    </rPh>
    <rPh sb="4" eb="5">
      <t>ジョウ</t>
    </rPh>
    <rPh sb="8" eb="9">
      <t>ダイ</t>
    </rPh>
    <rPh sb="10" eb="11">
      <t>コウ</t>
    </rPh>
    <phoneticPr fontId="3"/>
  </si>
  <si>
    <t>基準第3条の32第2項</t>
    <rPh sb="0" eb="2">
      <t>キジュン</t>
    </rPh>
    <rPh sb="2" eb="3">
      <t>ダイ</t>
    </rPh>
    <rPh sb="4" eb="5">
      <t>ジョウ</t>
    </rPh>
    <rPh sb="8" eb="9">
      <t>ダイ</t>
    </rPh>
    <rPh sb="10" eb="11">
      <t>コウ</t>
    </rPh>
    <phoneticPr fontId="3"/>
  </si>
  <si>
    <t>【サテライト型指定看護小規模多機能型居宅介護以外】</t>
    <rPh sb="6" eb="7">
      <t>ガタ</t>
    </rPh>
    <rPh sb="7" eb="9">
      <t>シテイ</t>
    </rPh>
    <rPh sb="22" eb="24">
      <t>イガイ</t>
    </rPh>
    <phoneticPr fontId="3"/>
  </si>
  <si>
    <t>※サテライト型指定看護小規模多機能型居宅介護の場合は、記載の必要ありません。</t>
    <rPh sb="6" eb="7">
      <t>ガタ</t>
    </rPh>
    <rPh sb="7" eb="9">
      <t>シテイ</t>
    </rPh>
    <rPh sb="9" eb="11">
      <t>カンゴ</t>
    </rPh>
    <rPh sb="11" eb="14">
      <t>ショウキボ</t>
    </rPh>
    <rPh sb="14" eb="18">
      <t>タキノウガタ</t>
    </rPh>
    <rPh sb="18" eb="20">
      <t>キョタク</t>
    </rPh>
    <rPh sb="20" eb="22">
      <t>カイゴ</t>
    </rPh>
    <rPh sb="23" eb="25">
      <t>バアイ</t>
    </rPh>
    <rPh sb="27" eb="29">
      <t>キサイ</t>
    </rPh>
    <rPh sb="30" eb="32">
      <t>ヒツヨウ</t>
    </rPh>
    <phoneticPr fontId="3"/>
  </si>
  <si>
    <t>【サテライト型指定看護小規模多機能型居宅介護】</t>
    <rPh sb="6" eb="7">
      <t>ガタ</t>
    </rPh>
    <rPh sb="7" eb="9">
      <t>シテイ</t>
    </rPh>
    <phoneticPr fontId="3"/>
  </si>
  <si>
    <t>※サテライト型指定看護小規模多機能型居宅介護でない場合は、記載の必要ありません。</t>
    <phoneticPr fontId="3"/>
  </si>
  <si>
    <t>算定基準別表8
ヰ注１
令和6年厚生労働省告示第８６号</t>
    <rPh sb="0" eb="2">
      <t>サンテイ</t>
    </rPh>
    <rPh sb="2" eb="4">
      <t>キジュン</t>
    </rPh>
    <rPh sb="4" eb="6">
      <t>ベッピョウ</t>
    </rPh>
    <rPh sb="9" eb="10">
      <t>チュウ</t>
    </rPh>
    <rPh sb="12" eb="14">
      <t>レイワ</t>
    </rPh>
    <rPh sb="15" eb="16">
      <t>ネン</t>
    </rPh>
    <rPh sb="16" eb="18">
      <t>コウセイ</t>
    </rPh>
    <rPh sb="18" eb="21">
      <t>ロウドウショウ</t>
    </rPh>
    <rPh sb="21" eb="23">
      <t>コクジ</t>
    </rPh>
    <rPh sb="23" eb="24">
      <t>ダイ</t>
    </rPh>
    <rPh sb="26" eb="27">
      <t>ゴウ</t>
    </rPh>
    <phoneticPr fontId="5"/>
  </si>
  <si>
    <t>(1)夜間及び深夜の時間帯以外の時間帯に指定看護小規模多機能型居宅介護の提供に当たる従業者については、次のとおりとなっていますか。
→以下について記載してください。
夜間及び深夜の時間帯（　　　　～　　　　　）</t>
    <rPh sb="3" eb="5">
      <t>ヤカン</t>
    </rPh>
    <rPh sb="5" eb="6">
      <t>オヨ</t>
    </rPh>
    <rPh sb="7" eb="9">
      <t>シンヤ</t>
    </rPh>
    <rPh sb="10" eb="13">
      <t>ジカンタイ</t>
    </rPh>
    <rPh sb="13" eb="15">
      <t>イガイ</t>
    </rPh>
    <rPh sb="16" eb="19">
      <t>ジカンタイ</t>
    </rPh>
    <rPh sb="20" eb="22">
      <t>シテイ</t>
    </rPh>
    <rPh sb="36" eb="38">
      <t>テイキョウ</t>
    </rPh>
    <rPh sb="39" eb="40">
      <t>ア</t>
    </rPh>
    <rPh sb="42" eb="45">
      <t>ジュウギョウシャ</t>
    </rPh>
    <rPh sb="51" eb="52">
      <t>ツギ</t>
    </rPh>
    <rPh sb="68" eb="70">
      <t>イカ</t>
    </rPh>
    <rPh sb="74" eb="76">
      <t>キサイ</t>
    </rPh>
    <rPh sb="85" eb="87">
      <t>ヤカン</t>
    </rPh>
    <rPh sb="87" eb="88">
      <t>オヨ</t>
    </rPh>
    <rPh sb="89" eb="91">
      <t>シンヤ</t>
    </rPh>
    <rPh sb="92" eb="95">
      <t>ジカンタイ</t>
    </rPh>
    <phoneticPr fontId="3"/>
  </si>
  <si>
    <t>基準第34条
第1項</t>
    <rPh sb="0" eb="2">
      <t>キジュン</t>
    </rPh>
    <rPh sb="2" eb="3">
      <t>ダイ</t>
    </rPh>
    <rPh sb="5" eb="6">
      <t>ジョウ</t>
    </rPh>
    <rPh sb="7" eb="8">
      <t>ダイ</t>
    </rPh>
    <rPh sb="9" eb="10">
      <t>コウ</t>
    </rPh>
    <phoneticPr fontId="5"/>
  </si>
  <si>
    <t>基準第34条
第1項</t>
    <rPh sb="7" eb="8">
      <t>ダイ</t>
    </rPh>
    <rPh sb="9" eb="10">
      <t>コウ</t>
    </rPh>
    <phoneticPr fontId="5"/>
  </si>
  <si>
    <t>定員の遵守</t>
    <phoneticPr fontId="5"/>
  </si>
  <si>
    <t>衛生管理等</t>
  </si>
  <si>
    <t xml:space="preserve">(6)次のいずれかの掲げる施設等が併設されている場合において、(1)～(5)に定める人員に関する基準を満たす従業者を置くほか、次のそれぞれに掲げる施設等の人員に関する基準を満たす従業者を置いているときは、当該看護小規模多機能型居宅介護従業者は、以下に掲げる施設等の職務に従事することができます。
①指定認知症対応型共同生活介護事業所
②指定地域密着型特定施設
③指定地域密着型介護老人福祉施設
④介護医療院
→以下に記載してください。
上記施設等を併設（ している ・ していない ）
</t>
    <rPh sb="3" eb="4">
      <t>ツギ</t>
    </rPh>
    <rPh sb="10" eb="11">
      <t>カカ</t>
    </rPh>
    <rPh sb="13" eb="15">
      <t>シセツ</t>
    </rPh>
    <rPh sb="15" eb="16">
      <t>トウ</t>
    </rPh>
    <rPh sb="17" eb="19">
      <t>ヘイセツ</t>
    </rPh>
    <rPh sb="24" eb="26">
      <t>バアイ</t>
    </rPh>
    <rPh sb="39" eb="40">
      <t>サダ</t>
    </rPh>
    <rPh sb="42" eb="44">
      <t>ジンイン</t>
    </rPh>
    <rPh sb="45" eb="46">
      <t>カン</t>
    </rPh>
    <rPh sb="48" eb="50">
      <t>キジュン</t>
    </rPh>
    <rPh sb="51" eb="52">
      <t>ミ</t>
    </rPh>
    <rPh sb="54" eb="57">
      <t>ジュウギョウシャ</t>
    </rPh>
    <rPh sb="58" eb="59">
      <t>オ</t>
    </rPh>
    <rPh sb="63" eb="64">
      <t>ツギ</t>
    </rPh>
    <rPh sb="70" eb="71">
      <t>カカ</t>
    </rPh>
    <rPh sb="73" eb="75">
      <t>シセツ</t>
    </rPh>
    <rPh sb="75" eb="76">
      <t>トウ</t>
    </rPh>
    <rPh sb="77" eb="79">
      <t>ジンイン</t>
    </rPh>
    <rPh sb="80" eb="81">
      <t>カン</t>
    </rPh>
    <rPh sb="83" eb="85">
      <t>キジュン</t>
    </rPh>
    <rPh sb="86" eb="87">
      <t>ミ</t>
    </rPh>
    <rPh sb="89" eb="92">
      <t>ジュウギョウシャ</t>
    </rPh>
    <rPh sb="93" eb="94">
      <t>オ</t>
    </rPh>
    <rPh sb="102" eb="104">
      <t>トウガイ</t>
    </rPh>
    <rPh sb="104" eb="117">
      <t>カンゴショウキボタキノウガタキョタクカイゴ</t>
    </rPh>
    <rPh sb="117" eb="120">
      <t>ジュウギョウシャ</t>
    </rPh>
    <rPh sb="122" eb="124">
      <t>イカ</t>
    </rPh>
    <rPh sb="125" eb="126">
      <t>カカ</t>
    </rPh>
    <rPh sb="128" eb="130">
      <t>シセツ</t>
    </rPh>
    <rPh sb="130" eb="131">
      <t>トウ</t>
    </rPh>
    <rPh sb="132" eb="134">
      <t>ショクム</t>
    </rPh>
    <rPh sb="135" eb="137">
      <t>ジュウジ</t>
    </rPh>
    <rPh sb="150" eb="152">
      <t>シテイ</t>
    </rPh>
    <rPh sb="152" eb="155">
      <t>ニンチショウ</t>
    </rPh>
    <rPh sb="155" eb="158">
      <t>タイオウガタ</t>
    </rPh>
    <rPh sb="158" eb="160">
      <t>キョウドウ</t>
    </rPh>
    <rPh sb="160" eb="162">
      <t>セイカツ</t>
    </rPh>
    <rPh sb="162" eb="164">
      <t>カイゴ</t>
    </rPh>
    <rPh sb="164" eb="167">
      <t>ジギョウショ</t>
    </rPh>
    <rPh sb="169" eb="171">
      <t>シテイ</t>
    </rPh>
    <rPh sb="171" eb="176">
      <t>チイキミッチャクガタ</t>
    </rPh>
    <rPh sb="176" eb="178">
      <t>トクテイ</t>
    </rPh>
    <rPh sb="178" eb="180">
      <t>シセツ</t>
    </rPh>
    <rPh sb="182" eb="184">
      <t>シテイ</t>
    </rPh>
    <rPh sb="184" eb="189">
      <t>チイキミッチャクガタ</t>
    </rPh>
    <rPh sb="189" eb="191">
      <t>カイゴ</t>
    </rPh>
    <rPh sb="191" eb="193">
      <t>ロウジン</t>
    </rPh>
    <rPh sb="193" eb="195">
      <t>フクシ</t>
    </rPh>
    <rPh sb="195" eb="197">
      <t>シセツ</t>
    </rPh>
    <rPh sb="199" eb="201">
      <t>カイゴ</t>
    </rPh>
    <rPh sb="201" eb="203">
      <t>イリョウ</t>
    </rPh>
    <rPh sb="203" eb="204">
      <t>イン</t>
    </rPh>
    <rPh sb="207" eb="209">
      <t>イカ</t>
    </rPh>
    <rPh sb="210" eb="212">
      <t>キサイ</t>
    </rPh>
    <rPh sb="221" eb="223">
      <t>ジョウキ</t>
    </rPh>
    <rPh sb="223" eb="225">
      <t>シセツ</t>
    </rPh>
    <rPh sb="225" eb="226">
      <t>トウ</t>
    </rPh>
    <rPh sb="227" eb="229">
      <t>ヘイセツ</t>
    </rPh>
    <phoneticPr fontId="3"/>
  </si>
  <si>
    <t>算定基準別表8
イ注8</t>
    <phoneticPr fontId="5"/>
  </si>
  <si>
    <t>算定基準別表8
イ注9
※平成24年厚生労働省告示第120号</t>
    <rPh sb="9" eb="10">
      <t>チュウ</t>
    </rPh>
    <phoneticPr fontId="5"/>
  </si>
  <si>
    <t>算定基準別表8
注10
※平成21年厚生労働省告示第83号一</t>
    <rPh sb="31" eb="32">
      <t>イチ</t>
    </rPh>
    <phoneticPr fontId="3"/>
  </si>
  <si>
    <t>算定基準別表8
イ注11
※平成21年厚生労働省告示第83号ニ</t>
    <phoneticPr fontId="5"/>
  </si>
  <si>
    <t>算定基準別表8
注12
大臣基準告示
七十五</t>
    <rPh sb="12" eb="16">
      <t>ダイジンキジュン</t>
    </rPh>
    <rPh sb="16" eb="18">
      <t>コクジ</t>
    </rPh>
    <rPh sb="19" eb="22">
      <t>７５</t>
    </rPh>
    <phoneticPr fontId="5"/>
  </si>
  <si>
    <t>算定基準別表8
注13</t>
    <phoneticPr fontId="3"/>
  </si>
  <si>
    <t>算定基準別表8
イ注14
大臣基準告示
七十五</t>
    <rPh sb="13" eb="17">
      <t>ダイジンキジュン</t>
    </rPh>
    <rPh sb="17" eb="19">
      <t>コクジ</t>
    </rPh>
    <rPh sb="20" eb="23">
      <t>７５</t>
    </rPh>
    <phoneticPr fontId="5"/>
  </si>
  <si>
    <t>算定基準別表8
イ注15
利用者等告示
五十一</t>
    <rPh sb="14" eb="18">
      <t>リヨウシャトウ</t>
    </rPh>
    <rPh sb="18" eb="20">
      <t>コクジ</t>
    </rPh>
    <rPh sb="21" eb="24">
      <t>５１</t>
    </rPh>
    <phoneticPr fontId="5"/>
  </si>
  <si>
    <t>算定基準別表8
イ注16</t>
    <phoneticPr fontId="5"/>
  </si>
  <si>
    <t>算定基準別表8
レ注
大臣基準告示
七十八</t>
    <rPh sb="9" eb="10">
      <t>チュウ</t>
    </rPh>
    <rPh sb="12" eb="18">
      <t>ダイジンキジュンコクジ</t>
    </rPh>
    <rPh sb="19" eb="22">
      <t>ナナジュウハチ</t>
    </rPh>
    <phoneticPr fontId="5"/>
  </si>
  <si>
    <t>算定基準別表8
ソ注
大臣基準告示
七十八の二</t>
    <rPh sb="9" eb="10">
      <t>チュウ</t>
    </rPh>
    <rPh sb="11" eb="17">
      <t>ダイジンキジュンコクジ</t>
    </rPh>
    <rPh sb="18" eb="21">
      <t>ナナジュウハチ</t>
    </rPh>
    <rPh sb="22" eb="23">
      <t>ニ</t>
    </rPh>
    <phoneticPr fontId="5"/>
  </si>
  <si>
    <t>算定基準別表8
ナ注
大臣基準告示
七十一の三</t>
    <rPh sb="9" eb="10">
      <t>チュウ</t>
    </rPh>
    <rPh sb="11" eb="17">
      <t>ダイジンキジュンコクジ</t>
    </rPh>
    <rPh sb="18" eb="21">
      <t>ナナジュウイチ</t>
    </rPh>
    <rPh sb="22" eb="23">
      <t>サン</t>
    </rPh>
    <phoneticPr fontId="5"/>
  </si>
  <si>
    <t>算定基準別表8
ラ注
大臣基準告示
七十九</t>
    <rPh sb="9" eb="10">
      <t>チュウ</t>
    </rPh>
    <rPh sb="11" eb="17">
      <t>ダイジンキジュンコクジ</t>
    </rPh>
    <rPh sb="18" eb="21">
      <t>ナナジュウキュウ</t>
    </rPh>
    <phoneticPr fontId="5"/>
  </si>
  <si>
    <t>算定基準別表8
ウ注
大臣基準告示
八十</t>
    <rPh sb="0" eb="2">
      <t>サンテイ</t>
    </rPh>
    <rPh sb="2" eb="4">
      <t>キジュン</t>
    </rPh>
    <rPh sb="9" eb="10">
      <t>チュウ</t>
    </rPh>
    <rPh sb="15" eb="17">
      <t>ダイジン</t>
    </rPh>
    <rPh sb="17" eb="19">
      <t>キジュン</t>
    </rPh>
    <rPh sb="19" eb="21">
      <t>コクジ</t>
    </rPh>
    <rPh sb="22" eb="24">
      <t>ハチジュウ</t>
    </rPh>
    <phoneticPr fontId="5"/>
  </si>
  <si>
    <r>
      <t>→以下の数値について記載してください。
①　通いサービスの利用者の数　</t>
    </r>
    <r>
      <rPr>
        <u/>
        <sz val="9"/>
        <rFont val="ＭＳ ゴシック"/>
        <family val="3"/>
        <charset val="128"/>
      </rPr>
      <t>　　　　　　人</t>
    </r>
    <r>
      <rPr>
        <sz val="9"/>
        <rFont val="ＭＳ ゴシック"/>
        <family val="3"/>
        <charset val="128"/>
      </rPr>
      <t xml:space="preserve">
（前年度の平均値。新たな指定を受ける場合は、推定数）
②　従業者の夜間及び深夜の時間帯以外の勤務延時間数（1月あたり）
　  　　　　　　　　　　（　　　　　　時間）
③　常勤従業者の勤務すべき時間（1日当たり）
　　　　　　　　　　　　（　　　　　　時間）
④　当該月の日数　　　  （　　　　　　　日）　
⑤　②÷③÷④（小数点第2位以下切り捨て）
　　　　　　　　　　　　（　　　　　　　　）
　　⑤≧①÷３＋２</t>
    </r>
    <rPh sb="23" eb="24">
      <t>カヨ</t>
    </rPh>
    <rPh sb="74" eb="77">
      <t>ジュウギョウシャ</t>
    </rPh>
    <rPh sb="78" eb="80">
      <t>ヤカン</t>
    </rPh>
    <rPh sb="80" eb="81">
      <t>オヨ</t>
    </rPh>
    <rPh sb="82" eb="84">
      <t>シンヤ</t>
    </rPh>
    <rPh sb="85" eb="88">
      <t>ジカンタイ</t>
    </rPh>
    <rPh sb="88" eb="90">
      <t>イガイ</t>
    </rPh>
    <rPh sb="91" eb="93">
      <t>キンム</t>
    </rPh>
    <rPh sb="93" eb="94">
      <t>ノベ</t>
    </rPh>
    <rPh sb="94" eb="96">
      <t>ジカン</t>
    </rPh>
    <rPh sb="96" eb="97">
      <t>スウ</t>
    </rPh>
    <rPh sb="99" eb="100">
      <t>ツキ</t>
    </rPh>
    <rPh sb="147" eb="148">
      <t>ニチ</t>
    </rPh>
    <rPh sb="148" eb="149">
      <t>ア</t>
    </rPh>
    <rPh sb="179" eb="181">
      <t>トウガイ</t>
    </rPh>
    <rPh sb="181" eb="182">
      <t>ツキ</t>
    </rPh>
    <rPh sb="183" eb="185">
      <t>ニッスウ</t>
    </rPh>
    <rPh sb="198" eb="199">
      <t>ニチ</t>
    </rPh>
    <phoneticPr fontId="3"/>
  </si>
  <si>
    <r>
      <t>→以下の数値について記載してください。
①　通いサービスの利用者の数　　</t>
    </r>
    <r>
      <rPr>
        <u/>
        <sz val="9"/>
        <rFont val="ＭＳ ゴシック"/>
        <family val="3"/>
        <charset val="128"/>
      </rPr>
      <t>　　　　　　人</t>
    </r>
    <r>
      <rPr>
        <sz val="9"/>
        <rFont val="ＭＳ ゴシック"/>
        <family val="3"/>
        <charset val="128"/>
      </rPr>
      <t xml:space="preserve">
（前年度の平均値。新たな指定を受ける場合は、推定数）
②　従業者の夜間及び深夜の時間帯以外の勤務延時間数
　  　　　　　　　　　　　（　　　　　　時間）
③　常勤従業者の勤務すべき時間（1日当たり）
　　　　　　　　　　　　　（　　　　　　時間）
④　当該月の日数　　　　 （　　　　　　　日）　
⑤　②÷③÷④（小数点第2位以下切り捨て）
　　　　　　　　　　　　　（　　　　　　　　）
　　⑤≧①÷３＋α
</t>
    </r>
    <rPh sb="23" eb="24">
      <t>カヨ</t>
    </rPh>
    <rPh sb="75" eb="78">
      <t>ジュウギョウシャ</t>
    </rPh>
    <rPh sb="79" eb="81">
      <t>ヤカン</t>
    </rPh>
    <rPh sb="81" eb="82">
      <t>オヨ</t>
    </rPh>
    <rPh sb="83" eb="85">
      <t>シンヤ</t>
    </rPh>
    <rPh sb="86" eb="89">
      <t>ジカンタイ</t>
    </rPh>
    <rPh sb="89" eb="91">
      <t>イガイ</t>
    </rPh>
    <rPh sb="92" eb="94">
      <t>キンム</t>
    </rPh>
    <rPh sb="94" eb="95">
      <t>ノベ</t>
    </rPh>
    <rPh sb="95" eb="97">
      <t>ジカン</t>
    </rPh>
    <rPh sb="97" eb="98">
      <t>スウ</t>
    </rPh>
    <rPh sb="142" eb="143">
      <t>ニチ</t>
    </rPh>
    <rPh sb="143" eb="144">
      <t>ア</t>
    </rPh>
    <rPh sb="175" eb="177">
      <t>トウガイ</t>
    </rPh>
    <rPh sb="177" eb="178">
      <t>ツキ</t>
    </rPh>
    <rPh sb="179" eb="181">
      <t>ニッスウ</t>
    </rPh>
    <rPh sb="194" eb="195">
      <t>ニチ</t>
    </rPh>
    <phoneticPr fontId="3"/>
  </si>
  <si>
    <r>
      <t>指定看護小規模多機能型居宅介護事業所が提供する通いサービス、訪問サービス及び宿泊サービスの算定月における提供回数について、</t>
    </r>
    <r>
      <rPr>
        <u/>
        <sz val="9"/>
        <rFont val="ＭＳ ゴシック"/>
        <family val="3"/>
        <charset val="128"/>
      </rPr>
      <t>週平均１回に満たない場合又は</t>
    </r>
    <r>
      <rPr>
        <sz val="9"/>
        <rFont val="ＭＳ ゴシック"/>
        <family val="3"/>
        <charset val="128"/>
      </rPr>
      <t>登録者1人当たり平均回数が、週4回に満たない場合は、所定単位数の100分の70に相当する単位数を算定していますか。</t>
    </r>
    <rPh sb="0" eb="2">
      <t>シテイ</t>
    </rPh>
    <rPh sb="15" eb="18">
      <t>ジギョウショ</t>
    </rPh>
    <rPh sb="19" eb="21">
      <t>テイキョウ</t>
    </rPh>
    <rPh sb="23" eb="24">
      <t>カヨ</t>
    </rPh>
    <rPh sb="30" eb="32">
      <t>ホウモン</t>
    </rPh>
    <rPh sb="36" eb="37">
      <t>オヨ</t>
    </rPh>
    <rPh sb="38" eb="40">
      <t>シュクハク</t>
    </rPh>
    <rPh sb="45" eb="47">
      <t>サンテイ</t>
    </rPh>
    <rPh sb="47" eb="48">
      <t>ツキ</t>
    </rPh>
    <rPh sb="52" eb="54">
      <t>テイキョウ</t>
    </rPh>
    <rPh sb="54" eb="56">
      <t>カイスウ</t>
    </rPh>
    <rPh sb="75" eb="77">
      <t>トウロク</t>
    </rPh>
    <rPh sb="77" eb="78">
      <t>シャ</t>
    </rPh>
    <rPh sb="79" eb="80">
      <t>ニン</t>
    </rPh>
    <rPh sb="80" eb="81">
      <t>ア</t>
    </rPh>
    <rPh sb="83" eb="85">
      <t>ヘイキン</t>
    </rPh>
    <rPh sb="85" eb="87">
      <t>カイスウ</t>
    </rPh>
    <rPh sb="89" eb="90">
      <t>シュウ</t>
    </rPh>
    <rPh sb="91" eb="92">
      <t>カイ</t>
    </rPh>
    <rPh sb="93" eb="94">
      <t>ミ</t>
    </rPh>
    <rPh sb="97" eb="99">
      <t>バアイ</t>
    </rPh>
    <rPh sb="101" eb="103">
      <t>ショテイ</t>
    </rPh>
    <rPh sb="103" eb="106">
      <t>タンイスウ</t>
    </rPh>
    <rPh sb="110" eb="111">
      <t>ブン</t>
    </rPh>
    <rPh sb="115" eb="117">
      <t>ソウトウ</t>
    </rPh>
    <rPh sb="119" eb="122">
      <t>タンイスウ</t>
    </rPh>
    <rPh sb="123" eb="125">
      <t>サンテイ</t>
    </rPh>
    <phoneticPr fontId="5"/>
  </si>
  <si>
    <r>
      <t>サテライト型</t>
    </r>
    <r>
      <rPr>
        <u/>
        <sz val="9"/>
        <rFont val="ＭＳ ゴシック"/>
        <family val="3"/>
        <charset val="128"/>
      </rPr>
      <t>指定</t>
    </r>
    <r>
      <rPr>
        <sz val="9"/>
        <rFont val="ＭＳ ゴシック"/>
        <family val="3"/>
        <charset val="128"/>
      </rPr>
      <t>看護小規模多機能型居宅介護事業所又は当該サテライト型</t>
    </r>
    <r>
      <rPr>
        <u/>
        <sz val="9"/>
        <rFont val="ＭＳ ゴシック"/>
        <family val="3"/>
        <charset val="128"/>
      </rPr>
      <t>指定</t>
    </r>
    <r>
      <rPr>
        <sz val="9"/>
        <rFont val="ＭＳ ゴシック"/>
        <family val="3"/>
        <charset val="128"/>
      </rPr>
      <t>看護小規模多機能型居宅介護事業所の本体事業所において、訪問看護体制減算(注9)における届出をしている場合にあっては、サテライト体制未整備減算として、1月につき所定単位数の100分の97に相当する単位数を算定していますか。</t>
    </r>
    <rPh sb="5" eb="6">
      <t>ガタ</t>
    </rPh>
    <rPh sb="6" eb="8">
      <t>シテイ</t>
    </rPh>
    <rPh sb="8" eb="10">
      <t>カンゴ</t>
    </rPh>
    <rPh sb="10" eb="13">
      <t>ショウキボ</t>
    </rPh>
    <rPh sb="13" eb="17">
      <t>タキノウガタ</t>
    </rPh>
    <rPh sb="17" eb="19">
      <t>キョタク</t>
    </rPh>
    <rPh sb="19" eb="21">
      <t>カイゴ</t>
    </rPh>
    <rPh sb="21" eb="24">
      <t>ジギョウショ</t>
    </rPh>
    <rPh sb="24" eb="25">
      <t>マタ</t>
    </rPh>
    <rPh sb="26" eb="28">
      <t>トウガイ</t>
    </rPh>
    <rPh sb="33" eb="34">
      <t>ガタ</t>
    </rPh>
    <rPh sb="34" eb="36">
      <t>シテイ</t>
    </rPh>
    <rPh sb="53" eb="55">
      <t>ホンタイ</t>
    </rPh>
    <rPh sb="55" eb="58">
      <t>ジギョウショ</t>
    </rPh>
    <rPh sb="72" eb="73">
      <t>チュウ</t>
    </rPh>
    <rPh sb="79" eb="81">
      <t>トドケデ</t>
    </rPh>
    <rPh sb="86" eb="88">
      <t>バアイ</t>
    </rPh>
    <rPh sb="99" eb="101">
      <t>タイセイ</t>
    </rPh>
    <rPh sb="101" eb="104">
      <t>ミセイビ</t>
    </rPh>
    <rPh sb="104" eb="106">
      <t>ゲンサン</t>
    </rPh>
    <rPh sb="111" eb="112">
      <t>ツキ</t>
    </rPh>
    <rPh sb="115" eb="117">
      <t>ショテイ</t>
    </rPh>
    <rPh sb="117" eb="120">
      <t>タンイスウ</t>
    </rPh>
    <rPh sb="124" eb="125">
      <t>ブン</t>
    </rPh>
    <rPh sb="129" eb="131">
      <t>ソウトウ</t>
    </rPh>
    <rPh sb="133" eb="136">
      <t>タンイスウ</t>
    </rPh>
    <rPh sb="137" eb="139">
      <t>サンテイ</t>
    </rPh>
    <phoneticPr fontId="5"/>
  </si>
  <si>
    <r>
      <t>緊急時</t>
    </r>
    <r>
      <rPr>
        <u/>
        <sz val="9"/>
        <rFont val="ＭＳ ゴシック"/>
        <family val="3"/>
        <charset val="128"/>
      </rPr>
      <t>対応</t>
    </r>
    <r>
      <rPr>
        <sz val="9"/>
        <rFont val="ＭＳ ゴシック"/>
        <family val="3"/>
        <charset val="128"/>
      </rPr>
      <t>加算</t>
    </r>
    <rPh sb="0" eb="3">
      <t>キンキュウジ</t>
    </rPh>
    <rPh sb="3" eb="5">
      <t>タイオウ</t>
    </rPh>
    <rPh sb="5" eb="7">
      <t>カサン</t>
    </rPh>
    <phoneticPr fontId="5"/>
  </si>
  <si>
    <r>
      <t xml:space="preserve">算定基準別表8
</t>
    </r>
    <r>
      <rPr>
        <u/>
        <sz val="9"/>
        <rFont val="ＭＳ ゴシック"/>
        <family val="3"/>
        <charset val="128"/>
      </rPr>
      <t>ネ</t>
    </r>
    <r>
      <rPr>
        <sz val="9"/>
        <rFont val="ＭＳ ゴシック"/>
        <family val="3"/>
        <charset val="128"/>
      </rPr>
      <t>注
大臣基準告示
七十一のニ</t>
    </r>
    <rPh sb="9" eb="10">
      <t>チュウ</t>
    </rPh>
    <rPh sb="11" eb="17">
      <t>ダイジンキジュンコクジ</t>
    </rPh>
    <rPh sb="18" eb="21">
      <t>ナナジュウイチ</t>
    </rPh>
    <phoneticPr fontId="5"/>
  </si>
  <si>
    <t>自己点検シート（看護小規模多機能型居宅介護）</t>
    <rPh sb="0" eb="2">
      <t>ジコ</t>
    </rPh>
    <rPh sb="2" eb="4">
      <t>テンケン</t>
    </rPh>
    <rPh sb="8" eb="10">
      <t>カンゴ</t>
    </rPh>
    <phoneticPr fontId="5"/>
  </si>
  <si>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3"/>
  </si>
  <si>
    <t>解釈通知四2(2)①ロ</t>
    <rPh sb="4" eb="5">
      <t>シ</t>
    </rPh>
    <phoneticPr fontId="5"/>
  </si>
  <si>
    <t>解釈通知四2(1)②ロ</t>
    <rPh sb="4" eb="5">
      <t>シ</t>
    </rPh>
    <phoneticPr fontId="3"/>
  </si>
  <si>
    <t>解釈通知四2(1)②チ</t>
    <rPh sb="4" eb="5">
      <t>シ</t>
    </rPh>
    <phoneticPr fontId="3"/>
  </si>
  <si>
    <t>事業者の代表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従事した経験を有する者又は保健医療サービス若しくは福祉サービスの経営に携わった経験がありますか。</t>
    <rPh sb="0" eb="3">
      <t>ジギョウシャ</t>
    </rPh>
    <phoneticPr fontId="5"/>
  </si>
  <si>
    <t>次のいずれかに該当しますか。
該当する番号に○印を記載してください。
（　①　・　②　・　③　）
①以下の研修修了者
・　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②保健師
③看護師
※代表者の交代時においては、半年後又は次回研修日程のいずれか早い日までに、「認知症対応型サービス事業開設者研修」を修了することで差し支えありません。</t>
    <rPh sb="7" eb="9">
      <t>ガイトウ</t>
    </rPh>
    <rPh sb="15" eb="17">
      <t>ガイトウ</t>
    </rPh>
    <rPh sb="19" eb="21">
      <t>バンゴウ</t>
    </rPh>
    <rPh sb="23" eb="24">
      <t>ジルシ</t>
    </rPh>
    <rPh sb="25" eb="27">
      <t>キサイ</t>
    </rPh>
    <rPh sb="51" eb="53">
      <t>イカ</t>
    </rPh>
    <rPh sb="54" eb="56">
      <t>ケンシュウ</t>
    </rPh>
    <rPh sb="56" eb="59">
      <t>シュウリョウシャ</t>
    </rPh>
    <rPh sb="225" eb="228">
      <t>ホケンシ</t>
    </rPh>
    <rPh sb="230" eb="233">
      <t>カンゴシ</t>
    </rPh>
    <rPh sb="236" eb="239">
      <t>ダイヒョウシャ</t>
    </rPh>
    <rPh sb="240" eb="242">
      <t>コウタイ</t>
    </rPh>
    <rPh sb="242" eb="243">
      <t>ジ</t>
    </rPh>
    <rPh sb="249" eb="252">
      <t>ハントシゴ</t>
    </rPh>
    <rPh sb="252" eb="253">
      <t>マタ</t>
    </rPh>
    <rPh sb="254" eb="256">
      <t>ジカイ</t>
    </rPh>
    <rPh sb="256" eb="258">
      <t>ケンシュウ</t>
    </rPh>
    <rPh sb="258" eb="260">
      <t>ニッテイ</t>
    </rPh>
    <rPh sb="265" eb="266">
      <t>ハヤ</t>
    </rPh>
    <rPh sb="267" eb="268">
      <t>ヒ</t>
    </rPh>
    <rPh sb="292" eb="294">
      <t>シュウリョウ</t>
    </rPh>
    <rPh sb="299" eb="300">
      <t>サ</t>
    </rPh>
    <rPh sb="301" eb="302">
      <t>ツカ</t>
    </rPh>
    <phoneticPr fontId="5"/>
  </si>
  <si>
    <t>基準第174条
第1項
基準第174条
第2項第1号</t>
    <rPh sb="0" eb="2">
      <t>キジュン</t>
    </rPh>
    <rPh sb="2" eb="3">
      <t>ダイ</t>
    </rPh>
    <rPh sb="6" eb="7">
      <t>ジョウ</t>
    </rPh>
    <rPh sb="8" eb="9">
      <t>ダイ</t>
    </rPh>
    <rPh sb="10" eb="11">
      <t>コウ</t>
    </rPh>
    <rPh sb="21" eb="22">
      <t>ダイ</t>
    </rPh>
    <rPh sb="23" eb="24">
      <t>コウ</t>
    </rPh>
    <rPh sb="24" eb="25">
      <t>ダイ</t>
    </rPh>
    <rPh sb="26" eb="27">
      <t>ゴウ</t>
    </rPh>
    <phoneticPr fontId="3"/>
  </si>
  <si>
    <t>(1)専ら事業に供する（支障がない場合この限りではない）居間、食堂、台所、宿泊室、浴室、消火設備その他の非常災害に際して必要な設備その他指定看護小規模多機能型居宅介護の提供に必要な設備及び備品等を備えていますか。
※通いサービスの利用定員について、15人を超えて定める場合は、居間及び食堂を合計した面積が1人当たり3㎡以上とすること。</t>
    <rPh sb="3" eb="4">
      <t>モッパ</t>
    </rPh>
    <rPh sb="5" eb="7">
      <t>ジギョウ</t>
    </rPh>
    <rPh sb="8" eb="9">
      <t>キョウ</t>
    </rPh>
    <rPh sb="12" eb="14">
      <t>シショウ</t>
    </rPh>
    <rPh sb="17" eb="19">
      <t>バアイ</t>
    </rPh>
    <rPh sb="21" eb="22">
      <t>カギ</t>
    </rPh>
    <rPh sb="52" eb="56">
      <t>ヒジョウサイガイ</t>
    </rPh>
    <rPh sb="57" eb="58">
      <t>サイ</t>
    </rPh>
    <rPh sb="60" eb="62">
      <t>ヒツヨウ</t>
    </rPh>
    <rPh sb="109" eb="110">
      <t>カヨ</t>
    </rPh>
    <rPh sb="116" eb="118">
      <t>リヨウ</t>
    </rPh>
    <rPh sb="118" eb="120">
      <t>テイイン</t>
    </rPh>
    <rPh sb="127" eb="128">
      <t>ニン</t>
    </rPh>
    <rPh sb="129" eb="130">
      <t>コ</t>
    </rPh>
    <rPh sb="132" eb="133">
      <t>サダ</t>
    </rPh>
    <rPh sb="135" eb="137">
      <t>バアイ</t>
    </rPh>
    <rPh sb="139" eb="141">
      <t>イマ</t>
    </rPh>
    <rPh sb="141" eb="142">
      <t>オヨ</t>
    </rPh>
    <rPh sb="143" eb="145">
      <t>ショクドウ</t>
    </rPh>
    <rPh sb="146" eb="148">
      <t>ゴウケイ</t>
    </rPh>
    <rPh sb="150" eb="152">
      <t>メンセキ</t>
    </rPh>
    <rPh sb="154" eb="155">
      <t>リ</t>
    </rPh>
    <rPh sb="155" eb="156">
      <t>ア</t>
    </rPh>
    <rPh sb="160" eb="162">
      <t>イジョウ</t>
    </rPh>
    <phoneticPr fontId="5"/>
  </si>
  <si>
    <t>(3)1つの宿泊室の定員は1人ですか。（利用者の処遇上必要と認める時は2人とすることができる。）また床面積は7.43平方メートル以上になっていますか。ただし、指定看護小規模多機能型居宅介護事業所が病院又は診療所である場合であって定員が1人である宿泊室の床面積については、6.4平方メートル以上とすることができます。</t>
    <rPh sb="6" eb="8">
      <t>シュクハク</t>
    </rPh>
    <rPh sb="14" eb="15">
      <t>ニン</t>
    </rPh>
    <rPh sb="20" eb="23">
      <t>リヨウシャ</t>
    </rPh>
    <rPh sb="26" eb="27">
      <t>ジョウ</t>
    </rPh>
    <rPh sb="27" eb="29">
      <t>ヒツヨウ</t>
    </rPh>
    <rPh sb="30" eb="31">
      <t>ミト</t>
    </rPh>
    <rPh sb="33" eb="34">
      <t>トキ</t>
    </rPh>
    <rPh sb="36" eb="37">
      <t>ニン</t>
    </rPh>
    <rPh sb="50" eb="53">
      <t>ユカメンセキ</t>
    </rPh>
    <rPh sb="58" eb="60">
      <t>ヘイホウ</t>
    </rPh>
    <rPh sb="64" eb="66">
      <t>イジョウ</t>
    </rPh>
    <rPh sb="79" eb="81">
      <t>シテイ</t>
    </rPh>
    <rPh sb="81" eb="83">
      <t>カンゴ</t>
    </rPh>
    <rPh sb="83" eb="86">
      <t>ショウキボ</t>
    </rPh>
    <rPh sb="86" eb="89">
      <t>タキノウ</t>
    </rPh>
    <rPh sb="89" eb="90">
      <t>ガタ</t>
    </rPh>
    <rPh sb="90" eb="92">
      <t>キョタク</t>
    </rPh>
    <rPh sb="92" eb="94">
      <t>カイゴ</t>
    </rPh>
    <rPh sb="94" eb="97">
      <t>ジギョウショ</t>
    </rPh>
    <rPh sb="98" eb="100">
      <t>ビョウイン</t>
    </rPh>
    <rPh sb="100" eb="101">
      <t>マタ</t>
    </rPh>
    <rPh sb="102" eb="105">
      <t>シンリョウジョ</t>
    </rPh>
    <rPh sb="108" eb="110">
      <t>バアイ</t>
    </rPh>
    <rPh sb="114" eb="116">
      <t>テイイン</t>
    </rPh>
    <rPh sb="117" eb="119">
      <t>ヒトリ</t>
    </rPh>
    <rPh sb="122" eb="125">
      <t>シュクハクシツ</t>
    </rPh>
    <rPh sb="126" eb="129">
      <t>ユカメンセキ</t>
    </rPh>
    <rPh sb="138" eb="140">
      <t>ヘイホウ</t>
    </rPh>
    <rPh sb="144" eb="146">
      <t>イジョウ</t>
    </rPh>
    <phoneticPr fontId="5"/>
  </si>
  <si>
    <t>指定看護小規模多機能型居宅介護事業所が診療所である場合であって、当該指定看護小規模多機能型介護の利用者へのサービスに支障がない場合には、当該診療所が有する病床については、宿泊室を兼用することができる。</t>
    <rPh sb="0" eb="2">
      <t>シテイ</t>
    </rPh>
    <rPh sb="2" eb="4">
      <t>カンゴ</t>
    </rPh>
    <rPh sb="4" eb="7">
      <t>ショウキボ</t>
    </rPh>
    <rPh sb="7" eb="10">
      <t>タキノウ</t>
    </rPh>
    <rPh sb="10" eb="11">
      <t>ガタ</t>
    </rPh>
    <rPh sb="11" eb="13">
      <t>キョタク</t>
    </rPh>
    <rPh sb="13" eb="15">
      <t>カイゴ</t>
    </rPh>
    <rPh sb="15" eb="18">
      <t>ジギョウショ</t>
    </rPh>
    <rPh sb="19" eb="22">
      <t>シンリョウショ</t>
    </rPh>
    <rPh sb="25" eb="27">
      <t>バアイ</t>
    </rPh>
    <rPh sb="32" eb="34">
      <t>トウガイ</t>
    </rPh>
    <rPh sb="34" eb="36">
      <t>シテイ</t>
    </rPh>
    <rPh sb="36" eb="38">
      <t>カンゴ</t>
    </rPh>
    <rPh sb="38" eb="41">
      <t>ショウキボ</t>
    </rPh>
    <rPh sb="41" eb="44">
      <t>タキノウ</t>
    </rPh>
    <rPh sb="44" eb="45">
      <t>ガタ</t>
    </rPh>
    <rPh sb="45" eb="47">
      <t>カイゴ</t>
    </rPh>
    <rPh sb="48" eb="51">
      <t>リヨウシャ</t>
    </rPh>
    <rPh sb="58" eb="60">
      <t>シショウ</t>
    </rPh>
    <rPh sb="63" eb="65">
      <t>バアイ</t>
    </rPh>
    <rPh sb="68" eb="70">
      <t>トウガイ</t>
    </rPh>
    <rPh sb="70" eb="73">
      <t>シンリョウショ</t>
    </rPh>
    <rPh sb="74" eb="75">
      <t>ユウ</t>
    </rPh>
    <rPh sb="77" eb="79">
      <t>ビョウショウ</t>
    </rPh>
    <rPh sb="85" eb="88">
      <t>シュクハクシツ</t>
    </rPh>
    <rPh sb="89" eb="91">
      <t>ケンヨウ</t>
    </rPh>
    <phoneticPr fontId="5"/>
  </si>
  <si>
    <t>第1項に揚げる設備は、専ら当該指定看護小規模多機能型居宅介護の事業の用に供するものでなければならない。ただし、利用者に対する指定看護小規模多機能型居宅介護の提供に支障がない場合は、この限りでない。</t>
    <rPh sb="0" eb="1">
      <t>ダイ</t>
    </rPh>
    <rPh sb="2" eb="3">
      <t>コウ</t>
    </rPh>
    <rPh sb="4" eb="5">
      <t>ア</t>
    </rPh>
    <rPh sb="7" eb="9">
      <t>セツビ</t>
    </rPh>
    <rPh sb="11" eb="12">
      <t>モッパ</t>
    </rPh>
    <rPh sb="13" eb="17">
      <t>トウガイシテイ</t>
    </rPh>
    <rPh sb="17" eb="22">
      <t>カンゴショウキボ</t>
    </rPh>
    <rPh sb="22" eb="23">
      <t>タ</t>
    </rPh>
    <rPh sb="23" eb="25">
      <t>キノウ</t>
    </rPh>
    <rPh sb="25" eb="26">
      <t>ガタ</t>
    </rPh>
    <rPh sb="26" eb="28">
      <t>キョタク</t>
    </rPh>
    <rPh sb="28" eb="30">
      <t>カイゴ</t>
    </rPh>
    <rPh sb="31" eb="33">
      <t>ジギョウ</t>
    </rPh>
    <rPh sb="34" eb="35">
      <t>ヨウ</t>
    </rPh>
    <rPh sb="36" eb="37">
      <t>キョウ</t>
    </rPh>
    <rPh sb="55" eb="58">
      <t>リヨウシャ</t>
    </rPh>
    <rPh sb="59" eb="60">
      <t>タイ</t>
    </rPh>
    <rPh sb="62" eb="64">
      <t>シテイ</t>
    </rPh>
    <rPh sb="64" eb="66">
      <t>カンゴ</t>
    </rPh>
    <rPh sb="69" eb="72">
      <t>タキノウ</t>
    </rPh>
    <rPh sb="72" eb="73">
      <t>ガタ</t>
    </rPh>
    <rPh sb="73" eb="75">
      <t>キョタク</t>
    </rPh>
    <rPh sb="75" eb="77">
      <t>カイゴ</t>
    </rPh>
    <rPh sb="78" eb="80">
      <t>テイキョウ</t>
    </rPh>
    <rPh sb="81" eb="83">
      <t>シショウ</t>
    </rPh>
    <rPh sb="86" eb="88">
      <t>バアイ</t>
    </rPh>
    <rPh sb="92" eb="93">
      <t>カギ</t>
    </rPh>
    <phoneticPr fontId="5"/>
  </si>
  <si>
    <t>法第41条第8項</t>
    <rPh sb="1" eb="2">
      <t>ダイ</t>
    </rPh>
    <rPh sb="4" eb="5">
      <t>ジョウ</t>
    </rPh>
    <rPh sb="5" eb="6">
      <t>ダイ</t>
    </rPh>
    <rPh sb="7" eb="8">
      <t>コウ</t>
    </rPh>
    <phoneticPr fontId="5"/>
  </si>
  <si>
    <t>法施行規則第65条</t>
    <rPh sb="1" eb="3">
      <t>セコウ</t>
    </rPh>
    <rPh sb="3" eb="5">
      <t>キソク</t>
    </rPh>
    <rPh sb="5" eb="6">
      <t>ダイ</t>
    </rPh>
    <rPh sb="8" eb="9">
      <t>ジョウ</t>
    </rPh>
    <phoneticPr fontId="5"/>
  </si>
  <si>
    <t>次に掲げる事業の運営についての重要事項に関する規程を定めていますか。
①  事業の目的及び運営の方針
②  従業者の職種、員数及び職務内容
③  営業日及び営業時間
④　指定看護小規模多機能型居宅介護の登録定員並びに通いサービス及び宿泊サービスの利用定員
⑤  指定看護小規模多機能型居宅介護の内容及び利用料その他の費用の額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0" eb="1">
      <t>ツギ</t>
    </rPh>
    <rPh sb="2" eb="3">
      <t>カカ</t>
    </rPh>
    <rPh sb="5" eb="7">
      <t>ジギョウ</t>
    </rPh>
    <rPh sb="8" eb="10">
      <t>ウンエイ</t>
    </rPh>
    <rPh sb="15" eb="17">
      <t>ジュウヨウ</t>
    </rPh>
    <rPh sb="17" eb="19">
      <t>ジコウ</t>
    </rPh>
    <rPh sb="20" eb="21">
      <t>カン</t>
    </rPh>
    <rPh sb="23" eb="25">
      <t>キテイ</t>
    </rPh>
    <rPh sb="26" eb="27">
      <t>サダ</t>
    </rPh>
    <phoneticPr fontId="5"/>
  </si>
  <si>
    <t>全ての看護小規模多機能型居宅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5">
      <t>カンゴ</t>
    </rPh>
    <phoneticPr fontId="3"/>
  </si>
  <si>
    <t>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ていますか。</t>
    <rPh sb="26" eb="28">
      <t>カンゴ</t>
    </rPh>
    <phoneticPr fontId="3"/>
  </si>
  <si>
    <t>看護小規模多機能型居宅介護従業者に対し、業務継続計画について周知するとともに、必要な研修及び訓練を定期的に実施していますか。</t>
    <rPh sb="0" eb="2">
      <t>カンゴ</t>
    </rPh>
    <rPh sb="2" eb="5">
      <t>ショウキボ</t>
    </rPh>
    <rPh sb="5" eb="9">
      <t>タキノウガタ</t>
    </rPh>
    <rPh sb="9" eb="11">
      <t>キョタク</t>
    </rPh>
    <rPh sb="11" eb="13">
      <t>カイゴ</t>
    </rPh>
    <rPh sb="13" eb="16">
      <t>ジュウギョウシャ</t>
    </rPh>
    <phoneticPr fontId="3"/>
  </si>
  <si>
    <t>定期的に業務継続計画の見直しを行い、必要に応じて業務継続計画の変更を行っていますか。</t>
    <phoneticPr fontId="3"/>
  </si>
  <si>
    <t>非常災害に関する具体的計画を立て、関係機関への通報及び連携体制を整備し、それらを定期的に従業者に周知するとともに、定期的に避難訓練、救出訓練その他必要な訓練を行っていますか。</t>
    <rPh sb="23" eb="25">
      <t>ツウホウ</t>
    </rPh>
    <rPh sb="25" eb="26">
      <t>オヨ</t>
    </rPh>
    <rPh sb="40" eb="43">
      <t>テイキテキ</t>
    </rPh>
    <rPh sb="44" eb="47">
      <t>ジュウギョウシャ</t>
    </rPh>
    <rPh sb="48" eb="50">
      <t>シュウチ</t>
    </rPh>
    <rPh sb="57" eb="60">
      <t>テイキテキ</t>
    </rPh>
    <rPh sb="61" eb="63">
      <t>ヒナン</t>
    </rPh>
    <rPh sb="63" eb="65">
      <t>クンレン</t>
    </rPh>
    <rPh sb="66" eb="68">
      <t>キュウシュツ</t>
    </rPh>
    <rPh sb="68" eb="70">
      <t>クンレン</t>
    </rPh>
    <rPh sb="72" eb="73">
      <t>タ</t>
    </rPh>
    <rPh sb="73" eb="75">
      <t>ヒツヨウ</t>
    </rPh>
    <rPh sb="76" eb="78">
      <t>クンレン</t>
    </rPh>
    <rPh sb="79" eb="80">
      <t>オコナ</t>
    </rPh>
    <phoneticPr fontId="5"/>
  </si>
  <si>
    <t>防火管理者を選任していますか。
※収容人員10人未満では選任は不要ですが、防火管理について責任者を定め、その者に消防計画に準ずる計画の樹立等の業務を行わせるものとします。（自己点検表を作成し、担当職員が責任を持って点検記録を行うなど）</t>
    <rPh sb="55" eb="56">
      <t>モノ</t>
    </rPh>
    <rPh sb="57" eb="59">
      <t>ショウボウ</t>
    </rPh>
    <rPh sb="59" eb="61">
      <t>ケイカク</t>
    </rPh>
    <rPh sb="62" eb="63">
      <t>ジュン</t>
    </rPh>
    <rPh sb="65" eb="67">
      <t>ケイカク</t>
    </rPh>
    <rPh sb="68" eb="70">
      <t>ジュリツ</t>
    </rPh>
    <rPh sb="70" eb="71">
      <t>トウ</t>
    </rPh>
    <rPh sb="72" eb="74">
      <t>ギョウム</t>
    </rPh>
    <rPh sb="75" eb="76">
      <t>オコナ</t>
    </rPh>
    <phoneticPr fontId="3"/>
  </si>
  <si>
    <t>原則として、重要事項をウェブサイトに掲載していますか。</t>
    <rPh sb="0" eb="2">
      <t>ゲンソク</t>
    </rPh>
    <phoneticPr fontId="3"/>
  </si>
  <si>
    <t>虐待の発生又はその再発を防止するため、次に掲げる措置を講じていますか。</t>
    <phoneticPr fontId="3"/>
  </si>
  <si>
    <t>条例第201条第2項</t>
    <rPh sb="0" eb="2">
      <t>ジョウレイ</t>
    </rPh>
    <rPh sb="2" eb="3">
      <t>ダイ</t>
    </rPh>
    <rPh sb="6" eb="7">
      <t>ジョウ</t>
    </rPh>
    <rPh sb="7" eb="8">
      <t>ダイ</t>
    </rPh>
    <rPh sb="9" eb="10">
      <t>コウ</t>
    </rPh>
    <phoneticPr fontId="5"/>
  </si>
  <si>
    <t>事業者は、当該指定に係る事業所の名称及び所在地その他厚生労働省令で定める事項に変更があったときは、厚生労働省令で定めるところにより、10日以内に、その旨を本市に届け出ていますか。</t>
    <rPh sb="77" eb="78">
      <t>ホン</t>
    </rPh>
    <phoneticPr fontId="5"/>
  </si>
  <si>
    <t>別に厚生労働大臣が定める登録者に対して、専門的な認知症ケアを行った場合は、当該基準に掲げる区分に従い、（１）及び（２）について１月につきそれぞれ所定単位数を加算していますか。
ただし、（１）又は（３）のいずれかの加算を算定している場合は、その他の加算は算定しない。</t>
    <rPh sb="0" eb="1">
      <t>ベツ</t>
    </rPh>
    <rPh sb="2" eb="4">
      <t>コウセイ</t>
    </rPh>
    <rPh sb="4" eb="6">
      <t>ロウドウ</t>
    </rPh>
    <rPh sb="6" eb="8">
      <t>ダイジン</t>
    </rPh>
    <rPh sb="9" eb="10">
      <t>サダ</t>
    </rPh>
    <rPh sb="12" eb="15">
      <t>トウロクシャ</t>
    </rPh>
    <rPh sb="16" eb="17">
      <t>タイ</t>
    </rPh>
    <rPh sb="54" eb="55">
      <t>オヨ</t>
    </rPh>
    <rPh sb="64" eb="65">
      <t>ツキ</t>
    </rPh>
    <rPh sb="72" eb="77">
      <t>ショテイタンイスウ</t>
    </rPh>
    <rPh sb="78" eb="80">
      <t>カサン</t>
    </rPh>
    <rPh sb="95" eb="96">
      <t>マタ</t>
    </rPh>
    <phoneticPr fontId="5"/>
  </si>
  <si>
    <t>日常生活に支障を来すおそれのある症状又は行動が認められることから介護を必要とする認知症の者（日常生活自立度のランクⅢ、Ⅳ、Ｍに該当する者）に対してサービスを提供する場合。</t>
    <rPh sb="46" eb="48">
      <t>ニチジョウ</t>
    </rPh>
    <rPh sb="48" eb="50">
      <t>セイカツ</t>
    </rPh>
    <rPh sb="50" eb="53">
      <t>ジリツド</t>
    </rPh>
    <rPh sb="63" eb="65">
      <t>ガイトウ</t>
    </rPh>
    <rPh sb="67" eb="68">
      <t>モノ</t>
    </rPh>
    <rPh sb="70" eb="71">
      <t>タイ</t>
    </rPh>
    <rPh sb="78" eb="80">
      <t>テイキョウ</t>
    </rPh>
    <rPh sb="82" eb="84">
      <t>バアイ</t>
    </rPh>
    <phoneticPr fontId="5"/>
  </si>
  <si>
    <t>要介護状態区分が要介護２である者であって、周囲の者による日常生活に対する注意を必要とする認知症の者（日常生活自立度のランクⅡに該当する者）に対してサービスを提供する場合。</t>
    <rPh sb="48" eb="49">
      <t>モノ</t>
    </rPh>
    <rPh sb="50" eb="52">
      <t>ニチジョウ</t>
    </rPh>
    <rPh sb="52" eb="54">
      <t>セイカツ</t>
    </rPh>
    <rPh sb="54" eb="57">
      <t>ジリツド</t>
    </rPh>
    <rPh sb="63" eb="65">
      <t>ガイトウ</t>
    </rPh>
    <rPh sb="67" eb="68">
      <t>モノ</t>
    </rPh>
    <phoneticPr fontId="5"/>
  </si>
  <si>
    <t>算定基準別表8
ホ注</t>
    <rPh sb="0" eb="2">
      <t>サンテイ</t>
    </rPh>
    <rPh sb="2" eb="4">
      <t>キジュン</t>
    </rPh>
    <rPh sb="9" eb="10">
      <t>チュウ</t>
    </rPh>
    <phoneticPr fontId="3"/>
  </si>
  <si>
    <t>算定基準別表8
ヘ注
大臣基準告示
十八</t>
    <rPh sb="0" eb="2">
      <t>サンテイ</t>
    </rPh>
    <rPh sb="2" eb="4">
      <t>キジュン</t>
    </rPh>
    <rPh sb="9" eb="10">
      <t>チュウ</t>
    </rPh>
    <rPh sb="12" eb="14">
      <t>ダイジン</t>
    </rPh>
    <rPh sb="14" eb="16">
      <t>キジュン</t>
    </rPh>
    <rPh sb="16" eb="18">
      <t>コクジ</t>
    </rPh>
    <rPh sb="19" eb="21">
      <t>１８</t>
    </rPh>
    <phoneticPr fontId="3"/>
  </si>
  <si>
    <t>厚生労働大臣が定める基準（※）に適合しているものとして市長に届け出た事業所において、若年性認知症利用者に対して、指定看護小規模多機能型居宅介護を行った場合は、１月につき800単位を加算していますか。
ただし、認知症加算を算定している場合は、算定できません。
※　受け入れた若年認知症利用者ごとに個別の担当者を定めておくこと。</t>
    <rPh sb="0" eb="2">
      <t>コウセイ</t>
    </rPh>
    <rPh sb="2" eb="4">
      <t>ロウドウ</t>
    </rPh>
    <rPh sb="4" eb="6">
      <t>ダイジン</t>
    </rPh>
    <rPh sb="7" eb="8">
      <t>サダ</t>
    </rPh>
    <rPh sb="10" eb="12">
      <t>キジュン</t>
    </rPh>
    <rPh sb="16" eb="18">
      <t>テキゴウ</t>
    </rPh>
    <rPh sb="27" eb="29">
      <t>シチョウ</t>
    </rPh>
    <rPh sb="30" eb="31">
      <t>トド</t>
    </rPh>
    <rPh sb="32" eb="33">
      <t>デ</t>
    </rPh>
    <rPh sb="34" eb="37">
      <t>ジギョウショ</t>
    </rPh>
    <rPh sb="42" eb="48">
      <t>ジャクネンセイニンチショウ</t>
    </rPh>
    <rPh sb="48" eb="51">
      <t>リヨウシャ</t>
    </rPh>
    <rPh sb="52" eb="53">
      <t>タイ</t>
    </rPh>
    <rPh sb="80" eb="81">
      <t>ツキ</t>
    </rPh>
    <rPh sb="87" eb="89">
      <t>タンイ</t>
    </rPh>
    <rPh sb="90" eb="92">
      <t>カサン</t>
    </rPh>
    <rPh sb="104" eb="107">
      <t>ニンチショウ</t>
    </rPh>
    <rPh sb="107" eb="109">
      <t>カサン</t>
    </rPh>
    <rPh sb="110" eb="112">
      <t>サンテイ</t>
    </rPh>
    <rPh sb="116" eb="118">
      <t>バアイ</t>
    </rPh>
    <rPh sb="120" eb="122">
      <t>サンテイ</t>
    </rPh>
    <rPh sb="132" eb="133">
      <t>ウ</t>
    </rPh>
    <rPh sb="134" eb="135">
      <t>イ</t>
    </rPh>
    <rPh sb="137" eb="139">
      <t>ジャクネン</t>
    </rPh>
    <rPh sb="139" eb="142">
      <t>ニンチショウ</t>
    </rPh>
    <rPh sb="142" eb="145">
      <t>リヨウシャ</t>
    </rPh>
    <rPh sb="148" eb="150">
      <t>コベツ</t>
    </rPh>
    <rPh sb="151" eb="154">
      <t>タントウシャ</t>
    </rPh>
    <rPh sb="155" eb="156">
      <t>サダ</t>
    </rPh>
    <phoneticPr fontId="5"/>
  </si>
  <si>
    <t>口腔・栄養スクリーニング加算（Ⅰ）
※いずれにも適合すること</t>
    <phoneticPr fontId="3"/>
  </si>
  <si>
    <r>
      <t xml:space="preserve">口腔・栄養スクリーニング加算（Ⅱ）
</t>
    </r>
    <r>
      <rPr>
        <sz val="8"/>
        <rFont val="ＭＳ ゴシック"/>
        <family val="3"/>
        <charset val="128"/>
      </rPr>
      <t xml:space="preserve">
</t>
    </r>
    <r>
      <rPr>
        <sz val="9"/>
        <rFont val="ＭＳ ゴシック"/>
        <family val="3"/>
        <charset val="128"/>
      </rPr>
      <t>※基準①または②のすべてに適合すること</t>
    </r>
    <phoneticPr fontId="3"/>
  </si>
  <si>
    <t>口腔機能向上加算(Ⅰ)
※いずれにも適合すること</t>
    <rPh sb="19" eb="21">
      <t>テキゴウ</t>
    </rPh>
    <phoneticPr fontId="3"/>
  </si>
  <si>
    <t>口腔機能向上加算(Ⅱ)
※いずれにも適合すること</t>
    <rPh sb="19" eb="21">
      <t>テキゴウ</t>
    </rPh>
    <phoneticPr fontId="3"/>
  </si>
  <si>
    <t xml:space="preserve">病院、診療所又は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に、当該者の退院又は退所後に当該者に対する初回の訪問看護サービスを行った場合に、退院時共同指導加算として、当該退院又は退所につき１回（特別な管理を必要とする利用者は２回）に限り、600単位を加算していますか。
※指導内容を訪問看護サービス記録書（看護小規模多機能型居宅介護記録書）に記録すること。
【１人の利用者につき,１事業所のみ算定可】
【同月に、訪問看護及び看護小規模多機能型居宅介護を利用した場合の各サービスにおける退院時共同指導加算及び、同月に、医療保険のにおける訪問看護を利用した場合の当該加算は算定できない。】
</t>
    <rPh sb="0" eb="2">
      <t>ビョウイン</t>
    </rPh>
    <rPh sb="3" eb="6">
      <t>シンリョウジョ</t>
    </rPh>
    <rPh sb="6" eb="7">
      <t>マタ</t>
    </rPh>
    <rPh sb="8" eb="10">
      <t>カイゴ</t>
    </rPh>
    <rPh sb="10" eb="12">
      <t>ロウジン</t>
    </rPh>
    <rPh sb="12" eb="14">
      <t>ホケン</t>
    </rPh>
    <rPh sb="14" eb="16">
      <t>シセツ</t>
    </rPh>
    <rPh sb="16" eb="17">
      <t>マタ</t>
    </rPh>
    <rPh sb="18" eb="20">
      <t>カイゴ</t>
    </rPh>
    <rPh sb="20" eb="22">
      <t>イリョウ</t>
    </rPh>
    <rPh sb="22" eb="23">
      <t>イン</t>
    </rPh>
    <rPh sb="24" eb="27">
      <t>ニュウインチュウ</t>
    </rPh>
    <rPh sb="27" eb="28">
      <t>マタ</t>
    </rPh>
    <rPh sb="29" eb="32">
      <t>ニュウショチュウ</t>
    </rPh>
    <rPh sb="33" eb="34">
      <t>モノ</t>
    </rPh>
    <rPh sb="35" eb="37">
      <t>タイイン</t>
    </rPh>
    <rPh sb="37" eb="38">
      <t>マタ</t>
    </rPh>
    <rPh sb="39" eb="41">
      <t>タイショ</t>
    </rPh>
    <rPh sb="44" eb="45">
      <t>ア</t>
    </rPh>
    <rPh sb="63" eb="66">
      <t>ジギョウショ</t>
    </rPh>
    <rPh sb="67" eb="70">
      <t>ホケンシ</t>
    </rPh>
    <rPh sb="74" eb="75">
      <t>マタ</t>
    </rPh>
    <rPh sb="76" eb="78">
      <t>リガク</t>
    </rPh>
    <rPh sb="78" eb="81">
      <t>リョウホウシ</t>
    </rPh>
    <rPh sb="82" eb="84">
      <t>サギョウ</t>
    </rPh>
    <rPh sb="84" eb="87">
      <t>リョウホウシ</t>
    </rPh>
    <rPh sb="87" eb="88">
      <t>モ</t>
    </rPh>
    <rPh sb="91" eb="93">
      <t>ゲンゴ</t>
    </rPh>
    <rPh sb="93" eb="95">
      <t>チョウカク</t>
    </rPh>
    <rPh sb="95" eb="96">
      <t>シ</t>
    </rPh>
    <rPh sb="98" eb="100">
      <t>タイイン</t>
    </rPh>
    <rPh sb="100" eb="101">
      <t>ジ</t>
    </rPh>
    <rPh sb="101" eb="103">
      <t>キョウドウ</t>
    </rPh>
    <rPh sb="103" eb="105">
      <t>シドウ</t>
    </rPh>
    <rPh sb="106" eb="107">
      <t>オコナ</t>
    </rPh>
    <rPh sb="109" eb="110">
      <t>アト</t>
    </rPh>
    <rPh sb="112" eb="114">
      <t>トウガイ</t>
    </rPh>
    <rPh sb="114" eb="115">
      <t>シャ</t>
    </rPh>
    <rPh sb="116" eb="118">
      <t>タイイン</t>
    </rPh>
    <rPh sb="118" eb="119">
      <t>マタ</t>
    </rPh>
    <rPh sb="120" eb="122">
      <t>タイショ</t>
    </rPh>
    <rPh sb="122" eb="123">
      <t>ゴ</t>
    </rPh>
    <rPh sb="124" eb="126">
      <t>トウガイ</t>
    </rPh>
    <rPh sb="126" eb="127">
      <t>シャ</t>
    </rPh>
    <rPh sb="128" eb="129">
      <t>タイ</t>
    </rPh>
    <rPh sb="131" eb="133">
      <t>ショカイ</t>
    </rPh>
    <rPh sb="134" eb="136">
      <t>ホウモン</t>
    </rPh>
    <rPh sb="136" eb="138">
      <t>カンゴ</t>
    </rPh>
    <rPh sb="143" eb="144">
      <t>オコナ</t>
    </rPh>
    <rPh sb="146" eb="148">
      <t>バアイ</t>
    </rPh>
    <rPh sb="150" eb="152">
      <t>タイイン</t>
    </rPh>
    <rPh sb="152" eb="153">
      <t>ジ</t>
    </rPh>
    <rPh sb="153" eb="155">
      <t>キョウドウ</t>
    </rPh>
    <rPh sb="155" eb="157">
      <t>シドウ</t>
    </rPh>
    <rPh sb="157" eb="159">
      <t>カサン</t>
    </rPh>
    <rPh sb="163" eb="165">
      <t>トウガイ</t>
    </rPh>
    <rPh sb="165" eb="167">
      <t>タイイン</t>
    </rPh>
    <rPh sb="167" eb="168">
      <t>マタ</t>
    </rPh>
    <rPh sb="169" eb="171">
      <t>タイショ</t>
    </rPh>
    <rPh sb="175" eb="176">
      <t>カイ</t>
    </rPh>
    <rPh sb="177" eb="179">
      <t>トクベツ</t>
    </rPh>
    <rPh sb="180" eb="182">
      <t>カンリ</t>
    </rPh>
    <rPh sb="183" eb="185">
      <t>ヒツヨウ</t>
    </rPh>
    <rPh sb="188" eb="191">
      <t>リヨウシャ</t>
    </rPh>
    <rPh sb="193" eb="194">
      <t>カイ</t>
    </rPh>
    <rPh sb="196" eb="197">
      <t>カギ</t>
    </rPh>
    <rPh sb="202" eb="204">
      <t>タンイ</t>
    </rPh>
    <rPh sb="205" eb="207">
      <t>カサン</t>
    </rPh>
    <rPh sb="324" eb="326">
      <t>タイイン</t>
    </rPh>
    <rPh sb="326" eb="327">
      <t>ジ</t>
    </rPh>
    <rPh sb="327" eb="329">
      <t>キョウドウ</t>
    </rPh>
    <rPh sb="329" eb="331">
      <t>シドウ</t>
    </rPh>
    <rPh sb="331" eb="333">
      <t>カサン</t>
    </rPh>
    <rPh sb="349" eb="351">
      <t>ホウモン</t>
    </rPh>
    <rPh sb="351" eb="353">
      <t>カンゴ</t>
    </rPh>
    <rPh sb="354" eb="356">
      <t>リヨウ</t>
    </rPh>
    <rPh sb="358" eb="360">
      <t>バアイ</t>
    </rPh>
    <rPh sb="361" eb="363">
      <t>トウガイ</t>
    </rPh>
    <rPh sb="363" eb="365">
      <t>カサン</t>
    </rPh>
    <rPh sb="366" eb="368">
      <t>サンテイ</t>
    </rPh>
    <phoneticPr fontId="5"/>
  </si>
  <si>
    <t>特別な管理を必要とする利用者として厚生労働大臣が定める状態の上記①以外に該当する状態にある者に対して指定看護小規模多機能型居宅介護を行う場合</t>
    <rPh sb="30" eb="32">
      <t>ジョウキ</t>
    </rPh>
    <rPh sb="33" eb="35">
      <t>イガイ</t>
    </rPh>
    <rPh sb="52" eb="54">
      <t>カンゴ</t>
    </rPh>
    <rPh sb="54" eb="65">
      <t>ショウキボタキノウガタキョタクカイゴ</t>
    </rPh>
    <phoneticPr fontId="5"/>
  </si>
  <si>
    <t>別に厚生労働大臣が定める基準（※）に適合しているものとして市長に届け出た事業所が、登録者の居宅における生活を継続するためのサービスの体制を強化した場合は、１月につき1,000単位を加算していますか。
※次のいずれにも適合すること。</t>
    <rPh sb="0" eb="1">
      <t>ベツ</t>
    </rPh>
    <rPh sb="29" eb="31">
      <t>シチョウ</t>
    </rPh>
    <rPh sb="41" eb="44">
      <t>トウロクシャ</t>
    </rPh>
    <rPh sb="45" eb="47">
      <t>キョタク</t>
    </rPh>
    <rPh sb="51" eb="53">
      <t>セイカツ</t>
    </rPh>
    <rPh sb="54" eb="56">
      <t>ケイゾク</t>
    </rPh>
    <rPh sb="66" eb="68">
      <t>タイセイ</t>
    </rPh>
    <rPh sb="69" eb="71">
      <t>キョウカ</t>
    </rPh>
    <rPh sb="73" eb="75">
      <t>バアイ</t>
    </rPh>
    <rPh sb="78" eb="79">
      <t>ツキ</t>
    </rPh>
    <rPh sb="87" eb="89">
      <t>タンイ</t>
    </rPh>
    <rPh sb="90" eb="92">
      <t>カサン</t>
    </rPh>
    <rPh sb="102" eb="103">
      <t>ツギ</t>
    </rPh>
    <rPh sb="109" eb="111">
      <t>テキゴウ</t>
    </rPh>
    <phoneticPr fontId="5"/>
  </si>
  <si>
    <t>(2) ⑴の確認及び評価の結果等の情報を厚生労働省に提出し、褥瘡管理の実施に当たって、当該情報その他褥瘡管理の適切かつ有効な実施のために必要な情報を活用していること。</t>
    <phoneticPr fontId="3"/>
  </si>
  <si>
    <t>事業を運営するに当たっては、地域との結び付きを重視し、つくば市、地域包括支援センター、他の地域密着型サービス事業者（地域密着介護予防サービス事業者）又は居宅サービス事業者（介護予防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32" eb="34">
      <t>チイキ</t>
    </rPh>
    <rPh sb="34" eb="36">
      <t>ホウカツ</t>
    </rPh>
    <rPh sb="36" eb="38">
      <t>シエン</t>
    </rPh>
    <rPh sb="43" eb="44">
      <t>ホカ</t>
    </rPh>
    <rPh sb="45" eb="47">
      <t>チイキ</t>
    </rPh>
    <rPh sb="47" eb="50">
      <t>ミッチャクガタ</t>
    </rPh>
    <rPh sb="54" eb="57">
      <t>ジギョウシャ</t>
    </rPh>
    <rPh sb="58" eb="62">
      <t>チイキミッチャク</t>
    </rPh>
    <rPh sb="62" eb="64">
      <t>カイゴ</t>
    </rPh>
    <rPh sb="64" eb="66">
      <t>ヨボウ</t>
    </rPh>
    <rPh sb="70" eb="73">
      <t>ジギョウシャ</t>
    </rPh>
    <rPh sb="74" eb="75">
      <t>マタ</t>
    </rPh>
    <rPh sb="76" eb="78">
      <t>キョタク</t>
    </rPh>
    <rPh sb="82" eb="85">
      <t>ジギョウシャ</t>
    </rPh>
    <rPh sb="86" eb="88">
      <t>カイゴ</t>
    </rPh>
    <rPh sb="88" eb="90">
      <t>ヨボウ</t>
    </rPh>
    <rPh sb="94" eb="97">
      <t>ジギョウシャ</t>
    </rPh>
    <rPh sb="100" eb="101">
      <t>タ</t>
    </rPh>
    <rPh sb="102" eb="104">
      <t>ホケン</t>
    </rPh>
    <rPh sb="104" eb="106">
      <t>イリョウ</t>
    </rPh>
    <rPh sb="110" eb="111">
      <t>オヨ</t>
    </rPh>
    <rPh sb="112" eb="114">
      <t>フクシ</t>
    </rPh>
    <rPh sb="119" eb="121">
      <t>テイキョウ</t>
    </rPh>
    <rPh sb="123" eb="124">
      <t>モノ</t>
    </rPh>
    <rPh sb="126" eb="128">
      <t>レンケイ</t>
    </rPh>
    <rPh sb="129" eb="130">
      <t>ツト</t>
    </rPh>
    <phoneticPr fontId="5"/>
  </si>
  <si>
    <t>利用者に関するつくば市への通知</t>
    <rPh sb="10" eb="11">
      <t>シ</t>
    </rPh>
    <phoneticPr fontId="5"/>
  </si>
  <si>
    <t>利用者が、正当な理由なしに利用に関する指示に従わないことにより、要介護等状態の程度を増進させたと認められるときは、その旨をつくば市に通知していますか。</t>
    <rPh sb="0" eb="3">
      <t>リヨウシャ</t>
    </rPh>
    <rPh sb="48" eb="49">
      <t>ミト</t>
    </rPh>
    <rPh sb="64" eb="65">
      <t>シ</t>
    </rPh>
    <phoneticPr fontId="5"/>
  </si>
  <si>
    <t>利用者が、偽りその他不正な行為によって保険給付を受け、又は受けようとしたときは、その旨をつくば市に通知していますか。</t>
    <rPh sb="0" eb="3">
      <t>リヨウシャ</t>
    </rPh>
    <rPh sb="47" eb="48">
      <t>シ</t>
    </rPh>
    <phoneticPr fontId="5"/>
  </si>
  <si>
    <t>提供したサービスに関し、つくば市が行う文書その他の物件の提出等に応じ、及びつくば市が行う調査に協力するとともに、つくば市から指導又は助言を受けた場合においては、当該指導又は助言に従って必要な改善を行っていますか。</t>
    <rPh sb="89" eb="90">
      <t>シタガ</t>
    </rPh>
    <phoneticPr fontId="5"/>
  </si>
  <si>
    <t>つくば市からの求めがあった場合には改善内容を報告していますか。</t>
    <rPh sb="3" eb="4">
      <t>シ</t>
    </rPh>
    <phoneticPr fontId="5"/>
  </si>
  <si>
    <t>利用者に対するサービスの提供により事故が発生した場合は、つくば市、当該利用者の家族、当該利用者に係る居宅介護支援事業者等に連絡を行うとともに、必要な措置を講じていますか。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31" eb="32">
      <t>シ</t>
    </rPh>
    <rPh sb="33" eb="35">
      <t>トウガイ</t>
    </rPh>
    <rPh sb="35" eb="38">
      <t>リヨウシャ</t>
    </rPh>
    <rPh sb="39" eb="41">
      <t>カゾク</t>
    </rPh>
    <rPh sb="42" eb="44">
      <t>トウガイ</t>
    </rPh>
    <rPh sb="44" eb="47">
      <t>リヨウシャ</t>
    </rPh>
    <rPh sb="48" eb="49">
      <t>カカワ</t>
    </rPh>
    <rPh sb="50" eb="52">
      <t>キョタク</t>
    </rPh>
    <rPh sb="52" eb="54">
      <t>カイゴ</t>
    </rPh>
    <rPh sb="54" eb="56">
      <t>シエン</t>
    </rPh>
    <rPh sb="56" eb="59">
      <t>ジギョウシャ</t>
    </rPh>
    <rPh sb="59" eb="60">
      <t>トウ</t>
    </rPh>
    <rPh sb="61" eb="63">
      <t>レンラク</t>
    </rPh>
    <rPh sb="64" eb="65">
      <t>オコナ</t>
    </rPh>
    <rPh sb="71" eb="73">
      <t>ヒツヨウ</t>
    </rPh>
    <rPh sb="74" eb="76">
      <t>ソチ</t>
    </rPh>
    <rPh sb="77" eb="78">
      <t>コウ</t>
    </rPh>
    <phoneticPr fontId="5"/>
  </si>
  <si>
    <t>利用者に対するサービスの提供に関する次に掲げる記録を整備し、その完結の日から５年間保存していますか。
・居宅サービス計画
・看護小規模多機能型居宅介護計画
・身体的拘束等の態様及び時間、その際の利用者の心身の状況並びに緊急やむを得ない理由の記録
・主治の医師による指示の文書
・看護小規模多機能型居宅介護報告書
・提供した具体的なサービスの内容等の記録
・つくば市への通知に係る記録
・苦情の内容等の記録
・事故の状況及び当該事故に際して採った処置の記録
・報告、評価、要望、助言等の記録</t>
    <phoneticPr fontId="5"/>
  </si>
  <si>
    <t>介護職員の賃金の改善等を実施しているものとしてつくば市に届け出た事業所が、利用者に対しサービス提供を行った場合には、次に掲げる区分に従い加算していますか。
ただし、次に掲げるいずれかの加算を算定している場合においては、次に掲げるその他の加算は算定しません。</t>
    <rPh sb="47" eb="49">
      <t>テイキョウ</t>
    </rPh>
    <rPh sb="50" eb="51">
      <t>オコナ</t>
    </rPh>
    <phoneticPr fontId="5"/>
  </si>
  <si>
    <t>介護職員処遇改善等計画書を作成し、つくば市へ届け出るとともに、当該計画書を介護職員に周知していますか。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20" eb="21">
      <t>シ</t>
    </rPh>
    <rPh sb="22" eb="23">
      <t>トド</t>
    </rPh>
    <rPh sb="24" eb="25">
      <t>デ</t>
    </rPh>
    <rPh sb="31" eb="33">
      <t>トウガイ</t>
    </rPh>
    <rPh sb="33" eb="36">
      <t>ケイカクショ</t>
    </rPh>
    <rPh sb="37" eb="39">
      <t>カイゴ</t>
    </rPh>
    <rPh sb="39" eb="41">
      <t>ショクイン</t>
    </rPh>
    <rPh sb="42" eb="44">
      <t>シュウチ</t>
    </rPh>
    <phoneticPr fontId="5"/>
  </si>
  <si>
    <t>事業年度ごとに介護職員の処遇改善に関する実績をつくば市に報告していますか。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6" eb="27">
      <t>シ</t>
    </rPh>
    <rPh sb="28" eb="30">
      <t>ホウコク</t>
    </rPh>
    <phoneticPr fontId="5"/>
  </si>
  <si>
    <t>wef013@city.tsukuba.lg.jp</t>
    <phoneticPr fontId="5"/>
  </si>
  <si>
    <t>TEL029-883-1111</t>
    <phoneticPr fontId="3"/>
  </si>
  <si>
    <t>つくば市研究学園一丁目１番地１</t>
    <rPh sb="4" eb="8">
      <t>ケンキュウガクエン</t>
    </rPh>
    <rPh sb="8" eb="11">
      <t>イチチョウメ</t>
    </rPh>
    <rPh sb="12" eb="14">
      <t>バンチ</t>
    </rPh>
    <phoneticPr fontId="5"/>
  </si>
  <si>
    <t>〒305-8555</t>
  </si>
  <si>
    <t>＊提出書類チェックシートの送付先</t>
    <rPh sb="1" eb="3">
      <t>テイシュツ</t>
    </rPh>
    <rPh sb="3" eb="5">
      <t>ショルイ</t>
    </rPh>
    <phoneticPr fontId="5"/>
  </si>
  <si>
    <t>事業ごとに１部</t>
    <rPh sb="0" eb="2">
      <t>ジギョウ</t>
    </rPh>
    <phoneticPr fontId="5"/>
  </si>
  <si>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5"/>
  </si>
  <si>
    <t>④利用者の状況</t>
    <rPh sb="1" eb="4">
      <t>リヨウシャ</t>
    </rPh>
    <rPh sb="5" eb="7">
      <t>ジョウキョウ</t>
    </rPh>
    <phoneticPr fontId="5"/>
  </si>
  <si>
    <t>③運営規程及び重要事項説明書、利用者契約書（見本）</t>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</si>
  <si>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</si>
  <si>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①自己点検シート</t>
    <rPh sb="1" eb="3">
      <t>ジコ</t>
    </rPh>
    <rPh sb="3" eb="5">
      <t>テンケン</t>
    </rPh>
    <phoneticPr fontId="5"/>
  </si>
  <si>
    <t>チェック</t>
    <phoneticPr fontId="5"/>
  </si>
  <si>
    <t>提出数</t>
    <phoneticPr fontId="5"/>
  </si>
  <si>
    <t>資料名</t>
    <phoneticPr fontId="5"/>
  </si>
  <si>
    <t>E-mail</t>
    <phoneticPr fontId="5"/>
  </si>
  <si>
    <t>電話番号</t>
  </si>
  <si>
    <t>担当者名</t>
  </si>
  <si>
    <t>施設名</t>
  </si>
  <si>
    <t>法人名</t>
    <rPh sb="0" eb="3">
      <t>ホウジンメイ</t>
    </rPh>
    <phoneticPr fontId="3"/>
  </si>
  <si>
    <t>　　　３　区分欄の年号は適宜変更してください。</t>
    <rPh sb="5" eb="7">
      <t>クブン</t>
    </rPh>
    <rPh sb="7" eb="8">
      <t>ラン</t>
    </rPh>
    <rPh sb="9" eb="11">
      <t>ネンゴウ</t>
    </rPh>
    <rPh sb="12" eb="14">
      <t>テキギ</t>
    </rPh>
    <rPh sb="14" eb="16">
      <t>ヘンコウ</t>
    </rPh>
    <phoneticPr fontId="5"/>
  </si>
  <si>
    <t>　　　２　利用者数は、介護報酬請求に係る実利用者数をご記入ください。</t>
    <phoneticPr fontId="5"/>
  </si>
  <si>
    <t>（注）１　上記表は、実地指導時直近１年間についてご記入ください。</t>
    <phoneticPr fontId="5"/>
  </si>
  <si>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5"/>
  </si>
  <si>
    <t>月</t>
  </si>
  <si>
    <t>年間平均利用者数</t>
    <rPh sb="0" eb="2">
      <t>ネンカン</t>
    </rPh>
    <rPh sb="2" eb="4">
      <t>ヘイキン</t>
    </rPh>
    <rPh sb="4" eb="6">
      <t>リヨウ</t>
    </rPh>
    <rPh sb="6" eb="7">
      <t>シャ</t>
    </rPh>
    <rPh sb="7" eb="8">
      <t>スウ</t>
    </rPh>
    <phoneticPr fontId="5"/>
  </si>
  <si>
    <t>R　　年</t>
    <phoneticPr fontId="5"/>
  </si>
  <si>
    <r>
      <rPr>
        <b/>
        <sz val="11"/>
        <rFont val="ＭＳ Ｐゴシック"/>
        <family val="3"/>
        <charset val="128"/>
      </rPr>
      <t>区</t>
    </r>
    <r>
      <rPr>
        <b/>
        <sz val="11"/>
        <rFont val="DejaVu Sans"/>
        <family val="2"/>
      </rPr>
      <t xml:space="preserve">       </t>
    </r>
    <r>
      <rPr>
        <b/>
        <sz val="11"/>
        <rFont val="ＭＳ Ｐゴシック"/>
        <family val="3"/>
        <charset val="128"/>
      </rPr>
      <t>分</t>
    </r>
    <phoneticPr fontId="5"/>
  </si>
  <si>
    <t>　利用者の状況</t>
    <phoneticPr fontId="5"/>
  </si>
  <si>
    <r>
      <rPr>
        <sz val="12"/>
        <color theme="1"/>
        <rFont val="Century"/>
        <family val="1"/>
      </rPr>
      <t>11</t>
    </r>
    <r>
      <rPr>
        <sz val="12"/>
        <color theme="1"/>
        <rFont val="ＭＳ 明朝"/>
        <family val="1"/>
        <charset val="128"/>
      </rPr>
      <t>行動を落ち着かせるために、向精神薬を過剰に服用させる</t>
    </r>
    <phoneticPr fontId="49"/>
  </si>
  <si>
    <r>
      <t>10</t>
    </r>
    <r>
      <rPr>
        <sz val="7"/>
        <color theme="1"/>
        <rFont val="Times New Roman"/>
        <family val="1"/>
      </rPr>
      <t xml:space="preserve">  </t>
    </r>
    <r>
      <rPr>
        <sz val="12"/>
        <color theme="1"/>
        <rFont val="ＭＳ 明朝"/>
        <family val="1"/>
        <charset val="128"/>
      </rPr>
      <t>自分の意志で開けることのできない居室に隔離する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</si>
  <si>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</si>
  <si>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</si>
  <si>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</si>
  <si>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49"/>
  </si>
  <si>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49"/>
  </si>
  <si>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</si>
  <si>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</si>
  <si>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2</t>
    </r>
    <r>
      <rPr>
        <sz val="7"/>
        <color theme="1"/>
        <rFont val="Times New Roman"/>
        <family val="1"/>
      </rPr>
      <t xml:space="preserve">     </t>
    </r>
    <r>
      <rPr>
        <sz val="12"/>
        <color theme="1"/>
        <rFont val="ＭＳ 明朝"/>
        <family val="1"/>
        <charset val="128"/>
      </rPr>
      <t>転落しないように、ベッドに体幹や四肢をひも等で縛る</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</si>
  <si>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</si>
  <si>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</si>
  <si>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</si>
  <si>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</si>
  <si>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t>　拘束等の内容（下記より）</t>
  </si>
  <si>
    <t>居室番号</t>
  </si>
  <si>
    <t>介護度</t>
  </si>
  <si>
    <t>氏　名</t>
  </si>
  <si>
    <t>№</t>
  </si>
  <si>
    <t>事業所（施設）名　　　　　　　　　　　　　</t>
  </si>
  <si>
    <t>行動障害のある利用者および身体拘束者名簿</t>
  </si>
  <si>
    <t>提出書類チェックシート（看護小規模多機能型居宅介護）</t>
    <rPh sb="0" eb="2">
      <t>テイシュツ</t>
    </rPh>
    <rPh sb="2" eb="4">
      <t>ショルイ</t>
    </rPh>
    <rPh sb="12" eb="14">
      <t>カンゴ</t>
    </rPh>
    <rPh sb="14" eb="17">
      <t>ショウキボ</t>
    </rPh>
    <rPh sb="17" eb="21">
      <t>タキノウガタ</t>
    </rPh>
    <rPh sb="21" eb="23">
      <t>キョタク</t>
    </rPh>
    <rPh sb="23" eb="25">
      <t>カイゴ</t>
    </rPh>
    <phoneticPr fontId="5"/>
  </si>
  <si>
    <t>サテライト体制未整備減算</t>
    <phoneticPr fontId="5"/>
  </si>
  <si>
    <t xml:space="preserve">次のいずれかに該当しますか。
該当する番号に○印を記載してください。
（　①　・　②　・　③　）
①以下の研修修了者
・　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②保健師
③看護師
※代表者の交代時においては、半年後又は次回研修日程のいずれか早い日までに、「認知症対応型サービス事業開設者研修」を修了することで差し支えありません。
</t>
    <rPh sb="7" eb="9">
      <t>ガイトウ</t>
    </rPh>
    <rPh sb="15" eb="17">
      <t>ガイトウ</t>
    </rPh>
    <rPh sb="19" eb="21">
      <t>バンゴウ</t>
    </rPh>
    <rPh sb="23" eb="24">
      <t>ジルシ</t>
    </rPh>
    <rPh sb="25" eb="27">
      <t>キサイ</t>
    </rPh>
    <rPh sb="48" eb="50">
      <t>イカ</t>
    </rPh>
    <rPh sb="51" eb="53">
      <t>ケンシュウ</t>
    </rPh>
    <rPh sb="53" eb="56">
      <t>シュウリョウシャ</t>
    </rPh>
    <rPh sb="222" eb="225">
      <t>ホケンシ</t>
    </rPh>
    <rPh sb="227" eb="230">
      <t>カンゴシ</t>
    </rPh>
    <rPh sb="233" eb="236">
      <t>ダイヒョウシャ</t>
    </rPh>
    <rPh sb="237" eb="239">
      <t>コウタイ</t>
    </rPh>
    <rPh sb="239" eb="240">
      <t>ジ</t>
    </rPh>
    <rPh sb="246" eb="249">
      <t>ハントシゴ</t>
    </rPh>
    <rPh sb="249" eb="250">
      <t>マタ</t>
    </rPh>
    <rPh sb="251" eb="253">
      <t>ジカイ</t>
    </rPh>
    <rPh sb="253" eb="255">
      <t>ケンシュウ</t>
    </rPh>
    <rPh sb="255" eb="257">
      <t>ニッテイ</t>
    </rPh>
    <rPh sb="262" eb="263">
      <t>ハヤ</t>
    </rPh>
    <rPh sb="264" eb="265">
      <t>ヒ</t>
    </rPh>
    <rPh sb="289" eb="291">
      <t>シュウリョウ</t>
    </rPh>
    <rPh sb="296" eb="297">
      <t>サ</t>
    </rPh>
    <rPh sb="298" eb="299">
      <t>ツカ</t>
    </rPh>
    <phoneticPr fontId="5"/>
  </si>
  <si>
    <t>事業所の概要、重要事項（※）について記した文書を交付し、利用申込者又はその家族に対し説明を行い、利用申込者の同意を得ていますか。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89" eb="91">
      <t>クジョウ</t>
    </rPh>
    <rPh sb="91" eb="93">
      <t>ショリ</t>
    </rPh>
    <rPh sb="94" eb="96">
      <t>タイセイ</t>
    </rPh>
    <rPh sb="96" eb="97">
      <t>トウ</t>
    </rPh>
    <phoneticPr fontId="5"/>
  </si>
  <si>
    <t>別に厚生労働大臣が定める基準に適合しているものとして、市長に届け出た事業所の情報通信機器を用いた在宅での看取りに係る研修を受けた看護師が、医科診療報酬点数表の区分番号Ｃ001の注８（医科診療報酬点数表の区分番号 Ｃ001 ―２ の注６規定 により準用する場合（指定特定施設入居者生活介護事業者の指定を受けている有料老人ホームその他これに準ずる施設が算定する場合を除く。） を含むに規定する死亡診断加算を算定する利用者（別に厚生労働大臣が定める地域に居住する利用者に限る。）について、その主治の医師の指示に基づき、情報通信機器を用いて医師の死亡診断の補助を行った場合は、当該利用者の死亡月につき所定単位数を加算していますか。</t>
    <rPh sb="30" eb="31">
      <t>トド</t>
    </rPh>
    <rPh sb="32" eb="33">
      <t>デ</t>
    </rPh>
    <phoneticPr fontId="5"/>
  </si>
  <si>
    <t>(1)　算定日が属する月の前3月間において、事業所における利用者の総数のうち、主治の医師の指示に基づく看護サービスを提供した利用者の占める割合が100分の80以上であること。</t>
    <rPh sb="4" eb="6">
      <t>サンテイ</t>
    </rPh>
    <rPh sb="6" eb="7">
      <t>ヒ</t>
    </rPh>
    <rPh sb="8" eb="9">
      <t>ゾク</t>
    </rPh>
    <rPh sb="11" eb="12">
      <t>ツキ</t>
    </rPh>
    <rPh sb="13" eb="14">
      <t>マエ</t>
    </rPh>
    <rPh sb="15" eb="16">
      <t>ツキ</t>
    </rPh>
    <rPh sb="16" eb="17">
      <t>カン</t>
    </rPh>
    <rPh sb="22" eb="25">
      <t>ジギョウショ</t>
    </rPh>
    <rPh sb="29" eb="32">
      <t>リヨウシャ</t>
    </rPh>
    <rPh sb="33" eb="35">
      <t>ソウスウ</t>
    </rPh>
    <phoneticPr fontId="5"/>
  </si>
  <si>
    <t>登録者に係る居宅サービス計画及び看護小規模多機能型居宅介護計画の作成に専ら従事する介護支援専門員を配置していますか。
ただし、利用者の処遇に支障が無い場合は
・当該事業所の他の職務
・当該事業所に併設する上記(6)に掲げる施設等
の職務に従事することができます。
→下記のとおり記載してください。
上記の兼務を（ 行っている ・ 行っていない ）</t>
    <rPh sb="0" eb="3">
      <t>トウロクシャ</t>
    </rPh>
    <rPh sb="4" eb="5">
      <t>カカ</t>
    </rPh>
    <rPh sb="6" eb="8">
      <t>キョタク</t>
    </rPh>
    <rPh sb="12" eb="14">
      <t>ケイカク</t>
    </rPh>
    <rPh sb="14" eb="15">
      <t>オヨ</t>
    </rPh>
    <rPh sb="29" eb="31">
      <t>ケイカク</t>
    </rPh>
    <rPh sb="32" eb="34">
      <t>サクセイ</t>
    </rPh>
    <rPh sb="35" eb="36">
      <t>モッパ</t>
    </rPh>
    <rPh sb="37" eb="39">
      <t>ジュウジ</t>
    </rPh>
    <rPh sb="41" eb="43">
      <t>カイゴ</t>
    </rPh>
    <rPh sb="43" eb="45">
      <t>シエン</t>
    </rPh>
    <rPh sb="45" eb="48">
      <t>センモンイン</t>
    </rPh>
    <rPh sb="49" eb="51">
      <t>ハイチ</t>
    </rPh>
    <rPh sb="64" eb="67">
      <t>リヨウシャ</t>
    </rPh>
    <rPh sb="68" eb="70">
      <t>ショグウ</t>
    </rPh>
    <rPh sb="71" eb="73">
      <t>シショウ</t>
    </rPh>
    <rPh sb="74" eb="75">
      <t>ナ</t>
    </rPh>
    <rPh sb="76" eb="78">
      <t>バアイ</t>
    </rPh>
    <rPh sb="81" eb="83">
      <t>トウガイ</t>
    </rPh>
    <rPh sb="83" eb="86">
      <t>ジギョウショ</t>
    </rPh>
    <rPh sb="87" eb="88">
      <t>タ</t>
    </rPh>
    <rPh sb="89" eb="91">
      <t>ショクム</t>
    </rPh>
    <rPh sb="93" eb="95">
      <t>トウガイ</t>
    </rPh>
    <rPh sb="95" eb="98">
      <t>ジギョウショ</t>
    </rPh>
    <rPh sb="99" eb="101">
      <t>ヘイセツ</t>
    </rPh>
    <rPh sb="103" eb="105">
      <t>ジョウキ</t>
    </rPh>
    <rPh sb="117" eb="119">
      <t>ショクム</t>
    </rPh>
    <rPh sb="120" eb="122">
      <t>ジュウジ</t>
    </rPh>
    <rPh sb="135" eb="137">
      <t>カキ</t>
    </rPh>
    <rPh sb="141" eb="143">
      <t>キサイ</t>
    </rPh>
    <rPh sb="151" eb="153">
      <t>ジョウキ</t>
    </rPh>
    <rPh sb="154" eb="156">
      <t>ケンム</t>
    </rPh>
    <rPh sb="159" eb="160">
      <t>オコナ</t>
    </rPh>
    <rPh sb="167" eb="168">
      <t>オコナ</t>
    </rPh>
    <phoneticPr fontId="5"/>
  </si>
  <si>
    <t>・同一の事業者によって設置された他の事業所等（※）と兼務している場合は、
　事業所名、職種名、兼務事業所における１週間当たりの勤務時間数
※管理上支障がない場合は、同一敷地でなくても差し支えありません。
　　　事業所名：（　　　　　　　　　　　　）
　　　職種名　：（　　　　　　　　　　　　）
    　勤務時間：（　　　　　　　　　　　　）</t>
    <phoneticPr fontId="5"/>
  </si>
  <si>
    <t>専らその職務に従事する常勤の管理者を配置していますか。
管理者が他の職務等を兼務している場合、業務に支障はないですか。
ただし、事業所の管理上支障がない場合は、他の職種等を兼務することができます。</t>
    <phoneticPr fontId="3"/>
  </si>
  <si>
    <t>(8)通いサービスの利用者が登録定員に比べて著しく少ない状態が続いていませんか。</t>
    <phoneticPr fontId="3"/>
  </si>
  <si>
    <t>(9)登録者が通いサービスを利用していない日においては、可能な限り、訪問サービスの提供、電話連絡による見守り等をしていますか。</t>
    <phoneticPr fontId="3"/>
  </si>
  <si>
    <t>(10)看護サービス（保健師、看護師、准看護師、理学療法士、作業療法士又は言語聴覚士（以下、「看護師等」という。）が利用者に対して行う療養上の世話又は必要な診療の補助であるものをいう。）の提供に当たっては、主治の医師との密接な連携により、看護小規模多機能型居宅介護計画に基づき、利用者の心身の機能の維持回復が図られるよう妥当適切に行っていますか。</t>
    <rPh sb="4" eb="6">
      <t>カンゴ</t>
    </rPh>
    <rPh sb="11" eb="14">
      <t>ホケンシ</t>
    </rPh>
    <rPh sb="15" eb="18">
      <t>カンゴシ</t>
    </rPh>
    <rPh sb="19" eb="23">
      <t>ジュンカンゴシ</t>
    </rPh>
    <rPh sb="24" eb="26">
      <t>リガク</t>
    </rPh>
    <rPh sb="26" eb="29">
      <t>リョウホウシ</t>
    </rPh>
    <rPh sb="30" eb="32">
      <t>サギョウ</t>
    </rPh>
    <rPh sb="32" eb="35">
      <t>リョウホウシ</t>
    </rPh>
    <rPh sb="35" eb="36">
      <t>マタ</t>
    </rPh>
    <rPh sb="37" eb="42">
      <t>ゲンゴチョウカクシ</t>
    </rPh>
    <rPh sb="43" eb="45">
      <t>イカ</t>
    </rPh>
    <rPh sb="47" eb="50">
      <t>カンゴシ</t>
    </rPh>
    <rPh sb="50" eb="51">
      <t>トウ</t>
    </rPh>
    <rPh sb="58" eb="61">
      <t>リヨウシャ</t>
    </rPh>
    <rPh sb="62" eb="63">
      <t>タイ</t>
    </rPh>
    <rPh sb="65" eb="66">
      <t>オコナ</t>
    </rPh>
    <rPh sb="67" eb="69">
      <t>リョウヨウ</t>
    </rPh>
    <rPh sb="69" eb="70">
      <t>ジョウ</t>
    </rPh>
    <rPh sb="71" eb="73">
      <t>セワ</t>
    </rPh>
    <rPh sb="73" eb="74">
      <t>マタ</t>
    </rPh>
    <rPh sb="75" eb="77">
      <t>ヒツヨウ</t>
    </rPh>
    <rPh sb="78" eb="80">
      <t>シンリョウ</t>
    </rPh>
    <rPh sb="81" eb="83">
      <t>ホジョ</t>
    </rPh>
    <rPh sb="94" eb="96">
      <t>テイキョウ</t>
    </rPh>
    <rPh sb="97" eb="98">
      <t>ア</t>
    </rPh>
    <rPh sb="103" eb="105">
      <t>シュジ</t>
    </rPh>
    <rPh sb="106" eb="108">
      <t>イシ</t>
    </rPh>
    <rPh sb="110" eb="112">
      <t>ミッセツ</t>
    </rPh>
    <rPh sb="113" eb="115">
      <t>レンケイ</t>
    </rPh>
    <rPh sb="135" eb="136">
      <t>モト</t>
    </rPh>
    <rPh sb="139" eb="142">
      <t>リヨウシャ</t>
    </rPh>
    <rPh sb="143" eb="145">
      <t>シンシン</t>
    </rPh>
    <rPh sb="146" eb="148">
      <t>キノウ</t>
    </rPh>
    <rPh sb="149" eb="151">
      <t>イジ</t>
    </rPh>
    <rPh sb="151" eb="153">
      <t>カイフク</t>
    </rPh>
    <rPh sb="154" eb="155">
      <t>ハカ</t>
    </rPh>
    <rPh sb="160" eb="162">
      <t>ダトウ</t>
    </rPh>
    <rPh sb="162" eb="164">
      <t>テキセツ</t>
    </rPh>
    <rPh sb="165" eb="166">
      <t>オコナ</t>
    </rPh>
    <phoneticPr fontId="3"/>
  </si>
  <si>
    <t>(11)看護サービスの提供に当たっては、医学の進歩に対応し、適切な看護技術をもって、サービスの提供を行っていますか。</t>
    <rPh sb="4" eb="6">
      <t>カンゴ</t>
    </rPh>
    <rPh sb="11" eb="13">
      <t>テイキョウ</t>
    </rPh>
    <rPh sb="14" eb="15">
      <t>ア</t>
    </rPh>
    <rPh sb="20" eb="22">
      <t>イガク</t>
    </rPh>
    <rPh sb="23" eb="25">
      <t>シンポ</t>
    </rPh>
    <rPh sb="26" eb="28">
      <t>タイオウ</t>
    </rPh>
    <rPh sb="30" eb="32">
      <t>テキセツ</t>
    </rPh>
    <rPh sb="33" eb="35">
      <t>カンゴ</t>
    </rPh>
    <rPh sb="35" eb="37">
      <t>ギジュツ</t>
    </rPh>
    <rPh sb="47" eb="49">
      <t>テイキョウ</t>
    </rPh>
    <rPh sb="50" eb="51">
      <t>オコナ</t>
    </rPh>
    <phoneticPr fontId="3"/>
  </si>
  <si>
    <t>(12)特殊な看護等については、これを行っていませんか。</t>
    <rPh sb="4" eb="6">
      <t>トクシュ</t>
    </rPh>
    <rPh sb="7" eb="9">
      <t>カンゴ</t>
    </rPh>
    <rPh sb="9" eb="10">
      <t>トウ</t>
    </rPh>
    <rPh sb="19" eb="20">
      <t>オコナ</t>
    </rPh>
    <phoneticPr fontId="3"/>
  </si>
  <si>
    <t>基準第28条第2項</t>
    <phoneticPr fontId="5"/>
  </si>
  <si>
    <t>解釈通知第3の二の二の3の(7)</t>
    <rPh sb="4" eb="5">
      <t>ダイ</t>
    </rPh>
    <rPh sb="7" eb="8">
      <t>ニ</t>
    </rPh>
    <rPh sb="9" eb="10">
      <t>ニ</t>
    </rPh>
    <phoneticPr fontId="3"/>
  </si>
  <si>
    <t xml:space="preserve">参考：
①基準第177条第6項
　指定看護小規模多機能型居宅介護事業者は、前号の身体拘束を行う場合には、その態様及び時間、その際の利用者の心身の状況並びに緊急やむを得ない理由を記録しなければならない。
②基準第177条第7項
  指定看護小規模多機能型居宅介護事業者は、身体的拘束等の適正化を図るため、次に掲げる措
置を講じなければならない。
　イ　身体的拘束等の適正化のための対策を検討する委員会（テレビ電話装置等を活用して行う
　　ことができるものとする。）を三月に一回以上開催するとともに、その結果について、看護
　　小規模多機能型居宅介護従業者に周知徹底を図ること。
　ロ　身体的拘束等の適正化のための指針を整備すること。
　ハ　看護小規模多機能型居宅介護従業者に対し、身体的拘束等の適正化のための研修を定期的
　　に実施すること。
</t>
    <rPh sb="0" eb="2">
      <t>サンコウ</t>
    </rPh>
    <rPh sb="5" eb="7">
      <t>キジュン</t>
    </rPh>
    <rPh sb="7" eb="8">
      <t>ダイ</t>
    </rPh>
    <rPh sb="11" eb="12">
      <t>ジョウ</t>
    </rPh>
    <rPh sb="12" eb="13">
      <t>ダイ</t>
    </rPh>
    <rPh sb="14" eb="15">
      <t>コウ</t>
    </rPh>
    <rPh sb="17" eb="24">
      <t>シテイカンゴショウキボ</t>
    </rPh>
    <rPh sb="24" eb="28">
      <t>タキノウガタ</t>
    </rPh>
    <rPh sb="28" eb="35">
      <t>キョタクカイゴジギョウシャ</t>
    </rPh>
    <rPh sb="37" eb="39">
      <t>ゼンゴウ</t>
    </rPh>
    <rPh sb="40" eb="44">
      <t>シンタイコウソク</t>
    </rPh>
    <rPh sb="45" eb="46">
      <t>オコナ</t>
    </rPh>
    <rPh sb="47" eb="49">
      <t>バアイ</t>
    </rPh>
    <rPh sb="54" eb="56">
      <t>タイヨウ</t>
    </rPh>
    <rPh sb="56" eb="57">
      <t>オヨ</t>
    </rPh>
    <rPh sb="58" eb="60">
      <t>ジカン</t>
    </rPh>
    <rPh sb="63" eb="64">
      <t>サイ</t>
    </rPh>
    <rPh sb="65" eb="68">
      <t>リヨウシャ</t>
    </rPh>
    <rPh sb="69" eb="71">
      <t>シンシン</t>
    </rPh>
    <rPh sb="72" eb="75">
      <t>ジョウキョウナラ</t>
    </rPh>
    <rPh sb="77" eb="79">
      <t>キンキュウ</t>
    </rPh>
    <rPh sb="82" eb="83">
      <t>エ</t>
    </rPh>
    <rPh sb="85" eb="87">
      <t>リユウ</t>
    </rPh>
    <rPh sb="88" eb="90">
      <t>キロク</t>
    </rPh>
    <rPh sb="102" eb="104">
      <t>キジュン</t>
    </rPh>
    <rPh sb="257" eb="259">
      <t>カンゴ</t>
    </rPh>
    <rPh sb="356" eb="359">
      <t>テイキテキ</t>
    </rPh>
    <rPh sb="363" eb="365">
      <t>ジッシ</t>
    </rPh>
    <phoneticPr fontId="5"/>
  </si>
  <si>
    <t>別に厚生労働大臣が定める基準に適合しているものとして市長に届け出て、口腔機能が低下している利用者又はそのおそれのある利用者に対して、その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所定の単位数を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続き行うことが必要と認めれられる利用者については、引き続き算定することができます。</t>
    <phoneticPr fontId="5"/>
  </si>
  <si>
    <t>(4) 他のサービス事業所において、当該利用者について、口腔連携強化加算を算定していないこと。</t>
    <rPh sb="4" eb="5">
      <t>ホカ</t>
    </rPh>
    <rPh sb="10" eb="13">
      <t>ジギョウショ</t>
    </rPh>
    <rPh sb="18" eb="20">
      <t>トウガイ</t>
    </rPh>
    <rPh sb="20" eb="23">
      <t>リヨウシャ</t>
    </rPh>
    <rPh sb="28" eb="30">
      <t>コウクウ</t>
    </rPh>
    <rPh sb="30" eb="32">
      <t>レンケイ</t>
    </rPh>
    <rPh sb="32" eb="34">
      <t>キョウカ</t>
    </rPh>
    <rPh sb="34" eb="36">
      <t>カサン</t>
    </rPh>
    <rPh sb="37" eb="39">
      <t>サンテイ</t>
    </rPh>
    <phoneticPr fontId="3"/>
  </si>
  <si>
    <t>(4) 他のサービス事業所において、当該利用者について、口腔連携強化加算を算定していないこと。</t>
    <phoneticPr fontId="5"/>
  </si>
  <si>
    <t>(2) ⑴の評価の結果、褥瘡の認められた入所者等について、当該褥瘡が治癒したこと、又は褥瘡が発生するリスクがあるとされた入所者等について、褥瘡の発生のないこと。</t>
    <phoneticPr fontId="3"/>
  </si>
  <si>
    <t>令和８年４月、５月</t>
    <rPh sb="0" eb="2">
      <t>レイワ</t>
    </rPh>
    <rPh sb="3" eb="4">
      <t>ネン</t>
    </rPh>
    <rPh sb="5" eb="6">
      <t>ガツ</t>
    </rPh>
    <rPh sb="8" eb="9">
      <t>ガツ</t>
    </rPh>
    <phoneticPr fontId="5"/>
  </si>
  <si>
    <t>令和８年６月以降</t>
    <rPh sb="0" eb="2">
      <t>レイワ</t>
    </rPh>
    <rPh sb="3" eb="4">
      <t>ネン</t>
    </rPh>
    <rPh sb="5" eb="6">
      <t>ガツ</t>
    </rPh>
    <rPh sb="6" eb="8">
      <t>イコウ</t>
    </rPh>
    <phoneticPr fontId="5"/>
  </si>
  <si>
    <t>基準第171条第1項
解釈通知四2(1)②ト</t>
    <rPh sb="0" eb="2">
      <t>キジュン</t>
    </rPh>
    <rPh sb="2" eb="3">
      <t>ダイ</t>
    </rPh>
    <rPh sb="6" eb="7">
      <t>ジョウ</t>
    </rPh>
    <rPh sb="7" eb="8">
      <t>ダイ</t>
    </rPh>
    <rPh sb="9" eb="10">
      <t>コウ</t>
    </rPh>
    <rPh sb="12" eb="14">
      <t>カイシャク</t>
    </rPh>
    <rPh sb="14" eb="16">
      <t>ツウチ</t>
    </rPh>
    <rPh sb="16" eb="17">
      <t>シ</t>
    </rPh>
    <phoneticPr fontId="3"/>
  </si>
  <si>
    <t>基準第171条第6項
解釈通知四2(1)②ト</t>
    <rPh sb="16" eb="17">
      <t>シ</t>
    </rPh>
    <phoneticPr fontId="3"/>
  </si>
  <si>
    <t>基準第171条第12項
解釈通知四2(1)③イ</t>
    <rPh sb="12" eb="14">
      <t>カイシャク</t>
    </rPh>
    <rPh sb="14" eb="16">
      <t>ツウチ</t>
    </rPh>
    <rPh sb="16" eb="17">
      <t>シ</t>
    </rPh>
    <phoneticPr fontId="3"/>
  </si>
  <si>
    <t>基準第172条第3項
解釈通知四2(2)②</t>
    <rPh sb="15" eb="16">
      <t>シ</t>
    </rPh>
    <phoneticPr fontId="3"/>
  </si>
  <si>
    <t>基準第173条
解釈通知四2(3)②</t>
    <rPh sb="8" eb="10">
      <t>カイシャク</t>
    </rPh>
    <rPh sb="10" eb="12">
      <t>ツウチ</t>
    </rPh>
    <rPh sb="12" eb="13">
      <t>シ</t>
    </rPh>
    <phoneticPr fontId="3"/>
  </si>
  <si>
    <t>基準第171条第8項
解釈通知四2(1)①</t>
    <rPh sb="11" eb="13">
      <t>カイシャク</t>
    </rPh>
    <rPh sb="13" eb="15">
      <t>ツウチ</t>
    </rPh>
    <rPh sb="15" eb="16">
      <t>シ</t>
    </rPh>
    <phoneticPr fontId="3"/>
  </si>
  <si>
    <t>基準第171条第1項・第8項
解釈通知四2(1)②</t>
    <rPh sb="7" eb="8">
      <t>ダイ</t>
    </rPh>
    <rPh sb="9" eb="10">
      <t>コウ</t>
    </rPh>
    <rPh sb="15" eb="17">
      <t>カイシャク</t>
    </rPh>
    <rPh sb="17" eb="19">
      <t>ツウチ</t>
    </rPh>
    <rPh sb="19" eb="20">
      <t>シ</t>
    </rPh>
    <phoneticPr fontId="3"/>
  </si>
  <si>
    <t>基準第171条第1項
基準第171条第9項
解釈通知四2(1)②ト</t>
    <rPh sb="11" eb="13">
      <t>キジュン</t>
    </rPh>
    <rPh sb="13" eb="14">
      <t>ダイ</t>
    </rPh>
    <rPh sb="17" eb="18">
      <t>ジョウ</t>
    </rPh>
    <rPh sb="18" eb="19">
      <t>ダイ</t>
    </rPh>
    <rPh sb="20" eb="21">
      <t>コウ</t>
    </rPh>
    <rPh sb="26" eb="27">
      <t>シ</t>
    </rPh>
    <phoneticPr fontId="3"/>
  </si>
  <si>
    <t>専らその職務に従事する常勤の管理者を配置していますか。
管理者が他の職務等を兼務している場合、業務に支障はないですか。
ただし、事業所の管理上支障がない場合は、当該事業所の他の職務に従事し、又は他の事業所、施設等の職務に従事することができます。</t>
    <phoneticPr fontId="3"/>
  </si>
  <si>
    <t>　→　下記の事項について記載してください。
　・兼務の有無　（　有　・　無　）
　・当該事業所内で他職務と兼務している場合は
　　その職種名
    （　　　　　　　　　　　　　　　　　　）
　・以下の職務に従事している場合（① ・ ②）
　　①他の事業所、施設等の職務
　　②併設する以下の施設等
　　　(1)指定認知症対応型共同生活介護事業所
　　　(2)指定地域密着型特定施設
　　　(3)指定地域密着型介護老人福祉施設
　　　(4)指定介護療養型医療施設
　　　(5)介護医療院
※ただし、管理上支障がない場合は、サテライト型指定看護小規模多機能型居宅介護事業所の管理者は、本体事業所の管理者をもって充てることができます。</t>
    <rPh sb="101" eb="103">
      <t>イカ</t>
    </rPh>
    <rPh sb="104" eb="106">
      <t>ショクム</t>
    </rPh>
    <rPh sb="107" eb="109">
      <t>ジュウジ</t>
    </rPh>
    <rPh sb="113" eb="115">
      <t>バアイ</t>
    </rPh>
    <rPh sb="126" eb="127">
      <t>ホカ</t>
    </rPh>
    <rPh sb="128" eb="131">
      <t>ジギョウショ</t>
    </rPh>
    <rPh sb="132" eb="134">
      <t>シセツ</t>
    </rPh>
    <rPh sb="134" eb="135">
      <t>トウ</t>
    </rPh>
    <rPh sb="143" eb="145">
      <t>ヘイセツ</t>
    </rPh>
    <rPh sb="147" eb="149">
      <t>イカ</t>
    </rPh>
    <rPh sb="150" eb="152">
      <t>シセツ</t>
    </rPh>
    <rPh sb="152" eb="153">
      <t>トウ</t>
    </rPh>
    <rPh sb="254" eb="256">
      <t>カンリ</t>
    </rPh>
    <rPh sb="256" eb="257">
      <t>ジョウ</t>
    </rPh>
    <rPh sb="257" eb="259">
      <t>シショウ</t>
    </rPh>
    <rPh sb="262" eb="264">
      <t>バアイ</t>
    </rPh>
    <rPh sb="271" eb="272">
      <t>ガタ</t>
    </rPh>
    <rPh sb="272" eb="274">
      <t>シテイ</t>
    </rPh>
    <rPh sb="274" eb="276">
      <t>カンゴ</t>
    </rPh>
    <rPh sb="276" eb="279">
      <t>ショウキボ</t>
    </rPh>
    <rPh sb="279" eb="283">
      <t>タキノウガタ</t>
    </rPh>
    <rPh sb="283" eb="285">
      <t>キョタク</t>
    </rPh>
    <rPh sb="285" eb="287">
      <t>カイゴ</t>
    </rPh>
    <rPh sb="287" eb="290">
      <t>ジギョウショ</t>
    </rPh>
    <rPh sb="291" eb="294">
      <t>カンリシャ</t>
    </rPh>
    <rPh sb="296" eb="298">
      <t>ホンタイ</t>
    </rPh>
    <rPh sb="298" eb="301">
      <t>ジギョウショ</t>
    </rPh>
    <rPh sb="302" eb="305">
      <t>カンリシャ</t>
    </rPh>
    <rPh sb="309" eb="310">
      <t>ア</t>
    </rPh>
    <phoneticPr fontId="3"/>
  </si>
  <si>
    <t>基準第172条第3項
解釈通知四2(2)②③</t>
    <rPh sb="15" eb="16">
      <t>シ</t>
    </rPh>
    <phoneticPr fontId="3"/>
  </si>
  <si>
    <t>(1)利用者が住み慣れた地域での生活を継続することができるよう、利用者病状、心身の状況、希望及び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ますか。</t>
    <rPh sb="35" eb="37">
      <t>ビョウジョウ</t>
    </rPh>
    <phoneticPr fontId="3"/>
  </si>
  <si>
    <t>基準第179条第7項
解釈通知第3の四の4の⑼の④</t>
    <rPh sb="0" eb="2">
      <t>キジュン</t>
    </rPh>
    <rPh sb="2" eb="3">
      <t>ダイ</t>
    </rPh>
    <rPh sb="6" eb="7">
      <t>ジョウ</t>
    </rPh>
    <rPh sb="7" eb="8">
      <t>ダイ</t>
    </rPh>
    <rPh sb="9" eb="10">
      <t>コウ</t>
    </rPh>
    <rPh sb="11" eb="13">
      <t>カイシャク</t>
    </rPh>
    <rPh sb="13" eb="15">
      <t>ツウチ</t>
    </rPh>
    <rPh sb="15" eb="16">
      <t>ダイ</t>
    </rPh>
    <rPh sb="18" eb="19">
      <t>シ</t>
    </rPh>
    <phoneticPr fontId="5"/>
  </si>
  <si>
    <t>算定基準別表8
二注１
利用者等告示
五十二</t>
    <rPh sb="0" eb="4">
      <t>サンテイキジュン</t>
    </rPh>
    <rPh sb="8" eb="9">
      <t>ニ</t>
    </rPh>
    <rPh sb="9" eb="10">
      <t>チュウ</t>
    </rPh>
    <rPh sb="12" eb="15">
      <t>リヨウシャ</t>
    </rPh>
    <rPh sb="15" eb="16">
      <t>トウ</t>
    </rPh>
    <rPh sb="16" eb="18">
      <t>コクジ</t>
    </rPh>
    <rPh sb="19" eb="22">
      <t>５２</t>
    </rPh>
    <phoneticPr fontId="3"/>
  </si>
  <si>
    <t xml:space="preserve">・研修修了証
・利用者に関する記録
・会議の記録
・研修計画、実施記録
</t>
    <rPh sb="19" eb="21">
      <t>カイギ</t>
    </rPh>
    <rPh sb="22" eb="24">
      <t>キロク</t>
    </rPh>
    <phoneticPr fontId="5"/>
  </si>
  <si>
    <t>算定基準別表8
二注２</t>
    <phoneticPr fontId="5"/>
  </si>
  <si>
    <t>認知症加算（Ⅲ）</t>
    <phoneticPr fontId="3"/>
  </si>
  <si>
    <t>認知症加算（Ⅳ）</t>
    <phoneticPr fontId="3"/>
  </si>
  <si>
    <t>イ 緩和ケア、褥瘡ケア又は人工肛門ケア及び人工膀胱ケアに係る専門の研修を受けた看護師が計画的な管理を行った場合（悪性腫瘍の鎮痛療法若しくは化学療法を行っている利用者、真皮を越える褥じよく瘡そうの状態にある利用者（重点的な褥じょく瘡そう管理を行う必要が認められる利用者（在宅での療養を行っているものに限る。）にあっては真皮までの状態の利用者）又は人工肛門若しくは人工膀胱ぼうこうを造設している者で管理が困難な利用者に行った場合に限る。）
　　　　　　　　　　　　　　　　　　250単位</t>
    <phoneticPr fontId="5"/>
  </si>
  <si>
    <t>ロ　特定行為研修を修了した看護師が計画的な管理を行った場合（診療報酬の算定方法（平成20年厚生労働省告示第59号）別表第一医科診療報酬点数表（以下「医科診療報酬点数表」という。）の区分番号Ｃ007の注３に規定する手順書加算を算定する利用者に対して行った場合に限る。）
　　　　　　　　　　　　　　　　　　250単位</t>
    <phoneticPr fontId="5"/>
  </si>
  <si>
    <t>算定基準別表8
ヨ注
大臣基準告示
七十七
利用者等告示
五十五
留意事項第2の9(15)
(2(10))</t>
    <rPh sb="9" eb="10">
      <t>チュウ</t>
    </rPh>
    <rPh sb="13" eb="15">
      <t>ダイジン</t>
    </rPh>
    <rPh sb="15" eb="17">
      <t>キジュン</t>
    </rPh>
    <rPh sb="17" eb="19">
      <t>コクジ</t>
    </rPh>
    <rPh sb="20" eb="23">
      <t>７７</t>
    </rPh>
    <rPh sb="25" eb="29">
      <t>リヨウシャトウ</t>
    </rPh>
    <rPh sb="29" eb="31">
      <t>コクジ</t>
    </rPh>
    <rPh sb="32" eb="35">
      <t>５５</t>
    </rPh>
    <phoneticPr fontId="5"/>
  </si>
  <si>
    <t>(3) ⑴の確認の結果、褥瘡が認められ、又は⑴の評価の結果、褥瘡が発生するリスクがあるとされた入所者又は利用者ごとに、医師、看護師、介護職員、管理栄養士、介護支援専門員その他の職種の者が共同して、褥瘡管理に関する褥瘡ケア計画を作成していること。</t>
    <phoneticPr fontId="3"/>
  </si>
  <si>
    <t>(1) 利用者ごとに、要介護状態の軽減の見込みについて、医師又は医師と連携した看護師が利用開始時に評価し、その後少なくとも3月に１回評価するとともに、その評価結果等の情報を厚生労働省に提出し、排せつ支援の実施に当たって、当該情報その他排せつ支援の適切かつ有効な実施のために必要な情報を活用していること。</t>
    <phoneticPr fontId="3"/>
  </si>
  <si>
    <t>(2) 次に掲げる基準のいずれかに適合すること。
　①排せつ支援加算(Ⅰ)の⑴の評価の結果、要介護状態の軽減が見込まれる者について、利用開始時と比較して、排尿又は排便の状態の少なくとも一方が改善するとともにいずれにも悪化がないこと。
　②排せつ支援加算(Ⅰ)の⑴の評価の結果、利用開始時におむつを使用していた者であって要介護状態の軽減が見込まれるものについて、おむつを使用しなくなったこと。
  ③排せつ支援加算(Ⅰ)の⑴の評価の結果、施設入所時・利用開始時に尿道カテーテルが留置されていた者であって要介護状態の軽減が見込まれるものについて、尿道カテーテルが抜去されたこと。</t>
    <rPh sb="218" eb="223">
      <t>シセツニュウショジ</t>
    </rPh>
    <rPh sb="224" eb="229">
      <t>リヨウカイシジ</t>
    </rPh>
    <rPh sb="230" eb="232">
      <t>ニョウドウ</t>
    </rPh>
    <rPh sb="238" eb="240">
      <t>リュウチ</t>
    </rPh>
    <rPh sb="245" eb="246">
      <t>モノ</t>
    </rPh>
    <rPh sb="271" eb="273">
      <t>ニョウドウ</t>
    </rPh>
    <rPh sb="279" eb="281">
      <t>バッキョ</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</si>
  <si>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5"/>
  </si>
  <si>
    <t>（標準様式1）</t>
    <rPh sb="1" eb="3">
      <t>ヒョウジュン</t>
    </rPh>
    <rPh sb="3" eb="5">
      <t>ヨウシキ</t>
    </rPh>
    <phoneticPr fontId="5"/>
  </si>
  <si>
    <t>従業者の勤務の体制及び勤務形態一覧表　</t>
  </si>
  <si>
    <t>サービス種別（</t>
    <rPh sb="4" eb="6">
      <t>シュベツ</t>
    </rPh>
    <phoneticPr fontId="55"/>
  </si>
  <si>
    <t>看護小規模多機能型居宅介護</t>
    <rPh sb="0" eb="2">
      <t>カンゴ</t>
    </rPh>
    <rPh sb="2" eb="5">
      <t>ショウキボ</t>
    </rPh>
    <rPh sb="5" eb="8">
      <t>タキノウ</t>
    </rPh>
    <rPh sb="8" eb="9">
      <t>ガタ</t>
    </rPh>
    <rPh sb="9" eb="11">
      <t>キョタク</t>
    </rPh>
    <rPh sb="11" eb="13">
      <t>カイゴ</t>
    </rPh>
    <phoneticPr fontId="55"/>
  </si>
  <si>
    <t>）</t>
    <phoneticPr fontId="55"/>
  </si>
  <si>
    <t>令和</t>
    <rPh sb="0" eb="2">
      <t>レイワ</t>
    </rPh>
    <phoneticPr fontId="55"/>
  </si>
  <si>
    <t>(</t>
    <phoneticPr fontId="55"/>
  </si>
  <si>
    <t>)</t>
    <phoneticPr fontId="55"/>
  </si>
  <si>
    <t>年</t>
    <rPh sb="0" eb="1">
      <t>ネン</t>
    </rPh>
    <phoneticPr fontId="55"/>
  </si>
  <si>
    <t>月</t>
    <rPh sb="0" eb="1">
      <t>ゲツ</t>
    </rPh>
    <phoneticPr fontId="55"/>
  </si>
  <si>
    <t>事業所名（</t>
    <rPh sb="0" eb="3">
      <t>ジギョウショ</t>
    </rPh>
    <rPh sb="3" eb="4">
      <t>メイ</t>
    </rPh>
    <phoneticPr fontId="55"/>
  </si>
  <si>
    <t>○○サービス</t>
    <phoneticPr fontId="55"/>
  </si>
  <si>
    <t>(1)</t>
    <phoneticPr fontId="55"/>
  </si>
  <si>
    <t>４週</t>
  </si>
  <si>
    <t>(2)</t>
    <phoneticPr fontId="55"/>
  </si>
  <si>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</si>
  <si>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5"/>
  </si>
  <si>
    <t>時間/週</t>
    <rPh sb="0" eb="2">
      <t>ジカン</t>
    </rPh>
    <rPh sb="3" eb="4">
      <t>シュウ</t>
    </rPh>
    <phoneticPr fontId="55"/>
  </si>
  <si>
    <t>時間/月</t>
    <rPh sb="0" eb="2">
      <t>ジカン</t>
    </rPh>
    <rPh sb="3" eb="4">
      <t>ツキ</t>
    </rPh>
    <phoneticPr fontId="55"/>
  </si>
  <si>
    <t>当月の日数</t>
    <rPh sb="0" eb="2">
      <t>トウゲツ</t>
    </rPh>
    <rPh sb="3" eb="5">
      <t>ニッスウ</t>
    </rPh>
    <phoneticPr fontId="55"/>
  </si>
  <si>
    <t>日</t>
    <rPh sb="0" eb="1">
      <t>ニチ</t>
    </rPh>
    <phoneticPr fontId="55"/>
  </si>
  <si>
    <t>(4) 利用者数（通いサービス）　</t>
    <rPh sb="4" eb="7">
      <t>リヨウシャ</t>
    </rPh>
    <rPh sb="7" eb="8">
      <t>スウ</t>
    </rPh>
    <rPh sb="9" eb="10">
      <t>カヨ</t>
    </rPh>
    <phoneticPr fontId="55"/>
  </si>
  <si>
    <t>（前年度の平均値または推定数）</t>
    <rPh sb="1" eb="4">
      <t>ゼンネンド</t>
    </rPh>
    <rPh sb="5" eb="8">
      <t>ヘイキンチ</t>
    </rPh>
    <rPh sb="11" eb="14">
      <t>スイテイスウ</t>
    </rPh>
    <phoneticPr fontId="55"/>
  </si>
  <si>
    <t>人</t>
    <rPh sb="0" eb="1">
      <t>ニン</t>
    </rPh>
    <phoneticPr fontId="55"/>
  </si>
  <si>
    <t>(5) 日中／夜間及び深夜の時間帯の区分</t>
    <rPh sb="4" eb="6">
      <t>ニッチュウ</t>
    </rPh>
    <rPh sb="7" eb="9">
      <t>ヤカン</t>
    </rPh>
    <rPh sb="9" eb="10">
      <t>オヨ</t>
    </rPh>
    <rPh sb="11" eb="13">
      <t>シンヤ</t>
    </rPh>
    <rPh sb="14" eb="17">
      <t>ジカンタイ</t>
    </rPh>
    <rPh sb="18" eb="20">
      <t>クブン</t>
    </rPh>
    <phoneticPr fontId="55"/>
  </si>
  <si>
    <t>利用者の生活時間帯（日中）</t>
    <rPh sb="0" eb="3">
      <t>リヨウシャ</t>
    </rPh>
    <rPh sb="4" eb="6">
      <t>セイカツ</t>
    </rPh>
    <rPh sb="6" eb="9">
      <t>ジカンタイ</t>
    </rPh>
    <rPh sb="10" eb="12">
      <t>ニッチュウ</t>
    </rPh>
    <phoneticPr fontId="55"/>
  </si>
  <si>
    <t>～</t>
    <phoneticPr fontId="55"/>
  </si>
  <si>
    <t>夜間及び深夜の時間帯</t>
    <rPh sb="0" eb="2">
      <t>ヤカン</t>
    </rPh>
    <rPh sb="2" eb="3">
      <t>オヨ</t>
    </rPh>
    <rPh sb="4" eb="6">
      <t>シンヤ</t>
    </rPh>
    <rPh sb="7" eb="10">
      <t>ジカンタイ</t>
    </rPh>
    <phoneticPr fontId="55"/>
  </si>
  <si>
    <t>No</t>
    <phoneticPr fontId="55"/>
  </si>
  <si>
    <t>(6) 
職種</t>
    <phoneticPr fontId="5"/>
  </si>
  <si>
    <t>(7)
勤務
形態</t>
    <phoneticPr fontId="5"/>
  </si>
  <si>
    <t>(8) 資格</t>
    <rPh sb="4" eb="6">
      <t>シカク</t>
    </rPh>
    <phoneticPr fontId="55"/>
  </si>
  <si>
    <t>(9) 氏　名</t>
    <phoneticPr fontId="5"/>
  </si>
  <si>
    <t>日中／夜間及び深夜
の区分</t>
    <rPh sb="0" eb="2">
      <t>ニッチュウ</t>
    </rPh>
    <rPh sb="3" eb="5">
      <t>ヤカン</t>
    </rPh>
    <rPh sb="5" eb="6">
      <t>オヨ</t>
    </rPh>
    <rPh sb="7" eb="9">
      <t>シンヤ</t>
    </rPh>
    <rPh sb="11" eb="13">
      <t>クブン</t>
    </rPh>
    <phoneticPr fontId="55"/>
  </si>
  <si>
    <t>(10)</t>
    <phoneticPr fontId="55"/>
  </si>
  <si>
    <t>（宿直   ･･･</t>
    <rPh sb="1" eb="3">
      <t>シュクチョク</t>
    </rPh>
    <phoneticPr fontId="55"/>
  </si>
  <si>
    <r>
      <t xml:space="preserve">(12)
</t>
    </r>
    <r>
      <rPr>
        <sz val="11"/>
        <rFont val="HGSｺﾞｼｯｸM"/>
        <family val="3"/>
        <charset val="128"/>
      </rPr>
      <t>週平均
勤務時間数</t>
    </r>
    <rPh sb="6" eb="8">
      <t>ヘイキン</t>
    </rPh>
    <rPh sb="9" eb="11">
      <t>キンム</t>
    </rPh>
    <rPh sb="11" eb="13">
      <t>ジカン</t>
    </rPh>
    <rPh sb="13" eb="14">
      <t>スウ</t>
    </rPh>
    <phoneticPr fontId="5"/>
  </si>
  <si>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</si>
  <si>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55"/>
  </si>
  <si>
    <t>2週目</t>
    <rPh sb="1" eb="2">
      <t>シュウ</t>
    </rPh>
    <rPh sb="2" eb="3">
      <t>メ</t>
    </rPh>
    <phoneticPr fontId="55"/>
  </si>
  <si>
    <t>3週目</t>
    <rPh sb="1" eb="2">
      <t>シュウ</t>
    </rPh>
    <rPh sb="2" eb="3">
      <t>メ</t>
    </rPh>
    <phoneticPr fontId="55"/>
  </si>
  <si>
    <t>4週目</t>
    <rPh sb="1" eb="2">
      <t>シュウ</t>
    </rPh>
    <rPh sb="2" eb="3">
      <t>メ</t>
    </rPh>
    <phoneticPr fontId="55"/>
  </si>
  <si>
    <t>5週目</t>
    <rPh sb="1" eb="2">
      <t>シュウ</t>
    </rPh>
    <rPh sb="2" eb="3">
      <t>メ</t>
    </rPh>
    <phoneticPr fontId="55"/>
  </si>
  <si>
    <t>シフト記号</t>
    <rPh sb="3" eb="5">
      <t>キゴウ</t>
    </rPh>
    <phoneticPr fontId="59"/>
  </si>
  <si>
    <t>日中の勤務時間数</t>
    <rPh sb="0" eb="2">
      <t>ニッチュウ</t>
    </rPh>
    <rPh sb="3" eb="5">
      <t>キンム</t>
    </rPh>
    <rPh sb="5" eb="8">
      <t>ジカンスウ</t>
    </rPh>
    <phoneticPr fontId="55"/>
  </si>
  <si>
    <t>夜間・深夜の勤務時間数</t>
    <rPh sb="0" eb="2">
      <t>ヤカン</t>
    </rPh>
    <rPh sb="3" eb="5">
      <t>シンヤ</t>
    </rPh>
    <rPh sb="6" eb="8">
      <t>キンム</t>
    </rPh>
    <rPh sb="8" eb="11">
      <t>ジカンスウ</t>
    </rPh>
    <phoneticPr fontId="5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</si>
  <si>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5"/>
  </si>
  <si>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5"/>
  </si>
  <si>
    <t>(15) 日ごとの通いサービスの実利用者数</t>
    <rPh sb="5" eb="6">
      <t>ヒ</t>
    </rPh>
    <rPh sb="9" eb="10">
      <t>カヨ</t>
    </rPh>
    <rPh sb="16" eb="17">
      <t>ジツ</t>
    </rPh>
    <rPh sb="17" eb="20">
      <t>リヨウシャ</t>
    </rPh>
    <rPh sb="20" eb="21">
      <t>スウ</t>
    </rPh>
    <phoneticPr fontId="55"/>
  </si>
  <si>
    <t>(16) 日ごとの宿泊サービスの実利用者数</t>
    <rPh sb="5" eb="6">
      <t>ヒ</t>
    </rPh>
    <rPh sb="9" eb="11">
      <t>シュクハク</t>
    </rPh>
    <rPh sb="16" eb="17">
      <t>ジツ</t>
    </rPh>
    <rPh sb="17" eb="20">
      <t>リヨウシャ</t>
    </rPh>
    <rPh sb="20" eb="21">
      <t>スウ</t>
    </rPh>
    <phoneticPr fontId="55"/>
  </si>
  <si>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55"/>
  </si>
  <si>
    <t>(18) 看護職員の日中の勤務時間の合計</t>
    <rPh sb="5" eb="7">
      <t>カンゴ</t>
    </rPh>
    <rPh sb="7" eb="9">
      <t>ショクイン</t>
    </rPh>
    <rPh sb="10" eb="12">
      <t>ニッチュウ</t>
    </rPh>
    <rPh sb="13" eb="15">
      <t>キンム</t>
    </rPh>
    <rPh sb="15" eb="17">
      <t>ジカン</t>
    </rPh>
    <rPh sb="18" eb="20">
      <t>ゴウケイ</t>
    </rPh>
    <phoneticPr fontId="55"/>
  </si>
  <si>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55"/>
  </si>
  <si>
    <t>≪要 提出≫</t>
    <rPh sb="1" eb="2">
      <t>ヨウ</t>
    </rPh>
    <rPh sb="3" eb="5">
      <t>テイシュツ</t>
    </rPh>
    <phoneticPr fontId="55"/>
  </si>
  <si>
    <t>■シフト記号表（勤務時間帯）</t>
    <rPh sb="4" eb="6">
      <t>キゴウ</t>
    </rPh>
    <rPh sb="6" eb="7">
      <t>ヒョウ</t>
    </rPh>
    <rPh sb="8" eb="10">
      <t>キンム</t>
    </rPh>
    <rPh sb="10" eb="13">
      <t>ジカンタイ</t>
    </rPh>
    <phoneticPr fontId="55"/>
  </si>
  <si>
    <t>※24時間表記</t>
    <rPh sb="3" eb="5">
      <t>ジカン</t>
    </rPh>
    <rPh sb="5" eb="7">
      <t>ヒョウキ</t>
    </rPh>
    <phoneticPr fontId="5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</si>
  <si>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5"/>
  </si>
  <si>
    <t>勤務時間</t>
    <rPh sb="0" eb="2">
      <t>キンム</t>
    </rPh>
    <rPh sb="2" eb="4">
      <t>ジカン</t>
    </rPh>
    <phoneticPr fontId="55"/>
  </si>
  <si>
    <t>日中の時間帯</t>
    <rPh sb="0" eb="2">
      <t>ニッチュウ</t>
    </rPh>
    <rPh sb="3" eb="6">
      <t>ジカンタイ</t>
    </rPh>
    <phoneticPr fontId="55"/>
  </si>
  <si>
    <t>日中の勤務時間</t>
    <rPh sb="0" eb="2">
      <t>ニッチュウ</t>
    </rPh>
    <rPh sb="3" eb="5">
      <t>キンム</t>
    </rPh>
    <rPh sb="5" eb="7">
      <t>ジカン</t>
    </rPh>
    <phoneticPr fontId="55"/>
  </si>
  <si>
    <t>夜間及び深夜</t>
    <rPh sb="0" eb="2">
      <t>ヤカン</t>
    </rPh>
    <rPh sb="2" eb="3">
      <t>オヨ</t>
    </rPh>
    <rPh sb="4" eb="6">
      <t>シンヤ</t>
    </rPh>
    <phoneticPr fontId="55"/>
  </si>
  <si>
    <t>自由記載欄</t>
    <rPh sb="0" eb="2">
      <t>ジユウ</t>
    </rPh>
    <rPh sb="2" eb="4">
      <t>キサイ</t>
    </rPh>
    <rPh sb="4" eb="5">
      <t>ラン</t>
    </rPh>
    <phoneticPr fontId="55"/>
  </si>
  <si>
    <t>記号</t>
    <rPh sb="0" eb="2">
      <t>キゴウ</t>
    </rPh>
    <phoneticPr fontId="55"/>
  </si>
  <si>
    <t>始業時刻</t>
    <rPh sb="0" eb="2">
      <t>シギョウ</t>
    </rPh>
    <rPh sb="2" eb="4">
      <t>ジコク</t>
    </rPh>
    <phoneticPr fontId="55"/>
  </si>
  <si>
    <t>終業時刻</t>
    <rPh sb="0" eb="2">
      <t>シュウギョウ</t>
    </rPh>
    <rPh sb="2" eb="4">
      <t>ジコク</t>
    </rPh>
    <phoneticPr fontId="55"/>
  </si>
  <si>
    <t>うち、休憩時間</t>
    <rPh sb="3" eb="5">
      <t>キュウケイ</t>
    </rPh>
    <rPh sb="5" eb="7">
      <t>ジカン</t>
    </rPh>
    <phoneticPr fontId="55"/>
  </si>
  <si>
    <t>開始時刻</t>
    <rPh sb="0" eb="2">
      <t>カイシ</t>
    </rPh>
    <rPh sb="2" eb="4">
      <t>ジコク</t>
    </rPh>
    <phoneticPr fontId="55"/>
  </si>
  <si>
    <t>終了時刻</t>
    <rPh sb="0" eb="2">
      <t>シュウリョウ</t>
    </rPh>
    <rPh sb="2" eb="4">
      <t>ジコク</t>
    </rPh>
    <phoneticPr fontId="55"/>
  </si>
  <si>
    <t>の勤務時間</t>
    <rPh sb="1" eb="3">
      <t>キンム</t>
    </rPh>
    <rPh sb="3" eb="5">
      <t>ジカン</t>
    </rPh>
    <phoneticPr fontId="55"/>
  </si>
  <si>
    <t>a</t>
    <phoneticPr fontId="55"/>
  </si>
  <si>
    <t>：</t>
    <phoneticPr fontId="55"/>
  </si>
  <si>
    <t>（</t>
    <phoneticPr fontId="55"/>
  </si>
  <si>
    <t>b</t>
    <phoneticPr fontId="55"/>
  </si>
  <si>
    <t>c</t>
    <phoneticPr fontId="55"/>
  </si>
  <si>
    <t>d</t>
    <phoneticPr fontId="55"/>
  </si>
  <si>
    <t>e</t>
    <phoneticPr fontId="55"/>
  </si>
  <si>
    <t>f</t>
    <phoneticPr fontId="55"/>
  </si>
  <si>
    <t>g</t>
    <phoneticPr fontId="55"/>
  </si>
  <si>
    <t>h</t>
    <phoneticPr fontId="55"/>
  </si>
  <si>
    <t>i</t>
    <phoneticPr fontId="55"/>
  </si>
  <si>
    <t>j</t>
    <phoneticPr fontId="55"/>
  </si>
  <si>
    <t>k</t>
    <phoneticPr fontId="55"/>
  </si>
  <si>
    <t>l</t>
    <phoneticPr fontId="55"/>
  </si>
  <si>
    <t>m</t>
    <phoneticPr fontId="55"/>
  </si>
  <si>
    <t>n</t>
    <phoneticPr fontId="55"/>
  </si>
  <si>
    <t>o</t>
    <phoneticPr fontId="55"/>
  </si>
  <si>
    <t>p</t>
    <phoneticPr fontId="55"/>
  </si>
  <si>
    <t>q</t>
    <phoneticPr fontId="55"/>
  </si>
  <si>
    <t>r</t>
    <phoneticPr fontId="55"/>
  </si>
  <si>
    <t>-</t>
    <phoneticPr fontId="55"/>
  </si>
  <si>
    <t>s</t>
    <phoneticPr fontId="55"/>
  </si>
  <si>
    <t>t</t>
    <phoneticPr fontId="55"/>
  </si>
  <si>
    <t>u</t>
    <phoneticPr fontId="55"/>
  </si>
  <si>
    <t>v</t>
    <phoneticPr fontId="55"/>
  </si>
  <si>
    <t>w</t>
    <phoneticPr fontId="55"/>
  </si>
  <si>
    <t>x</t>
    <phoneticPr fontId="55"/>
  </si>
  <si>
    <t>y</t>
    <phoneticPr fontId="55"/>
  </si>
  <si>
    <t>z</t>
    <phoneticPr fontId="55"/>
  </si>
  <si>
    <t>aa</t>
    <phoneticPr fontId="55"/>
  </si>
  <si>
    <t>ab</t>
    <phoneticPr fontId="55"/>
  </si>
  <si>
    <t>ac</t>
    <phoneticPr fontId="55"/>
  </si>
  <si>
    <t>ad</t>
    <phoneticPr fontId="55"/>
  </si>
  <si>
    <t>ae</t>
    <phoneticPr fontId="55"/>
  </si>
  <si>
    <t>af</t>
    <phoneticPr fontId="55"/>
  </si>
  <si>
    <t>ag</t>
    <phoneticPr fontId="55"/>
  </si>
  <si>
    <t>-</t>
  </si>
  <si>
    <t>1日に2回勤務する場合</t>
    <rPh sb="1" eb="2">
      <t>ニチ</t>
    </rPh>
    <rPh sb="4" eb="5">
      <t>カイ</t>
    </rPh>
    <rPh sb="5" eb="7">
      <t>キンム</t>
    </rPh>
    <rPh sb="9" eb="11">
      <t>バアイ</t>
    </rPh>
    <phoneticPr fontId="55"/>
  </si>
  <si>
    <t>ah</t>
    <phoneticPr fontId="55"/>
  </si>
  <si>
    <t>1日に2回勤務する場合</t>
    <phoneticPr fontId="55"/>
  </si>
  <si>
    <t>ai</t>
    <phoneticPr fontId="55"/>
  </si>
  <si>
    <t>・職種ごとの勤務時間を「○：○○～○：○○」と表記することが困難な場合は、No18～33を活用し、勤務時間数のみを入力してください。</t>
    <rPh sb="45" eb="47">
      <t>カツヨウ</t>
    </rPh>
    <phoneticPr fontId="55"/>
  </si>
  <si>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5"/>
  </si>
  <si>
    <t>・シフト記号が足りない場合は、適宜、行を追加してください。</t>
    <rPh sb="4" eb="6">
      <t>キゴウ</t>
    </rPh>
    <rPh sb="7" eb="8">
      <t>タ</t>
    </rPh>
    <rPh sb="11" eb="13">
      <t>バアイ</t>
    </rPh>
    <rPh sb="15" eb="17">
      <t>テキギ</t>
    </rPh>
    <rPh sb="18" eb="19">
      <t>ギョウ</t>
    </rPh>
    <rPh sb="20" eb="22">
      <t>ツイカ</t>
    </rPh>
    <phoneticPr fontId="5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</si>
  <si>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5"/>
  </si>
  <si>
    <t>≪提出不要≫</t>
    <rPh sb="1" eb="3">
      <t>テイシュツ</t>
    </rPh>
    <rPh sb="3" eb="5">
      <t>フヨウ</t>
    </rPh>
    <phoneticPr fontId="55"/>
  </si>
  <si>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5"/>
  </si>
  <si>
    <t>・・・直接入力する必要がある箇所です。</t>
    <rPh sb="3" eb="5">
      <t>チョクセツ</t>
    </rPh>
    <rPh sb="5" eb="7">
      <t>ニュウリョク</t>
    </rPh>
    <rPh sb="9" eb="11">
      <t>ヒツヨウ</t>
    </rPh>
    <rPh sb="14" eb="16">
      <t>カショ</t>
    </rPh>
    <phoneticPr fontId="55"/>
  </si>
  <si>
    <t>下記の記入方法に従って、入力してください。</t>
    <phoneticPr fontId="55"/>
  </si>
  <si>
    <t>・・・プルダウンから選択して入力する必要がある箇所です。</t>
    <rPh sb="10" eb="12">
      <t>センタク</t>
    </rPh>
    <rPh sb="14" eb="16">
      <t>ニュウリョク</t>
    </rPh>
    <rPh sb="18" eb="20">
      <t>ヒツヨウ</t>
    </rPh>
    <rPh sb="23" eb="25">
      <t>カショ</t>
    </rPh>
    <phoneticPr fontId="5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</si>
  <si>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</si>
  <si>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5"/>
  </si>
  <si>
    <t>　(1) 「４週」・「暦月」のいずれかを選択してください。</t>
    <rPh sb="7" eb="8">
      <t>シュウ</t>
    </rPh>
    <rPh sb="11" eb="12">
      <t>レキ</t>
    </rPh>
    <rPh sb="12" eb="13">
      <t>ツキ</t>
    </rPh>
    <rPh sb="20" eb="22">
      <t>センタク</t>
    </rPh>
    <phoneticPr fontId="5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</si>
  <si>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</si>
  <si>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5"/>
  </si>
  <si>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55"/>
  </si>
  <si>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55"/>
  </si>
  <si>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5"/>
  </si>
  <si>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5"/>
  </si>
  <si>
    <t xml:space="preserve"> 　　 記入の順序は、職種ごとにまとめてください。</t>
    <rPh sb="4" eb="6">
      <t>キニュウ</t>
    </rPh>
    <rPh sb="7" eb="9">
      <t>ジュンジョ</t>
    </rPh>
    <rPh sb="11" eb="13">
      <t>ショクシュ</t>
    </rPh>
    <phoneticPr fontId="55"/>
  </si>
  <si>
    <t>職種名</t>
    <rPh sb="0" eb="2">
      <t>ショクシュ</t>
    </rPh>
    <rPh sb="2" eb="3">
      <t>メイ</t>
    </rPh>
    <phoneticPr fontId="55"/>
  </si>
  <si>
    <t>管理者</t>
    <rPh sb="0" eb="3">
      <t>カンリシャ</t>
    </rPh>
    <phoneticPr fontId="55"/>
  </si>
  <si>
    <t>介護従業者</t>
    <rPh sb="0" eb="2">
      <t>カイゴ</t>
    </rPh>
    <rPh sb="2" eb="5">
      <t>ジュウギョウシャ</t>
    </rPh>
    <phoneticPr fontId="55"/>
  </si>
  <si>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55"/>
  </si>
  <si>
    <t>看護職員</t>
    <rPh sb="0" eb="2">
      <t>カンゴ</t>
    </rPh>
    <rPh sb="2" eb="4">
      <t>ショクイン</t>
    </rPh>
    <phoneticPr fontId="55"/>
  </si>
  <si>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55"/>
  </si>
  <si>
    <t>介護支援専門員</t>
    <rPh sb="0" eb="2">
      <t>カイゴ</t>
    </rPh>
    <rPh sb="2" eb="4">
      <t>シエン</t>
    </rPh>
    <rPh sb="4" eb="7">
      <t>センモンイン</t>
    </rPh>
    <phoneticPr fontId="55"/>
  </si>
  <si>
    <t>計画作成担当者</t>
    <rPh sb="0" eb="2">
      <t>ケイカク</t>
    </rPh>
    <rPh sb="2" eb="4">
      <t>サクセイ</t>
    </rPh>
    <rPh sb="4" eb="7">
      <t>タントウシャ</t>
    </rPh>
    <phoneticPr fontId="55"/>
  </si>
  <si>
    <t>（サテライトの場合に選択）</t>
    <rPh sb="7" eb="9">
      <t>バアイ</t>
    </rPh>
    <rPh sb="10" eb="12">
      <t>センタク</t>
    </rPh>
    <phoneticPr fontId="5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</si>
  <si>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</si>
  <si>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5"/>
  </si>
  <si>
    <t>区分</t>
    <rPh sb="0" eb="2">
      <t>クブン</t>
    </rPh>
    <phoneticPr fontId="55"/>
  </si>
  <si>
    <t>A</t>
    <phoneticPr fontId="55"/>
  </si>
  <si>
    <t>常勤で専従</t>
    <rPh sb="0" eb="2">
      <t>ジョウキン</t>
    </rPh>
    <rPh sb="3" eb="5">
      <t>センジュウ</t>
    </rPh>
    <phoneticPr fontId="55"/>
  </si>
  <si>
    <t>B</t>
    <phoneticPr fontId="55"/>
  </si>
  <si>
    <t>常勤で兼務</t>
    <rPh sb="0" eb="2">
      <t>ジョウキン</t>
    </rPh>
    <rPh sb="3" eb="5">
      <t>ケンム</t>
    </rPh>
    <phoneticPr fontId="55"/>
  </si>
  <si>
    <t>C</t>
    <phoneticPr fontId="55"/>
  </si>
  <si>
    <t>非常勤で専従</t>
    <rPh sb="0" eb="3">
      <t>ヒジョウキン</t>
    </rPh>
    <rPh sb="4" eb="6">
      <t>センジュウ</t>
    </rPh>
    <phoneticPr fontId="55"/>
  </si>
  <si>
    <t>D</t>
    <phoneticPr fontId="55"/>
  </si>
  <si>
    <t>非常勤で兼務</t>
    <rPh sb="0" eb="1">
      <t>ヒ</t>
    </rPh>
    <rPh sb="1" eb="3">
      <t>ジョウキン</t>
    </rPh>
    <rPh sb="4" eb="6">
      <t>ケンム</t>
    </rPh>
    <phoneticPr fontId="55"/>
  </si>
  <si>
    <t>（注）常勤・非常勤の区分について</t>
    <rPh sb="1" eb="2">
      <t>チュウ</t>
    </rPh>
    <rPh sb="3" eb="5">
      <t>ジョウキン</t>
    </rPh>
    <rPh sb="6" eb="9">
      <t>ヒジョウキン</t>
    </rPh>
    <rPh sb="10" eb="12">
      <t>クブン</t>
    </rPh>
    <phoneticPr fontId="5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</si>
  <si>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</si>
  <si>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5"/>
  </si>
  <si>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</si>
  <si>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5"/>
  </si>
  <si>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5"/>
  </si>
  <si>
    <t>　(9) 従業者の氏名を記入してください。</t>
    <rPh sb="5" eb="8">
      <t>ジュウギョウシャ</t>
    </rPh>
    <rPh sb="9" eb="11">
      <t>シメイ</t>
    </rPh>
    <rPh sb="12" eb="14">
      <t>キニュウ</t>
    </rPh>
    <phoneticPr fontId="55"/>
  </si>
  <si>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</si>
  <si>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</si>
  <si>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</si>
  <si>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</si>
  <si>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</si>
  <si>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</si>
  <si>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5"/>
  </si>
  <si>
    <t>　　　 その他、特記事項欄としてもご活用ください。</t>
    <rPh sb="6" eb="7">
      <t>タ</t>
    </rPh>
    <rPh sb="8" eb="10">
      <t>トッキ</t>
    </rPh>
    <rPh sb="10" eb="12">
      <t>ジコウ</t>
    </rPh>
    <rPh sb="12" eb="13">
      <t>ラン</t>
    </rPh>
    <rPh sb="18" eb="20">
      <t>カツヨウ</t>
    </rPh>
    <phoneticPr fontId="55"/>
  </si>
  <si>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5"/>
  </si>
  <si>
    <t>に色づけされます。</t>
    <rPh sb="1" eb="2">
      <t>イロ</t>
    </rPh>
    <phoneticPr fontId="55"/>
  </si>
  <si>
    <t>　(15) 通いサービスの利用者数を入力してください。</t>
    <rPh sb="6" eb="7">
      <t>カヨ</t>
    </rPh>
    <rPh sb="13" eb="16">
      <t>リヨウシャ</t>
    </rPh>
    <rPh sb="16" eb="17">
      <t>スウ</t>
    </rPh>
    <rPh sb="18" eb="20">
      <t>ニュウリョク</t>
    </rPh>
    <phoneticPr fontId="55"/>
  </si>
  <si>
    <t>　(16) 宿泊サービスの利用者数を入力してください。</t>
    <rPh sb="6" eb="8">
      <t>シュクハク</t>
    </rPh>
    <rPh sb="13" eb="16">
      <t>リヨウシャ</t>
    </rPh>
    <rPh sb="16" eb="17">
      <t>スウ</t>
    </rPh>
    <rPh sb="18" eb="20">
      <t>ニュウリョク</t>
    </rPh>
    <phoneticPr fontId="55"/>
  </si>
  <si>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55"/>
  </si>
  <si>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55"/>
  </si>
  <si>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55"/>
  </si>
  <si>
    <t>１．サービス種別</t>
    <rPh sb="6" eb="8">
      <t>シュベツ</t>
    </rPh>
    <phoneticPr fontId="55"/>
  </si>
  <si>
    <t>サービス種別</t>
    <rPh sb="4" eb="6">
      <t>シュベツ</t>
    </rPh>
    <phoneticPr fontId="55"/>
  </si>
  <si>
    <t>（サテライト型）看護小規模多機能型居宅介護</t>
    <rPh sb="8" eb="10">
      <t>カンゴ</t>
    </rPh>
    <rPh sb="10" eb="13">
      <t>ショウキボ</t>
    </rPh>
    <rPh sb="13" eb="16">
      <t>タキノウ</t>
    </rPh>
    <rPh sb="16" eb="17">
      <t>ガタ</t>
    </rPh>
    <rPh sb="17" eb="19">
      <t>キョタク</t>
    </rPh>
    <rPh sb="19" eb="21">
      <t>カイゴ</t>
    </rPh>
    <phoneticPr fontId="55"/>
  </si>
  <si>
    <t>ー</t>
    <phoneticPr fontId="55"/>
  </si>
  <si>
    <t>２．職種名・資格名称</t>
    <rPh sb="2" eb="4">
      <t>ショクシュ</t>
    </rPh>
    <rPh sb="4" eb="5">
      <t>メイ</t>
    </rPh>
    <rPh sb="6" eb="8">
      <t>シカク</t>
    </rPh>
    <rPh sb="8" eb="10">
      <t>メイショウ</t>
    </rPh>
    <phoneticPr fontId="55"/>
  </si>
  <si>
    <t>資格</t>
    <rPh sb="0" eb="2">
      <t>シカク</t>
    </rPh>
    <phoneticPr fontId="55"/>
  </si>
  <si>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5"/>
  </si>
  <si>
    <t>介護福祉士</t>
    <rPh sb="0" eb="2">
      <t>カイゴ</t>
    </rPh>
    <rPh sb="2" eb="5">
      <t>フクシシ</t>
    </rPh>
    <phoneticPr fontId="55"/>
  </si>
  <si>
    <t>保健師</t>
    <rPh sb="0" eb="3">
      <t>ホケンシ</t>
    </rPh>
    <phoneticPr fontId="55"/>
  </si>
  <si>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56"/>
  </si>
  <si>
    <t>みなし措置</t>
    <rPh sb="3" eb="5">
      <t>ソチ</t>
    </rPh>
    <phoneticPr fontId="55"/>
  </si>
  <si>
    <t>ー</t>
  </si>
  <si>
    <t>看護師</t>
    <rPh sb="0" eb="3">
      <t>カンゴシ</t>
    </rPh>
    <phoneticPr fontId="55"/>
  </si>
  <si>
    <t>小規模多機能型サービス等計画作成担当者研修修了</t>
  </si>
  <si>
    <t>准看護師</t>
    <rPh sb="0" eb="4">
      <t>ジュンカンゴシ</t>
    </rPh>
    <phoneticPr fontId="55"/>
  </si>
  <si>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55"/>
  </si>
  <si>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55"/>
  </si>
  <si>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5"/>
  </si>
  <si>
    <t>【自治体の皆様へ】</t>
    <rPh sb="1" eb="4">
      <t>ジチタイ</t>
    </rPh>
    <rPh sb="5" eb="7">
      <t>ミナサマ</t>
    </rPh>
    <phoneticPr fontId="55"/>
  </si>
  <si>
    <t>※ INDIRECT関数使用のため、以下のとおりセルに「名前の定義」をしています。</t>
    <rPh sb="10" eb="12">
      <t>カンスウ</t>
    </rPh>
    <rPh sb="12" eb="14">
      <t>シヨウ</t>
    </rPh>
    <rPh sb="18" eb="20">
      <t>イカ</t>
    </rPh>
    <rPh sb="28" eb="30">
      <t>ナマエ</t>
    </rPh>
    <rPh sb="31" eb="33">
      <t>テイギ</t>
    </rPh>
    <phoneticPr fontId="55"/>
  </si>
  <si>
    <t>　C14～L14・・・「職種」</t>
    <rPh sb="12" eb="14">
      <t>ショクシュ</t>
    </rPh>
    <phoneticPr fontId="55"/>
  </si>
  <si>
    <t>　C列・・・「管理者」</t>
    <rPh sb="2" eb="3">
      <t>レツ</t>
    </rPh>
    <rPh sb="7" eb="10">
      <t>カンリシャ</t>
    </rPh>
    <phoneticPr fontId="55"/>
  </si>
  <si>
    <t>　D列・・・「介護従業者」</t>
    <rPh sb="2" eb="3">
      <t>レツ</t>
    </rPh>
    <rPh sb="7" eb="9">
      <t>カイゴ</t>
    </rPh>
    <rPh sb="9" eb="12">
      <t>ジュウギョウシャ</t>
    </rPh>
    <phoneticPr fontId="55"/>
  </si>
  <si>
    <t>　E列・・・「看護職員」</t>
    <rPh sb="2" eb="3">
      <t>レツ</t>
    </rPh>
    <rPh sb="7" eb="9">
      <t>カンゴ</t>
    </rPh>
    <rPh sb="9" eb="11">
      <t>ショクイン</t>
    </rPh>
    <phoneticPr fontId="55"/>
  </si>
  <si>
    <t>　F列・・・「介護支援専門員」</t>
    <rPh sb="2" eb="3">
      <t>レツ</t>
    </rPh>
    <rPh sb="7" eb="9">
      <t>カイゴ</t>
    </rPh>
    <rPh sb="9" eb="11">
      <t>シエン</t>
    </rPh>
    <rPh sb="11" eb="14">
      <t>センモンイン</t>
    </rPh>
    <phoneticPr fontId="55"/>
  </si>
  <si>
    <t>　G列・・・「計画作成担当者」</t>
    <rPh sb="2" eb="3">
      <t>レツ</t>
    </rPh>
    <rPh sb="7" eb="9">
      <t>ケイカク</t>
    </rPh>
    <rPh sb="9" eb="11">
      <t>サクセイ</t>
    </rPh>
    <rPh sb="11" eb="14">
      <t>タントウシャ</t>
    </rPh>
    <phoneticPr fontId="5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</si>
  <si>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5"/>
  </si>
  <si>
    <t>　行が足りない場合は、適宜追加してください。</t>
    <rPh sb="1" eb="2">
      <t>ギョウ</t>
    </rPh>
    <rPh sb="3" eb="4">
      <t>タ</t>
    </rPh>
    <rPh sb="7" eb="9">
      <t>バアイ</t>
    </rPh>
    <rPh sb="11" eb="13">
      <t>テキギ</t>
    </rPh>
    <rPh sb="13" eb="15">
      <t>ツイカ</t>
    </rPh>
    <phoneticPr fontId="55"/>
  </si>
  <si>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</si>
  <si>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5"/>
  </si>
  <si>
    <t>　・「数式」タブ　⇒　「名前の定義」を選択</t>
    <rPh sb="3" eb="5">
      <t>スウシキ</t>
    </rPh>
    <rPh sb="12" eb="14">
      <t>ナマエ</t>
    </rPh>
    <rPh sb="15" eb="17">
      <t>テイギ</t>
    </rPh>
    <rPh sb="19" eb="21">
      <t>センタク</t>
    </rPh>
    <phoneticPr fontId="55"/>
  </si>
  <si>
    <t>　・「名前」に職種名を入力</t>
    <rPh sb="3" eb="5">
      <t>ナマエ</t>
    </rPh>
    <rPh sb="7" eb="9">
      <t>ショクシュ</t>
    </rPh>
    <rPh sb="9" eb="10">
      <t>メイ</t>
    </rPh>
    <rPh sb="11" eb="13">
      <t>ニュウリョク</t>
    </rPh>
    <phoneticPr fontId="5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</si>
  <si>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</si>
  <si>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5"/>
  </si>
  <si>
    <t>(7)指定看護小規模多機能型居宅介護事業者は、身体的拘束等の適正化を図るため、次に掲げる措置を講じていますか。
　イ　身体的拘束等の適正化のための対策を検討　　　
　　する委員会（テレビ電話装置等を活用して行
　　うことができるものとする。）を三月に一回　　　
　　以上開催するとともに、その結果につい　　　　　
　　て、看護小規模多機能型居宅介護従業者に周　　　
　　知徹周知徹底を図ること。
　ロ　身体的拘束等の適正化のための指針を整備　　　
　　すること。
　ハ　看護小規模多機能型居宅介護従業者に対　　　　
　　し、身体的拘束等の適正化のための研修を定　　　　
　　期的（年２回）に実施すること。</t>
    <rPh sb="126" eb="127">
      <t>カイ</t>
    </rPh>
    <rPh sb="290" eb="291">
      <t>ネン</t>
    </rPh>
    <rPh sb="292" eb="293">
      <t>カイ</t>
    </rPh>
    <phoneticPr fontId="5"/>
  </si>
  <si>
    <t>基準第177条第7号
解釈通知八4(1)⑥</t>
    <rPh sb="0" eb="2">
      <t>キジュン</t>
    </rPh>
    <rPh sb="2" eb="3">
      <t>ダイ</t>
    </rPh>
    <rPh sb="6" eb="7">
      <t>ジョウ</t>
    </rPh>
    <rPh sb="7" eb="8">
      <t>ダイ</t>
    </rPh>
    <rPh sb="9" eb="10">
      <t>ゴウ</t>
    </rPh>
    <rPh sb="15" eb="16">
      <t>ハチ</t>
    </rPh>
    <phoneticPr fontId="5"/>
  </si>
  <si>
    <t xml:space="preserve">
基準第28条第1項
</t>
    <rPh sb="7" eb="8">
      <t>ダイ</t>
    </rPh>
    <rPh sb="9" eb="10">
      <t>コウ</t>
    </rPh>
    <phoneticPr fontId="3"/>
  </si>
  <si>
    <t>当該事業所において、感染症が発生し、又はまん延しないように、次に掲げる措置を講じていますか。</t>
    <rPh sb="0" eb="2">
      <t>トウガイ</t>
    </rPh>
    <rPh sb="2" eb="5">
      <t>ジギョウショ</t>
    </rPh>
    <rPh sb="10" eb="13">
      <t>カンセンショウ</t>
    </rPh>
    <rPh sb="14" eb="16">
      <t>ハッセイ</t>
    </rPh>
    <rPh sb="18" eb="19">
      <t>マタ</t>
    </rPh>
    <rPh sb="22" eb="23">
      <t>エン</t>
    </rPh>
    <rPh sb="30" eb="31">
      <t>ツギ</t>
    </rPh>
    <rPh sb="32" eb="33">
      <t>カカ</t>
    </rPh>
    <rPh sb="35" eb="37">
      <t>ソチ</t>
    </rPh>
    <rPh sb="38" eb="39">
      <t>コウ</t>
    </rPh>
    <phoneticPr fontId="5"/>
  </si>
  <si>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また、その結果について、看護小規模多機能型居宅介護従業者に周知徹底を図っていますか。</t>
    <rPh sb="101" eb="103">
      <t>カンゴ</t>
    </rPh>
    <phoneticPr fontId="5"/>
  </si>
  <si>
    <t>②当該事業所における感染症の予防及びまん延の防止のための指針を整備していますか。</t>
    <phoneticPr fontId="5"/>
  </si>
  <si>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3"/>
  </si>
  <si>
    <t>③当該事業所において、看護小規模多機能型居宅介護従業者に対し、感染症の予防及びまん延の防止のための研修及び訓練を定期的に実施していますか。</t>
    <rPh sb="11" eb="13">
      <t>カンゴ</t>
    </rPh>
    <rPh sb="13" eb="16">
      <t>ショウキボ</t>
    </rPh>
    <rPh sb="16" eb="20">
      <t>タキノウガタ</t>
    </rPh>
    <rPh sb="20" eb="22">
      <t>キョタク</t>
    </rPh>
    <rPh sb="22" eb="24">
      <t>カイゴ</t>
    </rPh>
    <rPh sb="24" eb="27">
      <t>ジュウギョウシャ</t>
    </rPh>
    <phoneticPr fontId="5"/>
  </si>
  <si>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
訓練においては、感染症及び食中毒発生時において迅速に行動できるよう、発生時の対応を定めた指針及び研修内容に基づき、事業所内の役割分担の確認や、感染対策をした上でのケアの演習などを実施するものとする。</t>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</si>
  <si>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3"/>
  </si>
  <si>
    <t>(4) 算定日が属する月が、次に掲げる基準のいずれにも該当しないこと
　①栄養アセスメント加算を算定している間である又は利用者が栄養改善加算の算定に係る栄養改善サービスを受けている間である若しくは当該栄養改善サービスが終了した日の属する月であること
　②利用者が口腔機能向上加算の算定に係る口腔機能向上サービスを受けている間である又は当該口腔機能向上サービスが終了した日の属する月であること</t>
    <rPh sb="54" eb="55">
      <t>アイダ</t>
    </rPh>
    <phoneticPr fontId="3"/>
  </si>
  <si>
    <t>(2) 算定日が属する月が、栄養アセスメント加算を算定している間である又は利用者が栄養改善加算の算定に係る栄養改善サービスを受けている間である若しくは当該栄養改善サービスが終了した日の属する月であること</t>
    <rPh sb="31" eb="32">
      <t>アイダ</t>
    </rPh>
    <phoneticPr fontId="3"/>
  </si>
  <si>
    <t>別の厚生労働大臣が定める基準に適合しているものとして市長に届け出た事業所が、利用者の同意を得て、計画的に訪問することとなっていない緊急時訪問及び計画的に宿泊することとなっていない緊急時宿泊を必要に応じて行う場合は、緊急時訪問看護加算として、１月につき774単位を所定単位数に加算していますか。
※訪問については、訪問看護サービスを行う場合に限る。</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8" eb="41">
      <t>リヨウシャ</t>
    </rPh>
    <rPh sb="42" eb="44">
      <t>ドウイ</t>
    </rPh>
    <rPh sb="45" eb="46">
      <t>エ</t>
    </rPh>
    <rPh sb="48" eb="51">
      <t>ケイカクテキ</t>
    </rPh>
    <rPh sb="52" eb="54">
      <t>ホウモン</t>
    </rPh>
    <rPh sb="65" eb="67">
      <t>キンキュウ</t>
    </rPh>
    <rPh sb="67" eb="68">
      <t>ジ</t>
    </rPh>
    <rPh sb="68" eb="70">
      <t>ホウモン</t>
    </rPh>
    <rPh sb="70" eb="71">
      <t>オヨ</t>
    </rPh>
    <rPh sb="72" eb="75">
      <t>ケイカクテキ</t>
    </rPh>
    <rPh sb="76" eb="78">
      <t>シュクハク</t>
    </rPh>
    <rPh sb="89" eb="94">
      <t>キンキュウジシュクハク</t>
    </rPh>
    <rPh sb="95" eb="97">
      <t>ヒツヨウ</t>
    </rPh>
    <rPh sb="98" eb="99">
      <t>オウ</t>
    </rPh>
    <rPh sb="101" eb="102">
      <t>オコナ</t>
    </rPh>
    <rPh sb="103" eb="105">
      <t>バアイ</t>
    </rPh>
    <rPh sb="107" eb="110">
      <t>キンキュウジ</t>
    </rPh>
    <rPh sb="110" eb="112">
      <t>ホウモン</t>
    </rPh>
    <rPh sb="112" eb="114">
      <t>カンゴ</t>
    </rPh>
    <rPh sb="114" eb="116">
      <t>カサン</t>
    </rPh>
    <rPh sb="121" eb="122">
      <t>ツキ</t>
    </rPh>
    <rPh sb="128" eb="130">
      <t>タンイ</t>
    </rPh>
    <rPh sb="131" eb="133">
      <t>ショテイ</t>
    </rPh>
    <rPh sb="133" eb="136">
      <t>タンイスウ</t>
    </rPh>
    <rPh sb="137" eb="139">
      <t>カサン</t>
    </rPh>
    <rPh sb="149" eb="151">
      <t>ホウモン</t>
    </rPh>
    <phoneticPr fontId="5"/>
  </si>
  <si>
    <r>
      <t>在宅又は指定看護小規模多機能型居宅介護事業所で死亡した利用者に対して、別に厚生労働大臣が定める基準に適合しているものとして市長に届け出た事業所が、その死亡日及び死亡日前14日以内に２日（末期の悪性腫瘍その他利用者等告示で定める状態にあるものに対しては１日）以上ターミナルケアを行った場合（ターミナルケアを行った後、24時間以内に在宅以外で死亡した場合を含む。）には、当該者の死亡月につき</t>
    </r>
    <r>
      <rPr>
        <u/>
        <sz val="9"/>
        <color theme="1"/>
        <rFont val="ＭＳ ゴシック"/>
        <family val="3"/>
        <charset val="128"/>
      </rPr>
      <t>2,500</t>
    </r>
    <r>
      <rPr>
        <sz val="9"/>
        <color theme="1"/>
        <rFont val="ＭＳ ゴシック"/>
        <family val="3"/>
        <charset val="128"/>
      </rPr>
      <t>単位を加算していますか。
※訪問看護サービスを行う場合に限る。
【１人の利用者につき、１事業所のみ算定可】
【同月に、訪問看護及び看護小規模多機能型居宅介護を利用した場合の各サービスにおけるターミナルケア加算並びに同月に、医療保険の「訪問看護ターミナルケア療養費」及び訪問看護・指導料における「在宅ターミナルケア加算」は算定できない。】</t>
    </r>
    <rPh sb="0" eb="2">
      <t>ザイタク</t>
    </rPh>
    <rPh sb="2" eb="3">
      <t>マタ</t>
    </rPh>
    <rPh sb="4" eb="6">
      <t>シテイ</t>
    </rPh>
    <rPh sb="6" eb="8">
      <t>カンゴ</t>
    </rPh>
    <rPh sb="8" eb="11">
      <t>ショウキボ</t>
    </rPh>
    <rPh sb="11" eb="14">
      <t>タキノウ</t>
    </rPh>
    <rPh sb="14" eb="15">
      <t>ガタ</t>
    </rPh>
    <rPh sb="15" eb="17">
      <t>キョタク</t>
    </rPh>
    <rPh sb="17" eb="19">
      <t>カイゴ</t>
    </rPh>
    <rPh sb="19" eb="22">
      <t>ジギョウショ</t>
    </rPh>
    <rPh sb="23" eb="25">
      <t>シボウ</t>
    </rPh>
    <rPh sb="27" eb="29">
      <t>リヨウ</t>
    </rPh>
    <rPh sb="29" eb="30">
      <t>シャ</t>
    </rPh>
    <rPh sb="31" eb="32">
      <t>タイ</t>
    </rPh>
    <rPh sb="35" eb="36">
      <t>ベツ</t>
    </rPh>
    <rPh sb="37" eb="39">
      <t>コウセイ</t>
    </rPh>
    <rPh sb="39" eb="41">
      <t>ロウドウ</t>
    </rPh>
    <rPh sb="41" eb="43">
      <t>ダイジン</t>
    </rPh>
    <rPh sb="44" eb="45">
      <t>サダ</t>
    </rPh>
    <rPh sb="47" eb="49">
      <t>キジュン</t>
    </rPh>
    <rPh sb="50" eb="52">
      <t>テキゴウ</t>
    </rPh>
    <rPh sb="61" eb="63">
      <t>シチョウ</t>
    </rPh>
    <rPh sb="64" eb="65">
      <t>トド</t>
    </rPh>
    <rPh sb="66" eb="67">
      <t>デ</t>
    </rPh>
    <rPh sb="68" eb="71">
      <t>ジギョウショ</t>
    </rPh>
    <rPh sb="75" eb="77">
      <t>シボウ</t>
    </rPh>
    <rPh sb="77" eb="78">
      <t>ビ</t>
    </rPh>
    <rPh sb="78" eb="79">
      <t>オヨ</t>
    </rPh>
    <rPh sb="80" eb="83">
      <t>シボウビ</t>
    </rPh>
    <rPh sb="86" eb="87">
      <t>ニチ</t>
    </rPh>
    <rPh sb="87" eb="89">
      <t>イナイ</t>
    </rPh>
    <rPh sb="91" eb="92">
      <t>ヒ</t>
    </rPh>
    <rPh sb="103" eb="107">
      <t>リヨウシャトウ</t>
    </rPh>
    <rPh sb="107" eb="109">
      <t>コクジ</t>
    </rPh>
    <rPh sb="128" eb="130">
      <t>イジョウ</t>
    </rPh>
    <rPh sb="138" eb="139">
      <t>オコナ</t>
    </rPh>
    <rPh sb="141" eb="143">
      <t>バアイ</t>
    </rPh>
    <rPh sb="152" eb="153">
      <t>オコナ</t>
    </rPh>
    <rPh sb="155" eb="156">
      <t>ノチ</t>
    </rPh>
    <rPh sb="159" eb="161">
      <t>ジカン</t>
    </rPh>
    <rPh sb="161" eb="163">
      <t>イナイ</t>
    </rPh>
    <rPh sb="164" eb="166">
      <t>ザイタク</t>
    </rPh>
    <rPh sb="166" eb="168">
      <t>イガイ</t>
    </rPh>
    <rPh sb="169" eb="171">
      <t>シボウ</t>
    </rPh>
    <rPh sb="173" eb="175">
      <t>バアイ</t>
    </rPh>
    <rPh sb="176" eb="177">
      <t>フク</t>
    </rPh>
    <rPh sb="183" eb="185">
      <t>トウガイ</t>
    </rPh>
    <rPh sb="185" eb="186">
      <t>シャ</t>
    </rPh>
    <rPh sb="187" eb="189">
      <t>シボウ</t>
    </rPh>
    <rPh sb="189" eb="190">
      <t>ツキ</t>
    </rPh>
    <rPh sb="198" eb="200">
      <t>タンイ</t>
    </rPh>
    <rPh sb="201" eb="203">
      <t>カサン</t>
    </rPh>
    <rPh sb="266" eb="269">
      <t>ショウキボ</t>
    </rPh>
    <rPh sb="303" eb="304">
      <t>ナラ</t>
    </rPh>
    <phoneticPr fontId="5"/>
  </si>
  <si>
    <t>別に厚生労働大臣が定める基準（※）に適合しているものとして市長へ届け出た事業所が、指定看護小規模多機能型居宅介護を行った場合は、次に掲げる区分に従い、１月につき所定単位数を加算していますか。
⑴ 総合マネジメント体制強化加算(Ⅰ) 1,200単位
⑵ 総合マネジメント体制強化加算(Ⅱ) 　800単位
ただし、いずれかの加算を算定している場合においては、その他の加算は算定しません。</t>
    <rPh sb="64" eb="65">
      <t>ツギ</t>
    </rPh>
    <phoneticPr fontId="5"/>
  </si>
  <si>
    <t>算定基準別表8
ツ注
大臣基準告示
七十九</t>
    <phoneticPr fontId="5"/>
  </si>
  <si>
    <t>市町村が実施する通いの場や在宅医療・介護連携推進事業等の地域支援事業等に参加していること
地域住民及び利用者の住まいに関する相談に応じ、必要な支援を行っていること</t>
    <rPh sb="36" eb="38">
      <t>サンカ</t>
    </rPh>
    <phoneticPr fontId="5"/>
  </si>
  <si>
    <t>(1)　褥瘡マネジメント加算(Ⅰ)の ⑴から(5)までに掲げる基準のいずれにも適合すること。</t>
    <rPh sb="4" eb="6">
      <t>ジョクソウ</t>
    </rPh>
    <rPh sb="12" eb="14">
      <t>カサン</t>
    </rPh>
    <phoneticPr fontId="3"/>
  </si>
  <si>
    <t>排せつ支援加算(Ⅰ)の⑴から⑶まで並びに排せつ支援加算(Ⅱ)の(2)①及び②に掲げる基準のいずれにも適合すること。</t>
    <rPh sb="17" eb="18">
      <t>ナラ</t>
    </rPh>
    <rPh sb="35" eb="36">
      <t>オヨ</t>
    </rPh>
    <phoneticPr fontId="3"/>
  </si>
  <si>
    <t>月額賃金改善要件（月給による賃金改善）</t>
    <rPh sb="0" eb="2">
      <t>ゲツガク</t>
    </rPh>
    <rPh sb="2" eb="4">
      <t>チンギン</t>
    </rPh>
    <rPh sb="4" eb="8">
      <t>カイゼンヨウケン</t>
    </rPh>
    <rPh sb="9" eb="11">
      <t>ゲッキュウ</t>
    </rPh>
    <rPh sb="14" eb="18">
      <t>チンギンカイゼン</t>
    </rPh>
    <phoneticPr fontId="5"/>
  </si>
  <si>
    <r>
      <rPr>
        <sz val="9"/>
        <color theme="1"/>
        <rFont val="ＭＳ ゴシック"/>
        <family val="3"/>
        <charset val="128"/>
      </rPr>
      <t>処遇改善加算Ⅳの加算額の2分の１以上基本給又は決まって毎月支払われる手当（以下「基本給等」という。）の改善に充てているか。</t>
    </r>
    <r>
      <rPr>
        <strike/>
        <sz val="9"/>
        <color theme="1"/>
        <rFont val="ＭＳ ゴシック"/>
        <family val="3"/>
        <charset val="128"/>
      </rPr>
      <t xml:space="preserve">
</t>
    </r>
    <r>
      <rPr>
        <sz val="9"/>
        <color theme="1"/>
        <rFont val="ＭＳ ゴシック"/>
        <family val="3"/>
        <charset val="128"/>
      </rPr>
      <t>また、事業所等が処遇改善加算Ⅳ以外の区分の処遇改善加算を算定する場合にあっては、仮に処遇改善加算Ⅳを算定する場合に見込まれる加算額の２分の１以上を基本給等の改善に充てているか。 
なお、処遇改善加算を未算定の介護サービス事業所等が新規に処遇改善加算を算定し始める場合を除き、本要件を満たすために、賃金総額を新たに増加させる必要はない。したがって、基本給等以外の手当又は一時金により行っている賃金改善の一部を減額し、その分を基本給等に付け替えることで、本要件を満たすこととして差し支えない。また、既に本要件を満たしている事業所等においては、新規の取組を行う必要はない。ただし、この要件を満たすために、新規の基本給等の引上げを行う場合、当該基本給等の引上げはベースアップ（賃金表の改訂により基本給等の水準を一律に引き上げること）により行うことを基本とする。</t>
    </r>
    <rPh sb="0" eb="2">
      <t>ショグウ</t>
    </rPh>
    <rPh sb="2" eb="4">
      <t>カイゼン</t>
    </rPh>
    <rPh sb="4" eb="6">
      <t>カサン</t>
    </rPh>
    <rPh sb="8" eb="11">
      <t>カサンガク</t>
    </rPh>
    <rPh sb="13" eb="14">
      <t>ブン</t>
    </rPh>
    <rPh sb="16" eb="18">
      <t>イジョウ</t>
    </rPh>
    <rPh sb="18" eb="21">
      <t>キホンキュウ</t>
    </rPh>
    <rPh sb="21" eb="22">
      <t>マタ</t>
    </rPh>
    <rPh sb="23" eb="24">
      <t>キ</t>
    </rPh>
    <rPh sb="27" eb="29">
      <t>マイツキ</t>
    </rPh>
    <rPh sb="29" eb="31">
      <t>シハラ</t>
    </rPh>
    <rPh sb="34" eb="36">
      <t>テアテ</t>
    </rPh>
    <rPh sb="37" eb="39">
      <t>イカ</t>
    </rPh>
    <rPh sb="40" eb="43">
      <t>キホンキュウ</t>
    </rPh>
    <rPh sb="43" eb="44">
      <t>トウ</t>
    </rPh>
    <rPh sb="51" eb="53">
      <t>カイゼン</t>
    </rPh>
    <rPh sb="54" eb="55">
      <t>ア</t>
    </rPh>
    <phoneticPr fontId="3"/>
  </si>
  <si>
    <r>
      <t xml:space="preserve">次の①～③のすべての要件を満たしていますか。
①職員の職位、職責又は職務内容等に応じた任用等の要件を定めている。
②職位、職責又は職務内容等に応じた賃金体系について定めている。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t>
    </r>
    <r>
      <rPr>
        <strike/>
        <sz val="9"/>
        <color theme="1"/>
        <rFont val="ＭＳ ゴシック"/>
        <family val="3"/>
        <charset val="128"/>
      </rPr>
      <t xml:space="preserve">
</t>
    </r>
    <r>
      <rPr>
        <sz val="9"/>
        <color theme="1"/>
        <rFont val="ＭＳ ゴシック"/>
        <family val="3"/>
        <charset val="128"/>
      </rPr>
      <t>また、令和８年度においては、処遇改善加算の申請時点において、
の令和８年度特例要件を満たす介護サービス事業所等に限り、処遇改
善計画書において令和９年３月末までに上記①及び②の定めの整備を行
うことを誓約した場合は、処遇改善加算の申請時点からキャリアパス要
件Ⅰを満たしているものとして取り扱うこととする。当該誓約をした場
合は、令和９年３月末までに当該定めの整備を行い、実績報告書において
その旨を報告することとする。</t>
    </r>
    <rPh sb="0" eb="1">
      <t>ツギ</t>
    </rPh>
    <rPh sb="10" eb="12">
      <t>ヨウケン</t>
    </rPh>
    <rPh sb="13" eb="14">
      <t>ミ</t>
    </rPh>
    <rPh sb="133" eb="137">
      <t>ジョウジコヨウ</t>
    </rPh>
    <rPh sb="139" eb="140">
      <t>モノ</t>
    </rPh>
    <rPh sb="141" eb="142">
      <t>カズ</t>
    </rPh>
    <rPh sb="145" eb="146">
      <t>ニン</t>
    </rPh>
    <rPh sb="146" eb="148">
      <t>ミマン</t>
    </rPh>
    <rPh sb="149" eb="153">
      <t>ジギョウショトウ</t>
    </rPh>
    <rPh sb="156" eb="161">
      <t>ロウドウホウキジョウ</t>
    </rPh>
    <phoneticPr fontId="5"/>
  </si>
  <si>
    <t>(1) 介護職員の職務内容等を踏まえ、介護職員と意見を交換しながら、資質向上の目標及びア又はイに掲げる事項に関する具体的な計画を策定し、当該計画に係る研修の実施又は研修の機会の確保をしていますか。
と。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176" eb="178">
      <t>ケンシュウ</t>
    </rPh>
    <rPh sb="178" eb="180">
      <t>ジュコウ</t>
    </rPh>
    <rPh sb="184" eb="186">
      <t>キンム</t>
    </rPh>
    <rPh sb="194" eb="196">
      <t>チョウセイ</t>
    </rPh>
    <rPh sb="200" eb="202">
      <t>フヨ</t>
    </rPh>
    <rPh sb="203" eb="205">
      <t>ヒヨウ</t>
    </rPh>
    <rPh sb="206" eb="209">
      <t>コウツウヒ</t>
    </rPh>
    <rPh sb="210" eb="213">
      <t>ジュコウリョウ</t>
    </rPh>
    <rPh sb="213" eb="214">
      <t>トウ</t>
    </rPh>
    <rPh sb="216" eb="218">
      <t>エンジョ</t>
    </rPh>
    <rPh sb="221" eb="222">
      <t>トウ</t>
    </rPh>
    <rPh sb="226" eb="229">
      <t>グタイテキ</t>
    </rPh>
    <rPh sb="230" eb="232">
      <t>トリクミ</t>
    </rPh>
    <rPh sb="232" eb="234">
      <t>ナイヨウ</t>
    </rPh>
    <rPh sb="235" eb="237">
      <t>キサイ</t>
    </rPh>
    <phoneticPr fontId="5"/>
  </si>
  <si>
    <t>ただし、令和８年度においては、処遇改善加算の申請時点において、令和８年度特例要件を満たす介護サービス事業所等に限り、処遇改善計画書において令和９年３月末までに上記（１）の計画を策定し、研修の実施又は研修機会の確保を行うことを誓約した場合は、処遇改善加算の申請時点からキャリアパス要件Ⅱを満たしているものとして取り扱うこととする。当該誓約をした場合は、令和９年３月末までに当該計画の策定等を行い、実績報告書においてその旨を報告することとする。</t>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</si>
  <si>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※介護福祉士等の資格の取得や実務者研修等の修了状況に応
      じて昇給する仕組みであること。ただし、別法人等で介護
      福祉士等の資格を取得した上で当該事業者や法人で就業す
      る者についても昇給が図られる仕組みであることを要する。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5"/>
  </si>
  <si>
    <t xml:space="preserve">ただし、常時雇用する者の数が10人未満の事業所等など、労働法規上の就業規則の作成義務がない事業所においては、就業規則の代わりに内規等の整備・周知により（2）の要件を満たすものとしても差し支えない。
また、令和８年度においては、処遇改善加算の申請時点において、
令和８年度特例要件を満たす介護サービス事業所等に限り、処遇改
善計画書において令和９年３月末までに(1)の仕組みの整備を行うこ
とを誓約した場合は、処遇改善加算の申請時点からキャリアパス要件Ⅲ
を満たしているものとして取り扱うこととする。当該誓約をした場合は、
令和９年３月末までに当該仕組みの整備を行い、実績報告書においてそ
の旨を報告すること。 </t>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</si>
  <si>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・小規模事業所等で職種間の賃金バランスに配慮が必要な場合 
・ 職員全体の賃金水準が低い、地域の賃金水準が低い等の理由により、
直ちに年額440万円まで賃金を引き上げることが困難な場合 
・ 年額440万円の賃金改善を行うに当たり、規程の整備や研修・実務経
験の蓄積などに一定期間を要する場合 
また、令和８年度においては、処遇改善加算の申請時点において、令
和８年度特例要件を満たす介護サービス事業所等に限り、処遇改善計画
書において令和９年３月末までに上記の賃金改善を行うことを誓約した
場合は、処遇改善加算の申請時点からキャリアパス要件Ⅳを満たしてい
るものとして取り扱うこととする。当該誓約をした場合は、令和９年３月
末までに当該賃金改善を行い、実績報告書においてその旨を報告するこ
と。</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phoneticPr fontId="3"/>
  </si>
  <si>
    <t>サービス類型ごとに一定割合以上の介護福祉士等を配置していますか。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t>
    <rPh sb="4" eb="6">
      <t>ルイケイ</t>
    </rPh>
    <rPh sb="9" eb="11">
      <t>イッテイ</t>
    </rPh>
    <rPh sb="11" eb="13">
      <t>ワリアイ</t>
    </rPh>
    <rPh sb="13" eb="15">
      <t>イジョウ</t>
    </rPh>
    <rPh sb="16" eb="21">
      <t>カイゴフクシシ</t>
    </rPh>
    <rPh sb="21" eb="22">
      <t>トウ</t>
    </rPh>
    <rPh sb="23" eb="25">
      <t>ハイチ</t>
    </rPh>
    <phoneticPr fontId="3"/>
  </si>
  <si>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加算Ⅰ、Ⅱ、Ⅰイ、Ⅰロ、Ⅱイ又はⅡロを算定する場合は、
　　区分ごとに２つ以上、
  （「生産性向上」は３つ以上、うち一部は必須）を実施し、
  ホームページへの掲載等により公表すること。
※　加算Ⅲ・Ⅳを算定する場合は、区分ごとに１つ以上
  （「生産性向上のための取組」は２つ以上）を実施するこ
   と。
ただし、生産性向上推進体制加算を算定している場合には、「生産性向上（業務改善及び働く環境改善）のための取組」の要件を満たすものとし、１法人あた
り１の施設又は事業所のみを運営するような法人等の小規模事業者は、「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の取組を実施していれば、「生産性向上（業務改善及び働く環境改善）のための取組」の要件を満たすものとする。
令和８年度においては、処遇改善計画書において令和９年３月末までに職場環境等要件に係る取組を行うことを誓約した場合は、処遇改善加算申請時点から職場環境等要件を満たしているものとして取り扱うこととする。当該誓約をした場合は、令和９年３月末までに当該取組を行い、実績報告書において、その旨を報告することとする。</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46" eb="148">
      <t>サンテイ</t>
    </rPh>
    <rPh sb="150" eb="152">
      <t>バアイ</t>
    </rPh>
    <rPh sb="157" eb="159">
      <t>クブン</t>
    </rPh>
    <rPh sb="164" eb="166">
      <t>イジョウ</t>
    </rPh>
    <rPh sb="181" eb="183">
      <t>イジョウ</t>
    </rPh>
    <rPh sb="186" eb="188">
      <t>イチブ</t>
    </rPh>
    <rPh sb="189" eb="191">
      <t>ヒッス</t>
    </rPh>
    <rPh sb="193" eb="195">
      <t>ジッシ</t>
    </rPh>
    <rPh sb="208" eb="211">
      <t>ケイサイトウ</t>
    </rPh>
    <rPh sb="214" eb="216">
      <t>コウヒョウ</t>
    </rPh>
    <rPh sb="230" eb="232">
      <t>サンテイ</t>
    </rPh>
    <rPh sb="234" eb="236">
      <t>バアイ</t>
    </rPh>
    <rPh sb="238" eb="240">
      <t>クブン</t>
    </rPh>
    <rPh sb="245" eb="247">
      <t>イジョウ</t>
    </rPh>
    <rPh sb="267" eb="269">
      <t>イジョウ</t>
    </rPh>
    <rPh sb="271" eb="273">
      <t>ジッシ</t>
    </rPh>
    <phoneticPr fontId="5"/>
  </si>
  <si>
    <t>事業の継続を図るため、賃金水準引き下げた上で賃金改善を行う場合は、特別事情届出書により、市長に届け出ていますか。
年度を超えて介護職員等の賃金水準を引き下げることとなった場合は、次年度の加算を取得するために必要な届出を行う際に、特別事情届出書を再度提出していますか。</t>
    <rPh sb="67" eb="68">
      <t>トウ</t>
    </rPh>
    <phoneticPr fontId="3"/>
  </si>
  <si>
    <t>指導監査係</t>
    <rPh sb="0" eb="2">
      <t>シドウ</t>
    </rPh>
    <rPh sb="2" eb="4">
      <t>カンサ</t>
    </rPh>
    <rPh sb="4" eb="5">
      <t>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</si>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</sst>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h:mm;@"/>
  </numFmts>
  <fonts count="74">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ＭＳ ゴシック"/>
      <family val="3"/>
      <charset val="128"/>
    </font>
    <font>
      <b/>
      <sz val="11"/>
      <color indexed="9"/>
      <name val="ＭＳ Ｐゴシック"/>
      <family val="3"/>
      <charset val="128"/>
    </font>
    <font>
      <sz val="10"/>
      <name val="ＭＳ Ｐゴシック"/>
      <family val="3"/>
      <charset val="128"/>
    </font>
    <font>
      <sz val="9"/>
      <color theme="1"/>
      <name val="ＭＳ ゴシック"/>
      <family val="3"/>
      <charset val="128"/>
    </font>
    <font>
      <sz val="11"/>
      <color theme="1"/>
      <name val="ＭＳ 明朝"/>
      <family val="2"/>
      <charset val="128"/>
    </font>
    <font>
      <sz val="9"/>
      <color theme="1"/>
      <name val="MS UI Gothic"/>
      <family val="3"/>
      <charset val="128"/>
    </font>
    <font>
      <sz val="11"/>
      <color theme="1"/>
      <name val="ＭＳ Ｐゴシック"/>
      <family val="3"/>
      <charset val="128"/>
    </font>
    <font>
      <u/>
      <sz val="9"/>
      <color theme="1"/>
      <name val="ＭＳ ゴシック"/>
      <family val="3"/>
      <charset val="128"/>
    </font>
    <font>
      <sz val="9"/>
      <color theme="1"/>
      <name val="ＭＳ明朝"/>
      <family val="3"/>
      <charset val="128"/>
    </font>
    <font>
      <b/>
      <sz val="14"/>
      <name val="MS UI Gothic"/>
      <family val="3"/>
      <charset val="128"/>
    </font>
    <font>
      <sz val="11"/>
      <name val="ＭＳ Ｐ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9"/>
      <name val="ＭＳ ゴシック"/>
      <family val="3"/>
      <charset val="128"/>
    </font>
    <font>
      <sz val="9"/>
      <name val="MS UI Gothic"/>
      <family val="3"/>
      <charset val="128"/>
    </font>
    <font>
      <sz val="11"/>
      <name val="ＭＳ 明朝"/>
      <family val="2"/>
      <charset val="128"/>
    </font>
    <font>
      <sz val="11"/>
      <name val="游ゴシック"/>
      <family val="3"/>
      <charset val="128"/>
      <scheme val="minor"/>
    </font>
    <font>
      <sz val="8"/>
      <name val="ＭＳ ゴシック"/>
      <family val="3"/>
      <charset val="128"/>
    </font>
    <font>
      <sz val="9"/>
      <name val="ＭＳ 明朝"/>
      <family val="2"/>
      <charset val="128"/>
    </font>
    <font>
      <sz val="9"/>
      <name val="ＭＳ明朝"/>
      <family val="3"/>
      <charset val="128"/>
    </font>
    <font>
      <sz val="11"/>
      <color theme="1"/>
      <name val="游ゴシック"/>
      <family val="3"/>
      <charset val="128"/>
      <scheme val="minor"/>
    </font>
    <font>
      <sz val="11"/>
      <color theme="1"/>
      <name val="ＭＳ ゴシック"/>
      <family val="3"/>
      <charset val="128"/>
    </font>
    <font>
      <u/>
      <sz val="11"/>
      <color theme="10"/>
      <name val="ＭＳ Ｐゴシック"/>
      <family val="3"/>
      <charset val="128"/>
    </font>
    <font>
      <sz val="16"/>
      <color theme="1"/>
      <name val="ＭＳ ゴシック"/>
      <family val="3"/>
      <charset val="128"/>
    </font>
    <font>
      <b/>
      <sz val="11"/>
      <name val="ＭＳ Ｐ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rgb="FFFF0000"/>
      <name val="ＭＳ Ｐゴシック"/>
      <family val="3"/>
      <charset val="128"/>
    </font>
    <font>
      <b/>
      <sz val="12"/>
      <name val="ＭＳ Ｐゴシック"/>
      <family val="3"/>
      <charset val="128"/>
    </font>
    <font>
      <b/>
      <sz val="14"/>
      <name val="ＭＳ Ｐゴシック"/>
      <family val="3"/>
      <charset val="128"/>
    </font>
    <font>
      <b/>
      <sz val="12"/>
      <name val="DejaVu Sans"/>
      <family val="2"/>
    </font>
    <font>
      <sz val="12"/>
      <color theme="1"/>
      <name val="ＭＳ 明朝"/>
      <family val="1"/>
      <charset val="128"/>
    </font>
    <font>
      <sz val="12"/>
      <color theme="1"/>
      <name val="Century"/>
      <family val="1"/>
    </font>
    <font>
      <sz val="6"/>
      <name val="游ゴシック"/>
      <family val="3"/>
      <charset val="128"/>
      <scheme val="minor"/>
    </font>
    <font>
      <sz val="7"/>
      <color theme="1"/>
      <name val="Times New Roman"/>
      <family val="1"/>
    </font>
    <font>
      <u/>
      <sz val="12"/>
      <color theme="1"/>
      <name val="ＭＳ 明朝"/>
      <family val="1"/>
      <charset val="128"/>
    </font>
    <font>
      <sz val="14"/>
      <color theme="1"/>
      <name val="ＭＳ Ｐ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color rgb="FFFF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4"/>
      <color theme="1"/>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theme="1"/>
      <name val="游ゴシック"/>
      <family val="2"/>
      <charset val="128"/>
      <scheme val="minor"/>
    </font>
    <font>
      <strike/>
      <sz val="9"/>
      <color theme="1"/>
      <name val="ＭＳ ゴシック"/>
      <family val="3"/>
      <charset val="128"/>
    </font>
  </fonts>
  <fills count="10">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215">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style="double">
        <color indexed="64"/>
      </left>
      <right style="thin">
        <color indexed="64"/>
      </right>
      <top/>
      <bottom/>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top style="hair">
        <color indexed="64"/>
      </top>
      <bottom/>
      <diagonal/>
    </border>
    <border>
      <left/>
      <right style="thin">
        <color indexed="64"/>
      </right>
      <top style="double">
        <color indexed="64"/>
      </top>
      <bottom/>
      <diagonal/>
    </border>
    <border>
      <left/>
      <right/>
      <top style="hair">
        <color indexed="64"/>
      </top>
      <bottom style="hair">
        <color indexed="64"/>
      </bottom>
      <diagonal/>
    </border>
    <border>
      <left style="thin">
        <color indexed="64"/>
      </left>
      <right/>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hair">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hair">
        <color indexed="64"/>
      </top>
      <bottom/>
      <diagonal/>
    </border>
    <border>
      <left style="double">
        <color indexed="64"/>
      </left>
      <right/>
      <top style="thin">
        <color indexed="64"/>
      </top>
      <bottom/>
      <diagonal/>
    </border>
    <border>
      <left style="double">
        <color indexed="64"/>
      </left>
      <right/>
      <top/>
      <bottom/>
      <diagonal/>
    </border>
    <border>
      <left style="thin">
        <color indexed="64"/>
      </left>
      <right style="double">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13">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14" fillId="0" borderId="0">
      <alignment vertical="center"/>
    </xf>
    <xf numFmtId="0" fontId="31" fillId="0" borderId="0">
      <alignment vertical="center"/>
    </xf>
    <xf numFmtId="0" fontId="33"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0" fillId="0" borderId="0"/>
    <xf numFmtId="0" fontId="42" fillId="0" borderId="0"/>
    <xf numFmtId="0" fontId="1" fillId="0" borderId="0">
      <alignment vertical="center"/>
    </xf>
    <xf numFmtId="38" fontId="1" fillId="0" borderId="0" applyFont="0" applyFill="0" applyBorder="0" applyAlignment="0" applyProtection="0">
      <alignment vertical="center"/>
    </xf>
  </cellStyleXfs>
  <cellXfs count="1105">
    <xf numFmtId="0" fontId="0" fillId="0" borderId="0" xfId="0">
      <alignment vertical="center"/>
    </xf>
    <xf numFmtId="0" fontId="6" fillId="0" borderId="0" xfId="0" applyFont="1">
      <alignment vertical="center"/>
    </xf>
    <xf numFmtId="0" fontId="15" fillId="0" borderId="0" xfId="0" applyFont="1">
      <alignment vertical="center"/>
    </xf>
    <xf numFmtId="0" fontId="16" fillId="0" borderId="0" xfId="1" applyFont="1" applyBorder="1" applyProtection="1">
      <alignment vertical="center"/>
    </xf>
    <xf numFmtId="0" fontId="16" fillId="0" borderId="0" xfId="1" applyFont="1" applyProtection="1">
      <alignment vertical="center"/>
    </xf>
    <xf numFmtId="0" fontId="13" fillId="0" borderId="0" xfId="0" applyFont="1">
      <alignment vertical="center"/>
    </xf>
    <xf numFmtId="0" fontId="0" fillId="0" borderId="0" xfId="0" applyFont="1">
      <alignment vertical="center"/>
    </xf>
    <xf numFmtId="0" fontId="13" fillId="0" borderId="0" xfId="0" applyFont="1" applyFill="1">
      <alignment vertical="center"/>
    </xf>
    <xf numFmtId="0" fontId="13" fillId="0" borderId="0" xfId="0" applyFont="1" applyFill="1" applyAlignment="1"/>
    <xf numFmtId="0" fontId="13" fillId="0" borderId="0" xfId="0" applyFont="1" applyFill="1" applyAlignment="1">
      <alignment horizontal="left" vertical="top" indent="1"/>
    </xf>
    <xf numFmtId="0" fontId="13" fillId="0" borderId="0" xfId="2" applyFont="1" applyFill="1">
      <alignment vertical="center"/>
    </xf>
    <xf numFmtId="0" fontId="0" fillId="0" borderId="0" xfId="0" applyFont="1" applyFill="1">
      <alignment vertical="center"/>
    </xf>
    <xf numFmtId="0" fontId="18" fillId="0" borderId="0" xfId="0" applyFont="1" applyAlignment="1">
      <alignment vertical="center" wrapText="1"/>
    </xf>
    <xf numFmtId="0" fontId="18" fillId="0" borderId="0" xfId="2" applyFont="1" applyFill="1" applyAlignment="1">
      <alignment vertical="center" wrapText="1"/>
    </xf>
    <xf numFmtId="0" fontId="18" fillId="0" borderId="0" xfId="0" applyFont="1" applyFill="1" applyAlignment="1">
      <alignment vertical="center" wrapText="1"/>
    </xf>
    <xf numFmtId="0" fontId="17" fillId="0" borderId="0" xfId="0" applyFont="1">
      <alignment vertical="center"/>
    </xf>
    <xf numFmtId="0" fontId="6" fillId="0" borderId="0" xfId="1" applyFont="1" applyBorder="1" applyAlignment="1" applyProtection="1">
      <alignment horizontal="distributed" vertical="center" justifyLastLine="1"/>
    </xf>
    <xf numFmtId="0" fontId="7" fillId="0" borderId="0" xfId="1" applyFont="1" applyBorder="1" applyAlignment="1" applyProtection="1">
      <alignment horizontal="left" vertical="center"/>
    </xf>
    <xf numFmtId="0" fontId="20" fillId="0" borderId="0" xfId="1" applyFont="1" applyBorder="1" applyProtection="1">
      <alignment vertical="center"/>
    </xf>
    <xf numFmtId="0" fontId="21" fillId="0" borderId="0" xfId="1" applyFont="1" applyBorder="1" applyAlignment="1" applyProtection="1">
      <alignment horizontal="center" vertical="center"/>
    </xf>
    <xf numFmtId="0" fontId="22" fillId="0" borderId="0" xfId="1" applyFont="1" applyAlignment="1" applyProtection="1">
      <alignment horizontal="center" vertical="center" wrapText="1"/>
    </xf>
    <xf numFmtId="0" fontId="22" fillId="0" borderId="0" xfId="1" applyFont="1" applyAlignment="1" applyProtection="1">
      <alignment horizontal="center" vertical="center"/>
    </xf>
    <xf numFmtId="0" fontId="21" fillId="0" borderId="0" xfId="1" applyFont="1" applyAlignment="1" applyProtection="1">
      <alignment horizontal="center" vertical="center"/>
    </xf>
    <xf numFmtId="0" fontId="20" fillId="0" borderId="0" xfId="1" applyFont="1" applyProtection="1">
      <alignment vertical="center"/>
    </xf>
    <xf numFmtId="0" fontId="23" fillId="0" borderId="0" xfId="0" applyFont="1" applyAlignment="1">
      <alignment horizontal="right" vertical="center"/>
    </xf>
    <xf numFmtId="0" fontId="6" fillId="3" borderId="10" xfId="0" applyFont="1" applyFill="1" applyBorder="1" applyAlignment="1">
      <alignment horizontal="center" vertical="center"/>
    </xf>
    <xf numFmtId="0" fontId="6" fillId="3" borderId="10" xfId="0" applyFont="1" applyFill="1" applyBorder="1" applyAlignment="1">
      <alignment horizontal="center" vertical="center" shrinkToFit="1"/>
    </xf>
    <xf numFmtId="0" fontId="6" fillId="0" borderId="28" xfId="0" applyFont="1" applyFill="1" applyBorder="1" applyAlignment="1">
      <alignment horizontal="left" vertical="center" wrapText="1"/>
    </xf>
    <xf numFmtId="0" fontId="6" fillId="0" borderId="28" xfId="0" applyFont="1" applyFill="1" applyBorder="1" applyAlignment="1">
      <alignment horizontal="left" vertical="center"/>
    </xf>
    <xf numFmtId="0" fontId="6" fillId="0" borderId="28" xfId="0" applyFont="1" applyFill="1" applyBorder="1" applyAlignment="1">
      <alignment horizontal="center" vertical="center"/>
    </xf>
    <xf numFmtId="0" fontId="6" fillId="0" borderId="27" xfId="0" applyFont="1" applyFill="1" applyBorder="1" applyAlignment="1">
      <alignment horizontal="left" vertical="center" wrapText="1"/>
    </xf>
    <xf numFmtId="0" fontId="6" fillId="0" borderId="27" xfId="0" applyFont="1" applyFill="1" applyBorder="1" applyAlignment="1">
      <alignment horizontal="left" vertical="center"/>
    </xf>
    <xf numFmtId="0" fontId="6" fillId="0" borderId="27" xfId="0" applyFont="1" applyFill="1" applyBorder="1" applyAlignment="1">
      <alignment horizontal="center" vertical="center"/>
    </xf>
    <xf numFmtId="0" fontId="6" fillId="4" borderId="32" xfId="0" applyFont="1" applyFill="1" applyBorder="1" applyAlignment="1">
      <alignment vertical="center" wrapText="1"/>
    </xf>
    <xf numFmtId="0" fontId="9" fillId="4" borderId="32"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72" xfId="0" applyFont="1" applyFill="1" applyBorder="1" applyAlignment="1">
      <alignment horizontal="center" vertical="center"/>
    </xf>
    <xf numFmtId="0" fontId="6" fillId="0" borderId="32" xfId="0" applyFont="1" applyBorder="1" applyAlignment="1">
      <alignment horizontal="center" vertical="center"/>
    </xf>
    <xf numFmtId="0" fontId="6" fillId="4" borderId="31" xfId="0" applyFont="1" applyFill="1" applyBorder="1" applyAlignment="1">
      <alignment vertical="center" wrapText="1"/>
    </xf>
    <xf numFmtId="0" fontId="9" fillId="4" borderId="31"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42" xfId="0" applyFont="1" applyFill="1" applyBorder="1" applyAlignment="1">
      <alignment horizontal="center" vertical="center"/>
    </xf>
    <xf numFmtId="0" fontId="6" fillId="0" borderId="31" xfId="0" applyFont="1" applyBorder="1" applyAlignment="1">
      <alignment horizontal="center" vertical="center"/>
    </xf>
    <xf numFmtId="0" fontId="6"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10" xfId="0" applyFont="1" applyFill="1" applyBorder="1" applyAlignment="1">
      <alignment horizontal="center" vertical="center"/>
    </xf>
    <xf numFmtId="0" fontId="25" fillId="3" borderId="10" xfId="0" applyFont="1" applyFill="1" applyBorder="1" applyAlignment="1">
      <alignment horizontal="center" vertical="center"/>
    </xf>
    <xf numFmtId="0" fontId="6" fillId="0" borderId="10" xfId="0" applyFont="1" applyFill="1" applyBorder="1" applyAlignment="1">
      <alignment vertical="center"/>
    </xf>
    <xf numFmtId="0" fontId="6" fillId="0" borderId="5" xfId="0" applyFont="1" applyFill="1" applyBorder="1" applyAlignment="1">
      <alignment horizontal="left" vertical="center" wrapText="1"/>
    </xf>
    <xf numFmtId="0" fontId="6" fillId="0" borderId="10" xfId="0" applyFont="1" applyFill="1" applyBorder="1" applyAlignment="1">
      <alignment horizontal="left" vertical="center" shrinkToFit="1"/>
    </xf>
    <xf numFmtId="0" fontId="25" fillId="0" borderId="10" xfId="0" applyFont="1" applyFill="1" applyBorder="1" applyAlignment="1">
      <alignment horizontal="center" vertical="center"/>
    </xf>
    <xf numFmtId="0" fontId="25" fillId="0" borderId="10" xfId="0" applyFont="1" applyBorder="1">
      <alignment vertical="center"/>
    </xf>
    <xf numFmtId="0" fontId="6" fillId="0" borderId="10" xfId="0" applyFont="1" applyBorder="1" applyAlignment="1">
      <alignment horizontal="left" vertical="center" wrapText="1"/>
    </xf>
    <xf numFmtId="0" fontId="26" fillId="0" borderId="10" xfId="0" applyFont="1" applyBorder="1" applyAlignment="1">
      <alignment vertical="center"/>
    </xf>
    <xf numFmtId="0" fontId="6" fillId="0" borderId="3" xfId="0" applyFont="1" applyFill="1" applyBorder="1" applyAlignment="1">
      <alignment horizontal="center" vertical="center"/>
    </xf>
    <xf numFmtId="0" fontId="6" fillId="0" borderId="10" xfId="0" applyFont="1" applyFill="1" applyBorder="1">
      <alignment vertical="center"/>
    </xf>
    <xf numFmtId="0" fontId="6" fillId="0" borderId="28" xfId="0" applyFont="1" applyBorder="1" applyAlignment="1">
      <alignment horizontal="left" vertical="center" wrapText="1"/>
    </xf>
    <xf numFmtId="0" fontId="6" fillId="0" borderId="17" xfId="0" applyFont="1" applyFill="1" applyBorder="1" applyAlignment="1">
      <alignment horizontal="center" vertical="center"/>
    </xf>
    <xf numFmtId="0" fontId="6" fillId="0" borderId="27" xfId="0" applyFont="1" applyBorder="1" applyAlignment="1">
      <alignment horizontal="left" vertical="center" wrapText="1"/>
    </xf>
    <xf numFmtId="0" fontId="6" fillId="0" borderId="22" xfId="0" applyFont="1" applyFill="1" applyBorder="1" applyAlignment="1">
      <alignment horizontal="left" vertical="center" wrapText="1"/>
    </xf>
    <xf numFmtId="0" fontId="6" fillId="0" borderId="2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2" xfId="0" applyFont="1" applyFill="1" applyBorder="1">
      <alignment vertical="center"/>
    </xf>
    <xf numFmtId="0" fontId="6" fillId="0" borderId="25" xfId="0" applyFont="1" applyFill="1" applyBorder="1" applyAlignment="1">
      <alignment horizontal="center" vertical="center"/>
    </xf>
    <xf numFmtId="0" fontId="6" fillId="0" borderId="27" xfId="0" applyFont="1" applyFill="1" applyBorder="1">
      <alignment vertical="center"/>
    </xf>
    <xf numFmtId="0" fontId="6" fillId="0" borderId="31" xfId="0" applyFont="1" applyBorder="1" applyAlignment="1">
      <alignment horizontal="left" vertical="center" wrapText="1"/>
    </xf>
    <xf numFmtId="0" fontId="6" fillId="0" borderId="31" xfId="0" applyFont="1" applyFill="1" applyBorder="1" applyAlignment="1">
      <alignment horizontal="left" vertical="center" wrapText="1"/>
    </xf>
    <xf numFmtId="0" fontId="6" fillId="0" borderId="31" xfId="0" applyFont="1" applyFill="1" applyBorder="1" applyAlignment="1">
      <alignment horizontal="center" vertical="center"/>
    </xf>
    <xf numFmtId="0" fontId="6" fillId="0" borderId="32" xfId="0" applyFont="1" applyBorder="1" applyAlignment="1">
      <alignment horizontal="left" vertical="center" wrapText="1"/>
    </xf>
    <xf numFmtId="0" fontId="6" fillId="0" borderId="32" xfId="0" applyFont="1" applyFill="1" applyBorder="1" applyAlignment="1">
      <alignment horizontal="left" vertical="center" wrapText="1"/>
    </xf>
    <xf numFmtId="0" fontId="6" fillId="0" borderId="32"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32" xfId="0" applyFont="1" applyFill="1" applyBorder="1" applyAlignment="1">
      <alignment vertical="center" wrapText="1"/>
    </xf>
    <xf numFmtId="0" fontId="6" fillId="0" borderId="32" xfId="0" applyFont="1" applyFill="1" applyBorder="1" applyAlignment="1">
      <alignment horizontal="center" vertical="center" wrapText="1"/>
    </xf>
    <xf numFmtId="0" fontId="6" fillId="0" borderId="27" xfId="0" applyFont="1" applyFill="1" applyBorder="1" applyAlignment="1">
      <alignment vertical="center" wrapText="1"/>
    </xf>
    <xf numFmtId="0" fontId="6" fillId="0" borderId="31" xfId="0" applyFont="1" applyFill="1" applyBorder="1" applyAlignment="1">
      <alignment vertical="center" wrapText="1"/>
    </xf>
    <xf numFmtId="0" fontId="6" fillId="0" borderId="17" xfId="0" applyFont="1" applyFill="1" applyBorder="1" applyAlignment="1">
      <alignment vertical="center" wrapText="1"/>
    </xf>
    <xf numFmtId="0" fontId="6" fillId="0" borderId="19"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0" xfId="0" applyFont="1" applyFill="1" applyBorder="1" applyAlignment="1">
      <alignment horizontal="left" vertical="top" wrapText="1"/>
    </xf>
    <xf numFmtId="0" fontId="6" fillId="0" borderId="28" xfId="0" applyFont="1" applyFill="1" applyBorder="1">
      <alignment vertical="center"/>
    </xf>
    <xf numFmtId="0" fontId="6" fillId="3" borderId="22"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32" xfId="0" applyFont="1" applyFill="1" applyBorder="1">
      <alignment vertical="center"/>
    </xf>
    <xf numFmtId="0" fontId="6" fillId="3" borderId="19" xfId="0" applyFont="1" applyFill="1" applyBorder="1" applyAlignment="1">
      <alignment horizontal="center" vertical="center"/>
    </xf>
    <xf numFmtId="0" fontId="6" fillId="0" borderId="19" xfId="0" applyFont="1" applyBorder="1" applyAlignment="1">
      <alignment horizontal="left" vertical="center" wrapText="1"/>
    </xf>
    <xf numFmtId="0" fontId="6" fillId="0" borderId="31" xfId="0" applyFont="1" applyFill="1" applyBorder="1">
      <alignment vertical="center"/>
    </xf>
    <xf numFmtId="0" fontId="6" fillId="0" borderId="10" xfId="0" applyFont="1" applyBorder="1" applyAlignment="1">
      <alignment vertical="center" wrapText="1"/>
    </xf>
    <xf numFmtId="0" fontId="6" fillId="0" borderId="7" xfId="0" applyFont="1" applyFill="1" applyBorder="1" applyAlignment="1">
      <alignment vertical="center" wrapText="1"/>
    </xf>
    <xf numFmtId="0" fontId="6" fillId="0" borderId="22" xfId="0" applyFont="1" applyFill="1" applyBorder="1" applyAlignment="1">
      <alignment vertical="center" wrapText="1"/>
    </xf>
    <xf numFmtId="0" fontId="6" fillId="0" borderId="19" xfId="0" applyFont="1" applyFill="1" applyBorder="1" applyAlignment="1">
      <alignment vertical="center" wrapText="1"/>
    </xf>
    <xf numFmtId="0" fontId="25" fillId="0" borderId="27" xfId="0" applyFont="1" applyFill="1" applyBorder="1" applyAlignment="1">
      <alignment vertical="center" wrapText="1"/>
    </xf>
    <xf numFmtId="0" fontId="6" fillId="0" borderId="24" xfId="0" applyFont="1" applyFill="1" applyBorder="1" applyAlignment="1">
      <alignment horizontal="left" vertical="center" wrapText="1"/>
    </xf>
    <xf numFmtId="0" fontId="25" fillId="0" borderId="24" xfId="0" applyFont="1" applyFill="1" applyBorder="1" applyAlignment="1">
      <alignment vertical="center" wrapText="1"/>
    </xf>
    <xf numFmtId="0" fontId="6" fillId="0" borderId="24" xfId="0" applyFont="1" applyFill="1" applyBorder="1" applyAlignment="1">
      <alignment horizontal="center" vertical="center"/>
    </xf>
    <xf numFmtId="0" fontId="25" fillId="0" borderId="31" xfId="0" applyFont="1" applyFill="1" applyBorder="1" applyAlignment="1">
      <alignment vertical="top" wrapText="1"/>
    </xf>
    <xf numFmtId="0" fontId="6" fillId="0" borderId="3" xfId="0" applyFont="1" applyFill="1" applyBorder="1">
      <alignment vertical="center"/>
    </xf>
    <xf numFmtId="0" fontId="6" fillId="0" borderId="10" xfId="0" applyFont="1" applyFill="1" applyBorder="1" applyAlignment="1">
      <alignment vertical="center" wrapText="1"/>
    </xf>
    <xf numFmtId="0" fontId="6" fillId="3" borderId="4" xfId="0" applyFont="1" applyFill="1" applyBorder="1" applyAlignment="1">
      <alignment horizontal="center" vertical="center"/>
    </xf>
    <xf numFmtId="0" fontId="25" fillId="0" borderId="10" xfId="0" applyFont="1" applyFill="1" applyBorder="1" applyAlignment="1">
      <alignment vertical="center" wrapText="1"/>
    </xf>
    <xf numFmtId="0" fontId="6" fillId="0" borderId="28" xfId="0" applyFont="1" applyFill="1" applyBorder="1" applyAlignment="1">
      <alignment vertical="center" wrapText="1"/>
    </xf>
    <xf numFmtId="0" fontId="6" fillId="0" borderId="2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vertical="center" wrapText="1"/>
    </xf>
    <xf numFmtId="0" fontId="6" fillId="0" borderId="26" xfId="0" applyFont="1" applyFill="1" applyBorder="1" applyAlignment="1">
      <alignment horizontal="center" vertical="center"/>
    </xf>
    <xf numFmtId="0" fontId="6" fillId="0" borderId="27" xfId="2" applyFont="1" applyFill="1" applyBorder="1" applyAlignment="1">
      <alignment vertical="center" wrapText="1"/>
    </xf>
    <xf numFmtId="0" fontId="6" fillId="0" borderId="27" xfId="2" applyFont="1" applyFill="1" applyBorder="1" applyAlignment="1">
      <alignment horizontal="left" vertical="center" wrapText="1"/>
    </xf>
    <xf numFmtId="0" fontId="6" fillId="0" borderId="27" xfId="2" applyFont="1" applyFill="1" applyBorder="1">
      <alignment vertical="center"/>
    </xf>
    <xf numFmtId="0" fontId="6" fillId="0" borderId="27" xfId="2" applyFont="1" applyFill="1" applyBorder="1" applyAlignment="1">
      <alignment horizontal="center" vertical="center"/>
    </xf>
    <xf numFmtId="0" fontId="6" fillId="0" borderId="31" xfId="2" applyFont="1" applyFill="1" applyBorder="1" applyAlignment="1">
      <alignment vertical="center" wrapText="1"/>
    </xf>
    <xf numFmtId="0" fontId="6" fillId="0" borderId="24" xfId="0" applyFont="1" applyFill="1" applyBorder="1">
      <alignment vertical="center"/>
    </xf>
    <xf numFmtId="0" fontId="6" fillId="0" borderId="19" xfId="0" applyFont="1" applyFill="1" applyBorder="1">
      <alignment vertical="center"/>
    </xf>
    <xf numFmtId="0" fontId="6" fillId="0" borderId="7" xfId="0" applyFont="1" applyFill="1" applyBorder="1">
      <alignment vertical="center"/>
    </xf>
    <xf numFmtId="0" fontId="6" fillId="0" borderId="29" xfId="0" applyFont="1" applyFill="1" applyBorder="1" applyAlignment="1">
      <alignment horizontal="left" vertical="center" wrapText="1"/>
    </xf>
    <xf numFmtId="0" fontId="6" fillId="0" borderId="26" xfId="0" applyFont="1" applyFill="1" applyBorder="1" applyAlignment="1">
      <alignment vertical="center" wrapText="1"/>
    </xf>
    <xf numFmtId="0" fontId="6" fillId="0" borderId="17" xfId="0" applyFont="1" applyFill="1" applyBorder="1">
      <alignment vertical="center"/>
    </xf>
    <xf numFmtId="0" fontId="25" fillId="0" borderId="31" xfId="0" applyFont="1" applyFill="1" applyBorder="1" applyAlignment="1">
      <alignment vertical="center" wrapText="1"/>
    </xf>
    <xf numFmtId="0" fontId="26" fillId="0" borderId="27" xfId="0" applyFont="1" applyFill="1" applyBorder="1" applyAlignment="1">
      <alignment horizontal="center" vertical="center"/>
    </xf>
    <xf numFmtId="0" fontId="25" fillId="0" borderId="19" xfId="0" applyFont="1" applyFill="1" applyBorder="1" applyAlignment="1">
      <alignment vertical="center" wrapText="1"/>
    </xf>
    <xf numFmtId="0" fontId="6" fillId="3" borderId="22" xfId="0" applyFont="1" applyFill="1" applyBorder="1" applyAlignment="1">
      <alignment vertical="center"/>
    </xf>
    <xf numFmtId="0" fontId="6" fillId="3" borderId="19" xfId="0" applyFont="1" applyFill="1" applyBorder="1" applyAlignment="1">
      <alignment vertical="center"/>
    </xf>
    <xf numFmtId="0" fontId="6" fillId="0" borderId="19" xfId="0" applyFont="1" applyFill="1" applyBorder="1" applyAlignment="1">
      <alignment horizontal="left" vertical="center" wrapText="1" indent="1"/>
    </xf>
    <xf numFmtId="0" fontId="25" fillId="0" borderId="28"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6" fillId="0" borderId="22" xfId="0" applyFont="1" applyFill="1" applyBorder="1" applyAlignment="1">
      <alignment horizontal="left" vertical="center" wrapText="1" indent="1"/>
    </xf>
    <xf numFmtId="0" fontId="29" fillId="0" borderId="31" xfId="0" applyFont="1" applyBorder="1" applyAlignment="1">
      <alignment horizontal="center" vertical="center"/>
    </xf>
    <xf numFmtId="0" fontId="6" fillId="2" borderId="22" xfId="0" applyFont="1" applyFill="1" applyBorder="1" applyAlignment="1">
      <alignment vertical="center"/>
    </xf>
    <xf numFmtId="0" fontId="6" fillId="0" borderId="22" xfId="0" applyFont="1" applyBorder="1" applyAlignment="1">
      <alignment horizontal="left" vertical="center" wrapText="1"/>
    </xf>
    <xf numFmtId="0" fontId="29" fillId="0" borderId="32" xfId="0" applyFont="1" applyBorder="1" applyAlignment="1">
      <alignment horizontal="center" vertical="center"/>
    </xf>
    <xf numFmtId="0" fontId="6" fillId="2" borderId="19" xfId="0" applyFont="1" applyFill="1" applyBorder="1" applyAlignment="1">
      <alignment vertical="center"/>
    </xf>
    <xf numFmtId="0" fontId="6" fillId="0" borderId="55" xfId="0" applyFont="1" applyFill="1" applyBorder="1" applyAlignment="1">
      <alignment horizontal="center" vertical="center"/>
    </xf>
    <xf numFmtId="0" fontId="29" fillId="0" borderId="19" xfId="0" applyFont="1" applyBorder="1" applyAlignment="1">
      <alignment horizontal="center" vertical="center"/>
    </xf>
    <xf numFmtId="0" fontId="25" fillId="0" borderId="22" xfId="0" applyFont="1" applyFill="1" applyBorder="1" applyAlignment="1">
      <alignment vertical="center" wrapText="1"/>
    </xf>
    <xf numFmtId="0" fontId="6" fillId="0" borderId="28"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4" borderId="27" xfId="0" applyFont="1" applyFill="1" applyBorder="1" applyAlignment="1">
      <alignment horizontal="left" vertical="center" wrapText="1" indent="1"/>
    </xf>
    <xf numFmtId="0" fontId="6" fillId="0" borderId="30" xfId="0" applyFont="1" applyFill="1" applyBorder="1" applyAlignment="1">
      <alignment horizontal="center" vertical="center"/>
    </xf>
    <xf numFmtId="0" fontId="6" fillId="0" borderId="16" xfId="0" applyFont="1" applyFill="1" applyBorder="1" applyAlignment="1">
      <alignment vertical="center" wrapText="1"/>
    </xf>
    <xf numFmtId="0" fontId="6" fillId="4" borderId="0" xfId="0" applyFont="1" applyFill="1" applyBorder="1" applyAlignment="1">
      <alignment vertical="center" wrapText="1"/>
    </xf>
    <xf numFmtId="0" fontId="6" fillId="4" borderId="22" xfId="0" applyFont="1" applyFill="1" applyBorder="1" applyAlignment="1">
      <alignment horizontal="center" vertical="center"/>
    </xf>
    <xf numFmtId="0" fontId="6" fillId="0" borderId="32" xfId="0" applyFont="1" applyBorder="1" applyAlignment="1">
      <alignment horizontal="center" vertical="center" wrapText="1"/>
    </xf>
    <xf numFmtId="0" fontId="30" fillId="0" borderId="28" xfId="0" applyFont="1" applyBorder="1" applyAlignment="1">
      <alignment vertical="center" wrapText="1"/>
    </xf>
    <xf numFmtId="0" fontId="6" fillId="0" borderId="27" xfId="0" applyFont="1" applyBorder="1" applyAlignment="1">
      <alignment horizontal="center" vertical="center" wrapText="1"/>
    </xf>
    <xf numFmtId="0" fontId="30" fillId="0" borderId="27" xfId="0" applyFont="1" applyBorder="1" applyAlignment="1">
      <alignment vertical="center" wrapText="1"/>
    </xf>
    <xf numFmtId="0" fontId="6" fillId="0" borderId="31" xfId="0" applyFont="1" applyBorder="1" applyAlignment="1">
      <alignment horizontal="center" vertical="center" wrapText="1"/>
    </xf>
    <xf numFmtId="0" fontId="30" fillId="0" borderId="31" xfId="0" applyFont="1" applyBorder="1" applyAlignment="1">
      <alignment vertical="center" wrapText="1"/>
    </xf>
    <xf numFmtId="0" fontId="6" fillId="0" borderId="3" xfId="0" applyFont="1" applyFill="1" applyBorder="1" applyAlignment="1">
      <alignment vertical="center" wrapText="1"/>
    </xf>
    <xf numFmtId="0" fontId="30" fillId="0" borderId="27" xfId="0" applyFont="1" applyBorder="1" applyAlignment="1">
      <alignment horizontal="center" vertical="center" wrapText="1"/>
    </xf>
    <xf numFmtId="0" fontId="6" fillId="0" borderId="31" xfId="0" applyFont="1" applyFill="1" applyBorder="1" applyAlignment="1">
      <alignment horizontal="center" vertical="center" wrapText="1"/>
    </xf>
    <xf numFmtId="0" fontId="30" fillId="0" borderId="31" xfId="0" applyFont="1" applyBorder="1" applyAlignment="1">
      <alignment horizontal="center" vertical="center" wrapText="1"/>
    </xf>
    <xf numFmtId="0" fontId="25" fillId="0" borderId="10"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32" xfId="0" applyFont="1" applyBorder="1" applyAlignment="1">
      <alignment vertical="center" wrapText="1"/>
    </xf>
    <xf numFmtId="0" fontId="30" fillId="0" borderId="10" xfId="0" applyFont="1" applyBorder="1" applyAlignment="1">
      <alignment vertical="center" wrapText="1"/>
    </xf>
    <xf numFmtId="0" fontId="6" fillId="0" borderId="32" xfId="2" applyFont="1" applyFill="1" applyBorder="1" applyAlignment="1">
      <alignment vertical="center" wrapText="1"/>
    </xf>
    <xf numFmtId="0" fontId="30" fillId="0" borderId="28" xfId="2" applyFont="1" applyFill="1" applyBorder="1" applyAlignment="1">
      <alignment vertical="center" wrapText="1"/>
    </xf>
    <xf numFmtId="0" fontId="30" fillId="0" borderId="27" xfId="2" applyFont="1" applyFill="1" applyBorder="1" applyAlignment="1">
      <alignment vertical="center" wrapText="1"/>
    </xf>
    <xf numFmtId="0" fontId="6" fillId="0" borderId="31" xfId="0" applyFont="1" applyBorder="1" applyAlignment="1">
      <alignment vertical="center" wrapText="1"/>
    </xf>
    <xf numFmtId="0" fontId="30" fillId="0" borderId="31" xfId="2" applyFont="1" applyFill="1" applyBorder="1" applyAlignment="1">
      <alignment vertical="center" wrapText="1"/>
    </xf>
    <xf numFmtId="0" fontId="6" fillId="0" borderId="28" xfId="2" applyFont="1" applyFill="1" applyBorder="1" applyAlignment="1">
      <alignment vertical="center" wrapText="1"/>
    </xf>
    <xf numFmtId="0" fontId="21" fillId="0" borderId="28" xfId="0" applyFont="1" applyFill="1" applyBorder="1" applyAlignment="1">
      <alignment vertical="center"/>
    </xf>
    <xf numFmtId="0" fontId="6" fillId="0" borderId="28" xfId="2" applyFont="1" applyFill="1" applyBorder="1" applyAlignment="1">
      <alignment horizontal="center" vertical="center"/>
    </xf>
    <xf numFmtId="0" fontId="6" fillId="0" borderId="33" xfId="2" applyFont="1" applyFill="1" applyBorder="1" applyAlignment="1">
      <alignment horizontal="center" vertical="center"/>
    </xf>
    <xf numFmtId="0" fontId="6" fillId="0" borderId="28" xfId="0" applyFont="1" applyBorder="1" applyAlignment="1">
      <alignment horizontal="center" vertical="center"/>
    </xf>
    <xf numFmtId="0" fontId="6" fillId="0" borderId="31" xfId="2" applyFont="1" applyFill="1" applyBorder="1" applyAlignment="1">
      <alignment horizontal="left" vertical="center" wrapText="1" indent="1"/>
    </xf>
    <xf numFmtId="0" fontId="6" fillId="0" borderId="22" xfId="0" applyFont="1" applyBorder="1" applyAlignment="1">
      <alignment horizontal="center" vertical="center"/>
    </xf>
    <xf numFmtId="0" fontId="6" fillId="0" borderId="27" xfId="2" applyFont="1" applyFill="1" applyBorder="1" applyAlignment="1">
      <alignment horizontal="left" vertical="center" wrapText="1" indent="1"/>
    </xf>
    <xf numFmtId="0" fontId="21" fillId="0" borderId="24" xfId="0" applyFont="1" applyFill="1" applyBorder="1" applyAlignment="1">
      <alignment horizontal="left" vertical="center" wrapText="1"/>
    </xf>
    <xf numFmtId="0" fontId="6" fillId="0" borderId="24" xfId="2" applyFont="1" applyFill="1" applyBorder="1" applyAlignment="1">
      <alignment horizontal="center" vertical="center"/>
    </xf>
    <xf numFmtId="0" fontId="6" fillId="0" borderId="24" xfId="0" applyFont="1" applyBorder="1" applyAlignment="1">
      <alignment horizontal="center" vertical="center"/>
    </xf>
    <xf numFmtId="0" fontId="6" fillId="0" borderId="19" xfId="2" applyFont="1" applyFill="1" applyBorder="1" applyAlignment="1">
      <alignment horizontal="left" vertical="center" wrapText="1" indent="1"/>
    </xf>
    <xf numFmtId="0" fontId="6" fillId="0" borderId="19" xfId="0" applyFont="1" applyBorder="1" applyAlignment="1">
      <alignment horizontal="center" vertical="center"/>
    </xf>
    <xf numFmtId="0" fontId="6" fillId="0" borderId="3" xfId="0" applyFont="1" applyFill="1" applyBorder="1" applyAlignment="1">
      <alignment vertical="center"/>
    </xf>
    <xf numFmtId="0" fontId="21" fillId="0" borderId="31" xfId="0" applyFont="1" applyFill="1" applyBorder="1" applyAlignment="1">
      <alignment vertical="center" wrapText="1"/>
    </xf>
    <xf numFmtId="0" fontId="6" fillId="0" borderId="3" xfId="0" applyFont="1" applyFill="1" applyBorder="1" applyAlignment="1">
      <alignment horizontal="left" vertical="center" wrapText="1"/>
    </xf>
    <xf numFmtId="0" fontId="6" fillId="0" borderId="10" xfId="0" applyFont="1" applyBorder="1">
      <alignment vertical="center"/>
    </xf>
    <xf numFmtId="49" fontId="6" fillId="0" borderId="21" xfId="0" applyNumberFormat="1" applyFont="1" applyFill="1" applyBorder="1" applyAlignment="1">
      <alignment vertical="center" wrapText="1" shrinkToFit="1"/>
    </xf>
    <xf numFmtId="0" fontId="6" fillId="0" borderId="2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7" xfId="0" applyFont="1" applyBorder="1">
      <alignment vertical="center"/>
    </xf>
    <xf numFmtId="0" fontId="6" fillId="0" borderId="34" xfId="0" applyFont="1" applyFill="1" applyBorder="1" applyAlignment="1">
      <alignment vertical="center" wrapText="1"/>
    </xf>
    <xf numFmtId="0" fontId="6" fillId="0" borderId="25" xfId="0" applyFont="1" applyFill="1" applyBorder="1" applyAlignment="1">
      <alignment horizontal="center" vertical="center" wrapText="1"/>
    </xf>
    <xf numFmtId="0" fontId="6" fillId="0" borderId="27" xfId="0" applyFont="1" applyBorder="1">
      <alignment vertical="center"/>
    </xf>
    <xf numFmtId="0" fontId="6" fillId="0" borderId="18" xfId="0" applyFont="1" applyFill="1" applyBorder="1" applyAlignment="1">
      <alignment vertical="center" wrapText="1"/>
    </xf>
    <xf numFmtId="0" fontId="6" fillId="0" borderId="19" xfId="0" applyFont="1" applyBorder="1">
      <alignment vertical="center"/>
    </xf>
    <xf numFmtId="0" fontId="6" fillId="0" borderId="4" xfId="0" applyFont="1" applyFill="1" applyBorder="1" applyAlignment="1">
      <alignment vertical="center" wrapText="1"/>
    </xf>
    <xf numFmtId="0" fontId="6" fillId="0" borderId="10" xfId="0" applyFont="1" applyBorder="1" applyAlignment="1">
      <alignment horizontal="center" vertical="center"/>
    </xf>
    <xf numFmtId="0" fontId="6" fillId="3" borderId="17" xfId="0" applyFont="1" applyFill="1" applyBorder="1" applyAlignment="1">
      <alignment horizontal="center" vertical="center"/>
    </xf>
    <xf numFmtId="0" fontId="6" fillId="0" borderId="54" xfId="0" applyFont="1" applyFill="1" applyBorder="1" applyAlignment="1">
      <alignment vertical="center" wrapText="1"/>
    </xf>
    <xf numFmtId="0" fontId="6" fillId="0" borderId="17" xfId="0" applyFont="1" applyBorder="1" applyAlignment="1">
      <alignment horizontal="center" vertical="center"/>
    </xf>
    <xf numFmtId="0" fontId="24" fillId="0" borderId="85" xfId="0" applyFont="1" applyFill="1" applyBorder="1" applyAlignment="1">
      <alignment vertical="center" wrapText="1"/>
    </xf>
    <xf numFmtId="0" fontId="6" fillId="0" borderId="85" xfId="0" applyFont="1" applyFill="1" applyBorder="1" applyAlignment="1">
      <alignment horizontal="center" vertical="center"/>
    </xf>
    <xf numFmtId="0" fontId="6" fillId="0" borderId="94" xfId="0" applyFont="1" applyBorder="1" applyAlignment="1">
      <alignment horizontal="center" vertical="center"/>
    </xf>
    <xf numFmtId="0" fontId="6" fillId="0" borderId="54" xfId="0" applyFont="1" applyFill="1" applyBorder="1" applyAlignment="1">
      <alignment horizontal="center" vertical="center"/>
    </xf>
    <xf numFmtId="0" fontId="6" fillId="0" borderId="49" xfId="0" applyFont="1" applyBorder="1" applyAlignment="1">
      <alignment horizontal="center" vertical="center"/>
    </xf>
    <xf numFmtId="0" fontId="6" fillId="4" borderId="19" xfId="0" applyFont="1" applyFill="1" applyBorder="1" applyAlignment="1">
      <alignment vertical="center" wrapText="1"/>
    </xf>
    <xf numFmtId="0" fontId="6" fillId="0" borderId="17" xfId="0" applyFont="1" applyFill="1" applyBorder="1" applyAlignment="1">
      <alignment vertical="top" wrapText="1"/>
    </xf>
    <xf numFmtId="0" fontId="6" fillId="0" borderId="41"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42" xfId="0" applyFont="1" applyFill="1" applyBorder="1" applyAlignment="1">
      <alignment vertical="center" wrapText="1"/>
    </xf>
    <xf numFmtId="0" fontId="6" fillId="0" borderId="31" xfId="0" applyFont="1" applyFill="1" applyBorder="1" applyAlignment="1">
      <alignment vertical="top" wrapText="1"/>
    </xf>
    <xf numFmtId="0" fontId="6" fillId="3" borderId="21" xfId="0" applyFont="1" applyFill="1" applyBorder="1" applyAlignment="1">
      <alignment vertical="center"/>
    </xf>
    <xf numFmtId="0" fontId="6" fillId="0" borderId="48" xfId="0" applyFont="1" applyFill="1" applyBorder="1" applyAlignment="1">
      <alignment vertical="center" wrapText="1"/>
    </xf>
    <xf numFmtId="0" fontId="6" fillId="0" borderId="96" xfId="0" applyFont="1" applyFill="1" applyBorder="1" applyAlignment="1">
      <alignment vertical="center" wrapText="1"/>
    </xf>
    <xf numFmtId="0" fontId="6" fillId="0" borderId="47" xfId="0" applyFont="1" applyFill="1" applyBorder="1" applyAlignment="1">
      <alignment horizontal="left" vertical="center" wrapText="1"/>
    </xf>
    <xf numFmtId="0" fontId="6" fillId="0" borderId="80" xfId="0" applyFont="1" applyFill="1" applyBorder="1" applyAlignment="1">
      <alignment horizontal="center" vertical="center"/>
    </xf>
    <xf numFmtId="0" fontId="6" fillId="3" borderId="2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3" xfId="0" applyFont="1" applyFill="1" applyBorder="1" applyAlignment="1">
      <alignment vertical="center" wrapText="1"/>
    </xf>
    <xf numFmtId="0" fontId="6" fillId="0" borderId="39"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0" borderId="85" xfId="0" applyFont="1" applyFill="1" applyBorder="1" applyAlignment="1">
      <alignment vertical="center" wrapText="1"/>
    </xf>
    <xf numFmtId="0" fontId="6" fillId="0" borderId="21" xfId="0" applyFont="1" applyFill="1" applyBorder="1" applyAlignment="1">
      <alignment vertical="center" wrapText="1"/>
    </xf>
    <xf numFmtId="0" fontId="6" fillId="4" borderId="16" xfId="0" applyFont="1" applyFill="1" applyBorder="1" applyAlignment="1">
      <alignment horizontal="left" vertical="center" wrapText="1"/>
    </xf>
    <xf numFmtId="0" fontId="6" fillId="4" borderId="54" xfId="0" applyFont="1" applyFill="1" applyBorder="1" applyAlignment="1">
      <alignment vertical="center" wrapText="1"/>
    </xf>
    <xf numFmtId="0" fontId="6" fillId="4" borderId="22" xfId="0" applyFont="1" applyFill="1" applyBorder="1" applyAlignment="1">
      <alignment vertical="center" wrapText="1"/>
    </xf>
    <xf numFmtId="0" fontId="6" fillId="4" borderId="48" xfId="0" applyFont="1" applyFill="1" applyBorder="1" applyAlignment="1">
      <alignment horizontal="center" vertical="center"/>
    </xf>
    <xf numFmtId="0" fontId="6" fillId="4" borderId="54" xfId="0" applyFont="1" applyFill="1" applyBorder="1" applyAlignment="1">
      <alignment horizontal="center" vertical="center"/>
    </xf>
    <xf numFmtId="0" fontId="6" fillId="0" borderId="48" xfId="0" applyFont="1" applyBorder="1" applyAlignment="1">
      <alignment horizontal="center" vertical="center"/>
    </xf>
    <xf numFmtId="0" fontId="6" fillId="4" borderId="21" xfId="0" applyFont="1" applyFill="1" applyBorder="1" applyAlignment="1">
      <alignment vertical="top" wrapText="1"/>
    </xf>
    <xf numFmtId="0" fontId="6" fillId="4" borderId="41" xfId="0" applyFont="1" applyFill="1" applyBorder="1" applyAlignment="1">
      <alignment horizontal="center" vertical="center"/>
    </xf>
    <xf numFmtId="0" fontId="6" fillId="4" borderId="60" xfId="0" applyFont="1" applyFill="1" applyBorder="1" applyAlignment="1">
      <alignment horizontal="center" vertical="center"/>
    </xf>
    <xf numFmtId="0" fontId="6" fillId="0" borderId="76" xfId="0" applyFont="1" applyBorder="1" applyAlignment="1">
      <alignment horizontal="center" vertical="center"/>
    </xf>
    <xf numFmtId="0" fontId="6" fillId="4" borderId="27" xfId="0" applyFont="1" applyFill="1" applyBorder="1" applyAlignment="1">
      <alignment horizontal="center" vertical="center"/>
    </xf>
    <xf numFmtId="0" fontId="6" fillId="4" borderId="34" xfId="0" applyFont="1" applyFill="1" applyBorder="1" applyAlignment="1">
      <alignment horizontal="center" vertical="center"/>
    </xf>
    <xf numFmtId="0" fontId="6" fillId="0" borderId="69" xfId="0" applyFont="1" applyBorder="1" applyAlignment="1">
      <alignment horizontal="center" vertical="center"/>
    </xf>
    <xf numFmtId="0" fontId="6" fillId="4" borderId="90" xfId="0" applyFont="1" applyFill="1" applyBorder="1" applyAlignment="1">
      <alignment vertical="top" wrapText="1"/>
    </xf>
    <xf numFmtId="0" fontId="6" fillId="4" borderId="59" xfId="0" applyFont="1" applyFill="1" applyBorder="1" applyAlignment="1">
      <alignment vertical="top" wrapText="1"/>
    </xf>
    <xf numFmtId="0" fontId="6" fillId="4" borderId="80" xfId="0" applyFont="1" applyFill="1" applyBorder="1" applyAlignment="1">
      <alignment horizontal="center" vertical="center"/>
    </xf>
    <xf numFmtId="0" fontId="6" fillId="0" borderId="81" xfId="0" applyFont="1" applyBorder="1" applyAlignment="1">
      <alignment horizontal="center" vertical="center"/>
    </xf>
    <xf numFmtId="0" fontId="6" fillId="4" borderId="17" xfId="0" applyFont="1" applyFill="1" applyBorder="1" applyAlignment="1">
      <alignment vertical="center" wrapText="1"/>
    </xf>
    <xf numFmtId="0" fontId="6" fillId="4" borderId="10" xfId="0" applyFont="1" applyFill="1" applyBorder="1" applyAlignment="1">
      <alignment vertical="center" wrapText="1"/>
    </xf>
    <xf numFmtId="0" fontId="6" fillId="4" borderId="19"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90" xfId="0" applyFont="1" applyFill="1" applyBorder="1" applyAlignment="1">
      <alignment vertical="center" wrapText="1"/>
    </xf>
    <xf numFmtId="0" fontId="6" fillId="4" borderId="66" xfId="0" applyFont="1" applyFill="1" applyBorder="1" applyAlignment="1">
      <alignment horizontal="center" vertical="center"/>
    </xf>
    <xf numFmtId="0" fontId="6" fillId="0" borderId="45" xfId="0" applyFont="1" applyBorder="1" applyAlignment="1">
      <alignment horizontal="center" vertical="center"/>
    </xf>
    <xf numFmtId="0" fontId="6" fillId="4" borderId="25" xfId="0" applyFont="1" applyFill="1" applyBorder="1" applyAlignment="1">
      <alignment horizontal="center" vertical="center"/>
    </xf>
    <xf numFmtId="0" fontId="6" fillId="4" borderId="59" xfId="0" applyFont="1" applyFill="1" applyBorder="1" applyAlignment="1">
      <alignment vertical="center" wrapText="1"/>
    </xf>
    <xf numFmtId="0" fontId="6" fillId="4" borderId="79"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22" xfId="0" applyFont="1" applyFill="1" applyBorder="1" applyAlignment="1">
      <alignment horizontal="left" vertical="center" wrapText="1"/>
    </xf>
    <xf numFmtId="0" fontId="6" fillId="3" borderId="90" xfId="0" applyFont="1" applyFill="1" applyBorder="1" applyAlignment="1">
      <alignment vertical="center" wrapText="1"/>
    </xf>
    <xf numFmtId="0" fontId="6" fillId="4" borderId="75" xfId="0" applyFont="1" applyFill="1" applyBorder="1" applyAlignment="1">
      <alignment horizontal="center" vertical="center"/>
    </xf>
    <xf numFmtId="0" fontId="6" fillId="4" borderId="21" xfId="0" applyFont="1" applyFill="1" applyBorder="1" applyAlignment="1">
      <alignment horizontal="center" vertical="center"/>
    </xf>
    <xf numFmtId="0" fontId="6" fillId="0" borderId="90" xfId="0" applyFont="1" applyBorder="1" applyAlignment="1">
      <alignment horizontal="center" vertical="center"/>
    </xf>
    <xf numFmtId="0" fontId="6" fillId="3" borderId="59" xfId="0" applyFont="1" applyFill="1" applyBorder="1" applyAlignment="1">
      <alignment vertical="center" wrapText="1"/>
    </xf>
    <xf numFmtId="0" fontId="6" fillId="4" borderId="48" xfId="0" applyFont="1" applyFill="1" applyBorder="1" applyAlignment="1">
      <alignment vertical="center" wrapText="1"/>
    </xf>
    <xf numFmtId="0" fontId="6" fillId="4" borderId="68" xfId="0" applyFont="1" applyFill="1" applyBorder="1" applyAlignment="1">
      <alignment horizontal="center" vertical="center"/>
    </xf>
    <xf numFmtId="0" fontId="6" fillId="4" borderId="39" xfId="0" applyFont="1" applyFill="1" applyBorder="1" applyAlignment="1">
      <alignment horizontal="center" vertical="center"/>
    </xf>
    <xf numFmtId="0" fontId="6" fillId="0" borderId="57" xfId="0" applyFont="1" applyBorder="1" applyAlignment="1">
      <alignment horizontal="center" vertical="center"/>
    </xf>
    <xf numFmtId="0" fontId="6" fillId="3" borderId="21" xfId="0" applyFont="1" applyFill="1" applyBorder="1" applyAlignment="1">
      <alignment horizontal="center" vertical="center" wrapText="1"/>
    </xf>
    <xf numFmtId="0" fontId="6" fillId="0" borderId="46" xfId="0" applyFont="1" applyFill="1" applyBorder="1" applyAlignment="1">
      <alignment vertical="center" wrapText="1"/>
    </xf>
    <xf numFmtId="0" fontId="6" fillId="3" borderId="17" xfId="0" applyFont="1" applyFill="1" applyBorder="1" applyAlignment="1">
      <alignment horizontal="center" vertical="center" wrapText="1"/>
    </xf>
    <xf numFmtId="0" fontId="10" fillId="0" borderId="22" xfId="0" applyFont="1" applyFill="1" applyBorder="1" applyAlignment="1">
      <alignment vertical="center" wrapText="1"/>
    </xf>
    <xf numFmtId="0" fontId="6" fillId="3" borderId="22"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0" fillId="0" borderId="19" xfId="0" applyFont="1" applyFill="1" applyBorder="1" applyAlignment="1">
      <alignment vertical="center" wrapText="1"/>
    </xf>
    <xf numFmtId="0" fontId="10" fillId="3" borderId="21"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81" xfId="0" applyFont="1" applyFill="1" applyBorder="1" applyAlignment="1">
      <alignment horizontal="center" vertical="center"/>
    </xf>
    <xf numFmtId="0" fontId="10" fillId="3" borderId="18" xfId="0" applyFont="1" applyFill="1" applyBorder="1" applyAlignment="1">
      <alignment horizontal="center" vertical="center"/>
    </xf>
    <xf numFmtId="0" fontId="6" fillId="0" borderId="48" xfId="0" applyFont="1" applyFill="1" applyBorder="1" applyAlignment="1">
      <alignment horizontal="left" vertical="center" wrapText="1"/>
    </xf>
    <xf numFmtId="0" fontId="6" fillId="0" borderId="68" xfId="0" applyFont="1" applyFill="1" applyBorder="1" applyAlignment="1">
      <alignment horizontal="center" vertical="center"/>
    </xf>
    <xf numFmtId="0" fontId="6" fillId="0" borderId="95"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94" xfId="0" applyFont="1" applyFill="1" applyBorder="1" applyAlignment="1">
      <alignment horizontal="center" vertical="center"/>
    </xf>
    <xf numFmtId="0" fontId="6" fillId="3" borderId="59" xfId="0" applyFont="1" applyFill="1" applyBorder="1" applyAlignment="1">
      <alignment horizontal="center" vertical="center"/>
    </xf>
    <xf numFmtId="0" fontId="6" fillId="0" borderId="62" xfId="0" applyFont="1" applyFill="1" applyBorder="1" applyAlignment="1">
      <alignment horizontal="left" vertical="center" wrapText="1"/>
    </xf>
    <xf numFmtId="0" fontId="6" fillId="0" borderId="1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85" xfId="0" applyFont="1" applyFill="1" applyBorder="1" applyAlignment="1">
      <alignment horizontal="left" vertical="center" wrapText="1"/>
    </xf>
    <xf numFmtId="0" fontId="6" fillId="0" borderId="7" xfId="0" applyFont="1" applyBorder="1" applyAlignment="1">
      <alignment horizontal="center" vertical="center"/>
    </xf>
    <xf numFmtId="0" fontId="6" fillId="0" borderId="45"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72" xfId="0" applyFont="1" applyFill="1" applyBorder="1" applyAlignment="1">
      <alignment horizontal="center" vertical="center"/>
    </xf>
    <xf numFmtId="0" fontId="6" fillId="3" borderId="18" xfId="0" applyFont="1" applyFill="1" applyBorder="1" applyAlignment="1">
      <alignment vertical="center"/>
    </xf>
    <xf numFmtId="0" fontId="6" fillId="4" borderId="17" xfId="4" applyFont="1" applyFill="1" applyBorder="1" applyAlignment="1">
      <alignment vertical="center"/>
    </xf>
    <xf numFmtId="0" fontId="6" fillId="0" borderId="17" xfId="4" applyFont="1" applyFill="1" applyBorder="1" applyAlignment="1">
      <alignment vertical="center"/>
    </xf>
    <xf numFmtId="0" fontId="6" fillId="0" borderId="17" xfId="4" applyFont="1" applyFill="1" applyBorder="1" applyAlignment="1">
      <alignment horizontal="center" vertical="center"/>
    </xf>
    <xf numFmtId="0" fontId="6" fillId="0" borderId="11" xfId="4" applyFont="1" applyFill="1" applyBorder="1" applyAlignment="1">
      <alignment horizontal="center" vertical="center"/>
    </xf>
    <xf numFmtId="0" fontId="6" fillId="0" borderId="63" xfId="0" applyFont="1" applyBorder="1" applyAlignment="1">
      <alignment horizontal="center" vertical="center"/>
    </xf>
    <xf numFmtId="0" fontId="6" fillId="0" borderId="11" xfId="0" applyFont="1" applyBorder="1" applyAlignment="1">
      <alignment horizontal="center" vertical="center"/>
    </xf>
    <xf numFmtId="0" fontId="6" fillId="3" borderId="18" xfId="0" applyFont="1" applyFill="1" applyBorder="1" applyAlignment="1">
      <alignment horizontal="center" vertical="center"/>
    </xf>
    <xf numFmtId="0" fontId="24" fillId="4" borderId="17" xfId="4" applyFont="1" applyFill="1" applyBorder="1" applyAlignment="1">
      <alignment horizontal="left" vertical="center" wrapText="1"/>
    </xf>
    <xf numFmtId="0" fontId="6" fillId="4" borderId="17" xfId="4" applyFont="1" applyFill="1" applyBorder="1" applyAlignment="1">
      <alignment horizontal="center" vertical="center"/>
    </xf>
    <xf numFmtId="0" fontId="26" fillId="3" borderId="21" xfId="0" applyFont="1" applyFill="1" applyBorder="1" applyAlignment="1">
      <alignment vertical="center"/>
    </xf>
    <xf numFmtId="0" fontId="6" fillId="4" borderId="2" xfId="4" applyFont="1" applyFill="1" applyBorder="1" applyAlignment="1">
      <alignment vertical="center"/>
    </xf>
    <xf numFmtId="0" fontId="6" fillId="4" borderId="93" xfId="4" applyFont="1" applyFill="1" applyBorder="1" applyAlignment="1">
      <alignment vertical="center"/>
    </xf>
    <xf numFmtId="0" fontId="6" fillId="4" borderId="85" xfId="4" applyFont="1" applyFill="1" applyBorder="1" applyAlignment="1">
      <alignment vertical="center"/>
    </xf>
    <xf numFmtId="0" fontId="29" fillId="4" borderId="94" xfId="4" applyFont="1" applyFill="1" applyBorder="1" applyAlignment="1">
      <alignment horizontal="center" vertical="center"/>
    </xf>
    <xf numFmtId="0" fontId="26" fillId="3" borderId="18" xfId="0" applyFont="1" applyFill="1" applyBorder="1" applyAlignment="1">
      <alignment vertical="center"/>
    </xf>
    <xf numFmtId="0" fontId="6" fillId="4" borderId="55" xfId="4" applyFont="1" applyFill="1" applyBorder="1" applyAlignment="1">
      <alignment vertical="center"/>
    </xf>
    <xf numFmtId="0" fontId="6" fillId="4" borderId="8" xfId="4" applyFont="1" applyFill="1" applyBorder="1" applyAlignment="1">
      <alignment vertical="center"/>
    </xf>
    <xf numFmtId="0" fontId="6" fillId="4" borderId="19" xfId="4" applyFont="1" applyFill="1" applyBorder="1" applyAlignment="1">
      <alignment vertical="center"/>
    </xf>
    <xf numFmtId="0" fontId="29" fillId="4" borderId="59" xfId="4" applyFont="1" applyFill="1" applyBorder="1" applyAlignment="1">
      <alignment horizontal="center" vertical="center"/>
    </xf>
    <xf numFmtId="0" fontId="6" fillId="0" borderId="10" xfId="4" applyFont="1" applyFill="1" applyBorder="1" applyAlignment="1">
      <alignment vertical="center" wrapText="1"/>
    </xf>
    <xf numFmtId="0" fontId="6" fillId="0" borderId="10" xfId="4" applyFont="1" applyFill="1" applyBorder="1" applyAlignment="1">
      <alignment horizontal="center" vertical="center"/>
    </xf>
    <xf numFmtId="0" fontId="6" fillId="0" borderId="10" xfId="4" applyFont="1" applyFill="1" applyBorder="1" applyAlignment="1">
      <alignment vertical="center"/>
    </xf>
    <xf numFmtId="0" fontId="6" fillId="0" borderId="19" xfId="4" applyFont="1" applyFill="1" applyBorder="1" applyAlignment="1">
      <alignment vertical="center"/>
    </xf>
    <xf numFmtId="0" fontId="6" fillId="0" borderId="19" xfId="4" applyFont="1" applyFill="1" applyBorder="1" applyAlignment="1">
      <alignment horizontal="center" vertical="center"/>
    </xf>
    <xf numFmtId="0" fontId="6" fillId="0" borderId="59" xfId="4" applyFont="1" applyFill="1" applyBorder="1" applyAlignment="1">
      <alignment horizontal="center" vertical="center"/>
    </xf>
    <xf numFmtId="0" fontId="26" fillId="3" borderId="4" xfId="0" applyFont="1" applyFill="1" applyBorder="1" applyAlignment="1">
      <alignment vertical="center"/>
    </xf>
    <xf numFmtId="0" fontId="6" fillId="0" borderId="51" xfId="4" applyFont="1" applyFill="1" applyBorder="1" applyAlignment="1">
      <alignment horizontal="center" vertical="center"/>
    </xf>
    <xf numFmtId="0" fontId="26" fillId="3" borderId="51" xfId="0" applyFont="1" applyFill="1" applyBorder="1" applyAlignment="1">
      <alignment vertical="center"/>
    </xf>
    <xf numFmtId="0" fontId="26" fillId="3" borderId="90" xfId="0" applyFont="1" applyFill="1" applyBorder="1" applyAlignment="1">
      <alignment vertical="center"/>
    </xf>
    <xf numFmtId="0" fontId="6" fillId="0" borderId="24" xfId="4" applyFont="1" applyFill="1" applyBorder="1" applyAlignment="1">
      <alignment vertical="center" wrapText="1"/>
    </xf>
    <xf numFmtId="0" fontId="6" fillId="0" borderId="24" xfId="4" applyFont="1" applyFill="1" applyBorder="1" applyAlignment="1">
      <alignment horizontal="center" vertical="center"/>
    </xf>
    <xf numFmtId="0" fontId="6" fillId="0" borderId="91" xfId="4" applyFont="1" applyFill="1" applyBorder="1" applyAlignment="1">
      <alignment horizontal="center" vertical="center"/>
    </xf>
    <xf numFmtId="0" fontId="26" fillId="3" borderId="59" xfId="0" applyFont="1" applyFill="1" applyBorder="1" applyAlignment="1">
      <alignment vertical="center"/>
    </xf>
    <xf numFmtId="0" fontId="6" fillId="0" borderId="17" xfId="4" applyFont="1" applyFill="1" applyBorder="1" applyAlignment="1">
      <alignment vertical="center" wrapText="1"/>
    </xf>
    <xf numFmtId="0" fontId="6" fillId="0" borderId="51" xfId="0" applyFont="1" applyBorder="1" applyAlignment="1">
      <alignment horizontal="center" vertical="center"/>
    </xf>
    <xf numFmtId="0" fontId="6" fillId="0" borderId="27" xfId="4" applyFont="1" applyFill="1" applyBorder="1" applyAlignment="1">
      <alignment vertical="center" wrapText="1"/>
    </xf>
    <xf numFmtId="0" fontId="6" fillId="0" borderId="27" xfId="4" applyFont="1" applyFill="1" applyBorder="1" applyAlignment="1">
      <alignment horizontal="center" vertical="center"/>
    </xf>
    <xf numFmtId="0" fontId="6" fillId="0" borderId="31" xfId="4" applyFont="1" applyFill="1" applyBorder="1" applyAlignment="1">
      <alignment vertical="center" wrapText="1"/>
    </xf>
    <xf numFmtId="0" fontId="6" fillId="0" borderId="31" xfId="4" applyFont="1" applyFill="1" applyBorder="1" applyAlignment="1">
      <alignment horizontal="center" vertical="center"/>
    </xf>
    <xf numFmtId="0" fontId="6" fillId="0" borderId="22" xfId="4" applyFont="1" applyFill="1" applyBorder="1" applyAlignment="1">
      <alignment horizontal="center" vertical="center"/>
    </xf>
    <xf numFmtId="0" fontId="6" fillId="0" borderId="28" xfId="4" applyFont="1" applyFill="1" applyBorder="1" applyAlignment="1">
      <alignment horizontal="center" vertical="center"/>
    </xf>
    <xf numFmtId="0" fontId="6" fillId="0" borderId="100" xfId="0" applyFont="1" applyBorder="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vertical="center" wrapText="1"/>
    </xf>
    <xf numFmtId="0" fontId="6" fillId="0" borderId="32" xfId="0" applyFont="1" applyFill="1" applyBorder="1" applyAlignment="1">
      <alignment vertical="center" wrapText="1"/>
    </xf>
    <xf numFmtId="0" fontId="6" fillId="0" borderId="1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3" borderId="10" xfId="0" applyFont="1" applyFill="1" applyBorder="1" applyAlignment="1">
      <alignment horizontal="center" vertical="center"/>
    </xf>
    <xf numFmtId="0" fontId="6" fillId="0" borderId="22" xfId="0" applyFont="1" applyFill="1" applyBorder="1" applyAlignment="1">
      <alignment horizontal="center" vertical="center"/>
    </xf>
    <xf numFmtId="0" fontId="21" fillId="4" borderId="32" xfId="0" applyFont="1" applyFill="1" applyBorder="1" applyAlignment="1">
      <alignment vertical="center" wrapText="1"/>
    </xf>
    <xf numFmtId="0" fontId="21" fillId="0" borderId="27" xfId="0" applyFont="1" applyFill="1" applyBorder="1" applyAlignment="1">
      <alignment vertical="center" wrapText="1"/>
    </xf>
    <xf numFmtId="0" fontId="6" fillId="3" borderId="10" xfId="0" applyFont="1" applyFill="1" applyBorder="1" applyAlignment="1">
      <alignment horizontal="center" vertical="center"/>
    </xf>
    <xf numFmtId="0" fontId="32" fillId="0" borderId="0" xfId="5" applyFont="1">
      <alignment vertical="center"/>
    </xf>
    <xf numFmtId="0" fontId="32" fillId="0" borderId="0" xfId="5" applyFont="1" applyAlignment="1">
      <alignment vertical="center"/>
    </xf>
    <xf numFmtId="0" fontId="33" fillId="0" borderId="0" xfId="6" applyAlignment="1" applyProtection="1">
      <alignment vertical="center"/>
    </xf>
    <xf numFmtId="0" fontId="32" fillId="0" borderId="0" xfId="5" applyFont="1" applyBorder="1" applyAlignment="1">
      <alignment vertical="center"/>
    </xf>
    <xf numFmtId="0" fontId="32" fillId="0" borderId="10" xfId="5" applyFont="1" applyBorder="1" applyAlignment="1">
      <alignment vertical="center"/>
    </xf>
    <xf numFmtId="0" fontId="32" fillId="0" borderId="10" xfId="5" applyFont="1" applyBorder="1" applyAlignment="1">
      <alignment horizontal="center" vertical="center"/>
    </xf>
    <xf numFmtId="0" fontId="34" fillId="0" borderId="0" xfId="5" applyFont="1" applyAlignment="1">
      <alignment horizontal="center" vertical="center"/>
    </xf>
    <xf numFmtId="0" fontId="34" fillId="0" borderId="0" xfId="5" applyFont="1" applyBorder="1" applyAlignment="1">
      <alignment horizontal="center" vertical="center"/>
    </xf>
    <xf numFmtId="0" fontId="35" fillId="0" borderId="0" xfId="9" applyFont="1"/>
    <xf numFmtId="0" fontId="20" fillId="0" borderId="0" xfId="9" applyFont="1"/>
    <xf numFmtId="0" fontId="9" fillId="0" borderId="0" xfId="9" applyFont="1"/>
    <xf numFmtId="176" fontId="35" fillId="0" borderId="0" xfId="9" applyNumberFormat="1" applyFont="1" applyBorder="1"/>
    <xf numFmtId="0" fontId="20" fillId="0" borderId="0" xfId="9" applyFont="1" applyBorder="1" applyAlignment="1">
      <alignment horizontal="center" vertical="center"/>
    </xf>
    <xf numFmtId="0" fontId="36" fillId="0" borderId="0" xfId="9" applyFont="1" applyBorder="1" applyAlignment="1">
      <alignment horizontal="center" vertical="center"/>
    </xf>
    <xf numFmtId="0" fontId="37" fillId="0" borderId="0" xfId="9" applyFont="1" applyBorder="1" applyAlignment="1">
      <alignment horizontal="center" vertical="center" wrapText="1"/>
    </xf>
    <xf numFmtId="176" fontId="35" fillId="0" borderId="103" xfId="9" applyNumberFormat="1" applyFont="1" applyBorder="1" applyAlignment="1">
      <alignment vertical="center"/>
    </xf>
    <xf numFmtId="0" fontId="20" fillId="0" borderId="104" xfId="9" applyFont="1" applyBorder="1" applyAlignment="1">
      <alignment horizontal="center" vertical="center"/>
    </xf>
    <xf numFmtId="0" fontId="20" fillId="0" borderId="105" xfId="9" applyFont="1" applyBorder="1" applyAlignment="1">
      <alignment horizontal="center" vertical="center"/>
    </xf>
    <xf numFmtId="0" fontId="40" fillId="0" borderId="108" xfId="9" applyFont="1" applyBorder="1" applyAlignment="1">
      <alignment horizontal="right" vertical="center"/>
    </xf>
    <xf numFmtId="0" fontId="40" fillId="0" borderId="109" xfId="9" applyFont="1" applyBorder="1" applyAlignment="1">
      <alignment horizontal="right" vertical="center"/>
    </xf>
    <xf numFmtId="0" fontId="41" fillId="0" borderId="0" xfId="9" applyFont="1"/>
    <xf numFmtId="0" fontId="9" fillId="0" borderId="112" xfId="9" applyFont="1" applyBorder="1" applyAlignment="1">
      <alignment horizontal="center" vertical="center"/>
    </xf>
    <xf numFmtId="0" fontId="9" fillId="0" borderId="113" xfId="9" applyFont="1" applyBorder="1" applyAlignment="1">
      <alignment horizontal="center" vertical="center"/>
    </xf>
    <xf numFmtId="0" fontId="42" fillId="0" borderId="0" xfId="10"/>
    <xf numFmtId="0" fontId="44" fillId="0" borderId="0" xfId="9" applyFont="1" applyAlignment="1"/>
    <xf numFmtId="0" fontId="45" fillId="0" borderId="0" xfId="9" applyFont="1"/>
    <xf numFmtId="0" fontId="44" fillId="0" borderId="0" xfId="9" applyFont="1" applyBorder="1" applyAlignment="1"/>
    <xf numFmtId="0" fontId="31" fillId="0" borderId="0" xfId="5">
      <alignment vertical="center"/>
    </xf>
    <xf numFmtId="0" fontId="31" fillId="0" borderId="0" xfId="5" applyAlignment="1">
      <alignment horizontal="left" vertical="center"/>
    </xf>
    <xf numFmtId="0" fontId="48" fillId="0" borderId="0" xfId="5" applyFont="1" applyAlignment="1">
      <alignment horizontal="left" vertical="center"/>
    </xf>
    <xf numFmtId="0" fontId="47" fillId="0" borderId="0" xfId="5" applyFont="1" applyAlignment="1">
      <alignment vertical="center"/>
    </xf>
    <xf numFmtId="0" fontId="48" fillId="0" borderId="0" xfId="5" applyFont="1" applyBorder="1" applyAlignment="1">
      <alignment horizontal="justify" vertical="center" wrapText="1"/>
    </xf>
    <xf numFmtId="0" fontId="48" fillId="0" borderId="10" xfId="5" applyFont="1" applyBorder="1" applyAlignment="1">
      <alignment horizontal="justify" vertical="center" wrapText="1"/>
    </xf>
    <xf numFmtId="0" fontId="47" fillId="0" borderId="10" xfId="5" applyFont="1" applyBorder="1" applyAlignment="1">
      <alignment horizontal="justify" vertical="center" wrapText="1"/>
    </xf>
    <xf numFmtId="0" fontId="47" fillId="0" borderId="10" xfId="5" applyFont="1" applyBorder="1" applyAlignment="1">
      <alignment horizontal="center" vertical="center" wrapText="1"/>
    </xf>
    <xf numFmtId="0" fontId="48" fillId="0" borderId="10" xfId="5" applyFont="1" applyBorder="1" applyAlignment="1">
      <alignment horizontal="center" vertical="center" wrapText="1"/>
    </xf>
    <xf numFmtId="0" fontId="48" fillId="0" borderId="0" xfId="5" applyFont="1" applyAlignment="1">
      <alignment horizontal="justify" vertical="center"/>
    </xf>
    <xf numFmtId="0" fontId="51" fillId="0" borderId="0" xfId="5" applyFont="1" applyAlignment="1">
      <alignment vertical="center"/>
    </xf>
    <xf numFmtId="0" fontId="52" fillId="0" borderId="0" xfId="5" applyFont="1" applyAlignment="1">
      <alignment horizontal="justify" vertical="center"/>
    </xf>
    <xf numFmtId="0" fontId="52" fillId="0" borderId="0" xfId="5" applyFont="1" applyAlignment="1">
      <alignment vertical="center"/>
    </xf>
    <xf numFmtId="0" fontId="6" fillId="0" borderId="1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22" xfId="0" applyFont="1" applyFill="1" applyBorder="1" applyAlignment="1">
      <alignment vertical="center" wrapText="1"/>
    </xf>
    <xf numFmtId="0" fontId="6" fillId="0" borderId="19" xfId="0" applyFont="1" applyFill="1" applyBorder="1" applyAlignment="1">
      <alignment vertical="center" wrapText="1"/>
    </xf>
    <xf numFmtId="0" fontId="6" fillId="0" borderId="27" xfId="0" applyFont="1" applyBorder="1" applyAlignment="1">
      <alignment horizontal="left" vertical="center" wrapText="1"/>
    </xf>
    <xf numFmtId="0" fontId="6" fillId="0" borderId="31" xfId="0" applyFont="1" applyBorder="1" applyAlignment="1">
      <alignment horizontal="left" vertical="center" wrapText="1"/>
    </xf>
    <xf numFmtId="0" fontId="6" fillId="0" borderId="10"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24" xfId="0" applyFont="1" applyFill="1" applyBorder="1" applyAlignment="1">
      <alignment horizontal="left" vertical="center" wrapText="1"/>
    </xf>
    <xf numFmtId="0" fontId="6" fillId="0" borderId="17" xfId="0" applyFont="1" applyFill="1" applyBorder="1" applyAlignment="1">
      <alignment vertical="center" wrapText="1"/>
    </xf>
    <xf numFmtId="0" fontId="6" fillId="0" borderId="28" xfId="0" applyFont="1" applyFill="1" applyBorder="1" applyAlignment="1">
      <alignment vertical="center" wrapText="1"/>
    </xf>
    <xf numFmtId="0" fontId="6" fillId="0" borderId="2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10" xfId="0" applyFont="1" applyBorder="1" applyAlignment="1">
      <alignment horizontal="left" vertical="center" wrapText="1"/>
    </xf>
    <xf numFmtId="0" fontId="25" fillId="0" borderId="28" xfId="0" applyFont="1" applyFill="1" applyBorder="1" applyAlignment="1">
      <alignment vertical="center" wrapText="1"/>
    </xf>
    <xf numFmtId="0" fontId="25" fillId="0" borderId="27" xfId="0" applyFont="1" applyFill="1" applyBorder="1" applyAlignment="1">
      <alignment vertical="center" wrapText="1"/>
    </xf>
    <xf numFmtId="0" fontId="6" fillId="0" borderId="32" xfId="0" applyFont="1" applyFill="1" applyBorder="1" applyAlignment="1">
      <alignment vertical="center" wrapText="1"/>
    </xf>
    <xf numFmtId="0" fontId="6" fillId="0" borderId="55" xfId="0" applyFont="1" applyFill="1" applyBorder="1" applyAlignment="1">
      <alignment horizontal="left" vertical="center" wrapText="1"/>
    </xf>
    <xf numFmtId="0" fontId="6" fillId="0" borderId="27" xfId="0" applyFont="1" applyFill="1" applyBorder="1" applyAlignment="1">
      <alignment vertical="center" wrapText="1"/>
    </xf>
    <xf numFmtId="0" fontId="6" fillId="0" borderId="10" xfId="0" applyFont="1" applyFill="1" applyBorder="1" applyAlignment="1">
      <alignment vertical="center" wrapText="1"/>
    </xf>
    <xf numFmtId="0" fontId="6" fillId="0" borderId="26" xfId="0" applyFont="1" applyFill="1" applyBorder="1" applyAlignment="1">
      <alignment horizontal="left" vertical="center" wrapText="1"/>
    </xf>
    <xf numFmtId="0" fontId="6" fillId="0" borderId="95" xfId="0" applyFont="1" applyFill="1" applyBorder="1" applyAlignment="1">
      <alignment vertical="center" wrapText="1"/>
    </xf>
    <xf numFmtId="0" fontId="6" fillId="4" borderId="24" xfId="0" applyFont="1" applyFill="1" applyBorder="1" applyAlignment="1">
      <alignment horizontal="center" vertical="center"/>
    </xf>
    <xf numFmtId="0" fontId="6" fillId="0" borderId="91" xfId="0" applyFont="1" applyBorder="1" applyAlignment="1">
      <alignment horizontal="center" vertical="center"/>
    </xf>
    <xf numFmtId="0" fontId="6" fillId="0" borderId="55" xfId="0" applyFont="1" applyFill="1" applyBorder="1" applyAlignment="1">
      <alignment vertical="center" wrapText="1"/>
    </xf>
    <xf numFmtId="0" fontId="6" fillId="4" borderId="17" xfId="4" applyFont="1" applyFill="1" applyBorder="1" applyAlignment="1">
      <alignment horizontal="left" vertical="center" wrapText="1"/>
    </xf>
    <xf numFmtId="0" fontId="24" fillId="4" borderId="56" xfId="4" applyFont="1" applyFill="1" applyBorder="1" applyAlignment="1">
      <alignment vertical="center"/>
    </xf>
    <xf numFmtId="0" fontId="21" fillId="0" borderId="9" xfId="4" applyFont="1" applyFill="1" applyBorder="1" applyAlignment="1">
      <alignment vertical="center" wrapText="1"/>
    </xf>
    <xf numFmtId="0" fontId="21" fillId="0" borderId="62" xfId="4" applyFont="1" applyFill="1" applyBorder="1" applyAlignment="1">
      <alignment vertical="center" wrapText="1"/>
    </xf>
    <xf numFmtId="0" fontId="21" fillId="0" borderId="62" xfId="4" applyFont="1" applyFill="1" applyBorder="1" applyAlignment="1">
      <alignment horizontal="left" vertical="center" wrapText="1"/>
    </xf>
    <xf numFmtId="0" fontId="6" fillId="4" borderId="32" xfId="0" applyFont="1" applyFill="1" applyBorder="1" applyAlignment="1">
      <alignment horizontal="left" vertical="center" wrapText="1" shrinkToFit="1"/>
    </xf>
    <xf numFmtId="0" fontId="6" fillId="4" borderId="31" xfId="0" applyFont="1" applyFill="1" applyBorder="1" applyAlignment="1">
      <alignment horizontal="left" vertical="center" wrapText="1" shrinkToFit="1"/>
    </xf>
    <xf numFmtId="0" fontId="6" fillId="0" borderId="30" xfId="0" applyFont="1" applyFill="1" applyBorder="1" applyAlignment="1">
      <alignment vertical="center" wrapText="1"/>
    </xf>
    <xf numFmtId="0" fontId="25" fillId="0" borderId="17" xfId="0" applyFont="1" applyFill="1" applyBorder="1" applyAlignment="1">
      <alignment vertical="center" wrapText="1"/>
    </xf>
    <xf numFmtId="0" fontId="6" fillId="4" borderId="28" xfId="0" applyFont="1" applyFill="1" applyBorder="1" applyAlignment="1">
      <alignment vertical="center" wrapText="1"/>
    </xf>
    <xf numFmtId="0" fontId="6" fillId="4" borderId="27" xfId="0" applyFont="1" applyFill="1" applyBorder="1" applyAlignment="1">
      <alignment vertical="center" wrapText="1"/>
    </xf>
    <xf numFmtId="0" fontId="6" fillId="0" borderId="32" xfId="0" applyFont="1" applyBorder="1" applyAlignment="1">
      <alignment vertical="center" wrapText="1"/>
    </xf>
    <xf numFmtId="0" fontId="6" fillId="0" borderId="27" xfId="0" applyFont="1" applyBorder="1" applyAlignment="1">
      <alignment vertical="center" wrapText="1"/>
    </xf>
    <xf numFmtId="0" fontId="6" fillId="0" borderId="97" xfId="0" applyFont="1" applyFill="1" applyBorder="1" applyAlignment="1">
      <alignment vertical="center" wrapText="1"/>
    </xf>
    <xf numFmtId="0" fontId="6" fillId="0" borderId="53" xfId="0" applyFont="1" applyFill="1" applyBorder="1" applyAlignment="1">
      <alignment vertical="center" wrapText="1"/>
    </xf>
    <xf numFmtId="0" fontId="6" fillId="4" borderId="44" xfId="4" applyFont="1" applyFill="1" applyBorder="1" applyAlignment="1">
      <alignment vertical="center"/>
    </xf>
    <xf numFmtId="0" fontId="25" fillId="0" borderId="17"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39" xfId="0" applyFont="1" applyFill="1" applyBorder="1" applyAlignment="1">
      <alignment vertical="center" wrapText="1"/>
    </xf>
    <xf numFmtId="0" fontId="6" fillId="0" borderId="17" xfId="4" applyFont="1" applyFill="1" applyBorder="1" applyAlignment="1">
      <alignment horizontal="left" vertical="center" wrapText="1"/>
    </xf>
    <xf numFmtId="0" fontId="21" fillId="0" borderId="9" xfId="4" applyFont="1" applyFill="1" applyBorder="1" applyAlignment="1">
      <alignment horizontal="left" vertical="center" wrapText="1"/>
    </xf>
    <xf numFmtId="0" fontId="21" fillId="0" borderId="50" xfId="4" applyFont="1" applyFill="1" applyBorder="1" applyAlignment="1">
      <alignment vertical="center" wrapText="1"/>
    </xf>
    <xf numFmtId="0" fontId="6" fillId="0" borderId="52" xfId="0" applyFont="1" applyBorder="1" applyAlignment="1">
      <alignment vertical="center" wrapText="1"/>
    </xf>
    <xf numFmtId="0" fontId="53" fillId="0" borderId="0" xfId="11" applyFont="1">
      <alignment vertical="center"/>
    </xf>
    <xf numFmtId="0" fontId="53" fillId="0" borderId="0" xfId="11" applyFont="1" applyAlignment="1">
      <alignment horizontal="left" vertical="center"/>
    </xf>
    <xf numFmtId="0" fontId="54" fillId="0" borderId="0" xfId="11" applyFont="1" applyAlignment="1">
      <alignment horizontal="left" vertical="center"/>
    </xf>
    <xf numFmtId="0" fontId="54" fillId="0" borderId="0" xfId="11" applyFont="1" applyAlignment="1">
      <alignment horizontal="right" vertical="center"/>
    </xf>
    <xf numFmtId="0" fontId="54" fillId="0" borderId="0" xfId="11" applyFont="1">
      <alignment vertical="center"/>
    </xf>
    <xf numFmtId="0" fontId="54" fillId="0" borderId="0" xfId="11" applyFont="1" applyFill="1" applyAlignment="1">
      <alignment horizontal="right" vertical="center"/>
    </xf>
    <xf numFmtId="0" fontId="54" fillId="0" borderId="0" xfId="11" applyFont="1" applyFill="1" applyAlignment="1">
      <alignment vertical="center"/>
    </xf>
    <xf numFmtId="0" fontId="54" fillId="4" borderId="0" xfId="11" applyFont="1" applyFill="1" applyAlignment="1">
      <alignment vertical="center"/>
    </xf>
    <xf numFmtId="0" fontId="54" fillId="4" borderId="0" xfId="11" applyFont="1" applyFill="1">
      <alignment vertical="center"/>
    </xf>
    <xf numFmtId="0" fontId="54" fillId="4" borderId="0" xfId="11" applyFont="1" applyFill="1" applyAlignment="1">
      <alignment horizontal="center" vertical="center"/>
    </xf>
    <xf numFmtId="0" fontId="53" fillId="4" borderId="0" xfId="11" quotePrefix="1" applyFont="1" applyFill="1" applyBorder="1" applyAlignment="1">
      <alignment vertical="center"/>
    </xf>
    <xf numFmtId="0" fontId="54" fillId="0" borderId="0" xfId="11" applyFont="1" applyAlignment="1">
      <alignment horizontal="center" vertical="center"/>
    </xf>
    <xf numFmtId="0" fontId="53" fillId="0" borderId="0" xfId="11" applyFont="1" applyAlignment="1">
      <alignment horizontal="right" vertical="center"/>
    </xf>
    <xf numFmtId="0" fontId="53" fillId="0" borderId="0" xfId="11" applyFont="1" applyBorder="1" applyAlignment="1" applyProtection="1">
      <alignment horizontal="left" vertical="center"/>
    </xf>
    <xf numFmtId="0" fontId="53" fillId="0" borderId="0" xfId="11" applyFont="1" applyBorder="1" applyAlignment="1" applyProtection="1">
      <alignment vertical="center"/>
    </xf>
    <xf numFmtId="20" fontId="53" fillId="4" borderId="0" xfId="11" applyNumberFormat="1" applyFont="1" applyFill="1" applyBorder="1" applyAlignment="1" applyProtection="1">
      <alignment vertical="center"/>
    </xf>
    <xf numFmtId="0" fontId="53" fillId="4" borderId="0" xfId="11" applyFont="1" applyFill="1" applyBorder="1" applyAlignment="1" applyProtection="1">
      <alignment horizontal="center" vertical="center"/>
    </xf>
    <xf numFmtId="0" fontId="54" fillId="0" borderId="0" xfId="11" applyFont="1" applyProtection="1">
      <alignment vertical="center"/>
    </xf>
    <xf numFmtId="0" fontId="53" fillId="0" borderId="0" xfId="11" applyFont="1" applyProtection="1">
      <alignment vertical="center"/>
    </xf>
    <xf numFmtId="0" fontId="53" fillId="4" borderId="0" xfId="11" applyFont="1" applyFill="1" applyBorder="1" applyAlignment="1" applyProtection="1">
      <alignment vertical="center"/>
      <protection locked="0"/>
    </xf>
    <xf numFmtId="0" fontId="56" fillId="0" borderId="0" xfId="11" applyFont="1">
      <alignment vertical="center"/>
    </xf>
    <xf numFmtId="0" fontId="53" fillId="0" borderId="0" xfId="11" applyFont="1" applyBorder="1" applyAlignment="1" applyProtection="1">
      <alignment horizontal="center" vertical="center"/>
    </xf>
    <xf numFmtId="0" fontId="53" fillId="0" borderId="0" xfId="11" applyFont="1" applyAlignment="1" applyProtection="1">
      <alignment horizontal="right" vertical="center"/>
    </xf>
    <xf numFmtId="0" fontId="53" fillId="4" borderId="0" xfId="11" applyFont="1" applyFill="1" applyBorder="1" applyAlignment="1" applyProtection="1">
      <alignment horizontal="left" vertical="center"/>
    </xf>
    <xf numFmtId="20" fontId="53" fillId="0" borderId="0" xfId="11" applyNumberFormat="1" applyFont="1" applyBorder="1" applyAlignment="1" applyProtection="1">
      <alignment vertical="center"/>
    </xf>
    <xf numFmtId="0" fontId="53" fillId="0" borderId="0" xfId="11" applyFont="1" applyBorder="1" applyAlignment="1" applyProtection="1">
      <alignment horizontal="right" vertical="center"/>
    </xf>
    <xf numFmtId="177" fontId="53" fillId="0" borderId="0" xfId="11" applyNumberFormat="1" applyFont="1" applyBorder="1" applyAlignment="1" applyProtection="1">
      <alignment vertical="center"/>
    </xf>
    <xf numFmtId="0" fontId="53" fillId="4" borderId="0" xfId="11" applyFont="1" applyFill="1" applyBorder="1" applyAlignment="1" applyProtection="1">
      <alignment vertical="center"/>
    </xf>
    <xf numFmtId="0" fontId="56" fillId="0" borderId="0" xfId="11" applyFont="1" applyBorder="1" applyAlignment="1" applyProtection="1">
      <alignment horizontal="left" vertical="center"/>
    </xf>
    <xf numFmtId="0" fontId="53" fillId="4" borderId="0" xfId="11" applyFont="1" applyFill="1" applyBorder="1" applyProtection="1">
      <alignment vertical="center"/>
    </xf>
    <xf numFmtId="0" fontId="53" fillId="0" borderId="0" xfId="11" applyFont="1" applyBorder="1" applyProtection="1">
      <alignment vertical="center"/>
    </xf>
    <xf numFmtId="0" fontId="53" fillId="0" borderId="0" xfId="11" applyFont="1" applyAlignment="1" applyProtection="1">
      <alignment horizontal="center" vertical="center"/>
    </xf>
    <xf numFmtId="0" fontId="54" fillId="0" borderId="0" xfId="11" applyFont="1" applyBorder="1" applyProtection="1">
      <alignment vertical="center"/>
    </xf>
    <xf numFmtId="0" fontId="54" fillId="0" borderId="0" xfId="11" applyFont="1" applyBorder="1" applyAlignment="1" applyProtection="1">
      <alignment vertical="center"/>
    </xf>
    <xf numFmtId="0" fontId="57" fillId="0" borderId="0" xfId="11" applyFont="1" applyBorder="1" applyAlignment="1" applyProtection="1">
      <alignment vertical="center"/>
    </xf>
    <xf numFmtId="0" fontId="54" fillId="0" borderId="0" xfId="11" applyFont="1" applyBorder="1" applyAlignment="1" applyProtection="1">
      <alignment horizontal="center" vertical="center"/>
    </xf>
    <xf numFmtId="0" fontId="57" fillId="0" borderId="0" xfId="11" applyFont="1" applyProtection="1">
      <alignment vertical="center"/>
    </xf>
    <xf numFmtId="0" fontId="57" fillId="0" borderId="0" xfId="11" applyFont="1" applyAlignment="1" applyProtection="1">
      <alignment horizontal="left" vertical="center"/>
    </xf>
    <xf numFmtId="0" fontId="57" fillId="0" borderId="0" xfId="11" applyFont="1">
      <alignment vertical="center"/>
    </xf>
    <xf numFmtId="0" fontId="57" fillId="0" borderId="0" xfId="11" applyFont="1" applyAlignment="1">
      <alignment horizontal="left" vertical="center"/>
    </xf>
    <xf numFmtId="0" fontId="57" fillId="0" borderId="0" xfId="11" applyFont="1" applyAlignment="1">
      <alignment horizontal="right" vertical="center"/>
    </xf>
    <xf numFmtId="0" fontId="53" fillId="0" borderId="119" xfId="11" applyFont="1" applyBorder="1" applyAlignment="1">
      <alignment horizontal="center" vertical="center" wrapText="1"/>
    </xf>
    <xf numFmtId="0" fontId="57" fillId="0" borderId="119" xfId="11" applyFont="1" applyBorder="1" applyAlignment="1">
      <alignment horizontal="center" vertical="center" wrapText="1"/>
    </xf>
    <xf numFmtId="0" fontId="53" fillId="0" borderId="123" xfId="11" applyFont="1" applyBorder="1" applyAlignment="1">
      <alignment vertical="center"/>
    </xf>
    <xf numFmtId="0" fontId="53" fillId="0" borderId="124" xfId="11" applyFont="1" applyBorder="1" applyAlignment="1">
      <alignment vertical="center"/>
    </xf>
    <xf numFmtId="0" fontId="53" fillId="0" borderId="124" xfId="11" quotePrefix="1" applyFont="1" applyBorder="1" applyAlignment="1">
      <alignment vertical="center"/>
    </xf>
    <xf numFmtId="0" fontId="53" fillId="4" borderId="124" xfId="11" applyFont="1" applyFill="1" applyBorder="1" applyAlignment="1">
      <alignment vertical="center"/>
    </xf>
    <xf numFmtId="0" fontId="53" fillId="9" borderId="124" xfId="11" applyFont="1" applyFill="1" applyBorder="1" applyAlignment="1">
      <alignment vertical="center"/>
    </xf>
    <xf numFmtId="0" fontId="53" fillId="0" borderId="125" xfId="11" applyFont="1" applyBorder="1" applyAlignment="1">
      <alignment vertical="center"/>
    </xf>
    <xf numFmtId="0" fontId="53" fillId="0" borderId="7" xfId="11" applyFont="1" applyBorder="1" applyAlignment="1">
      <alignment horizontal="center" vertical="center" wrapText="1"/>
    </xf>
    <xf numFmtId="0" fontId="57" fillId="0" borderId="7" xfId="11" applyFont="1" applyBorder="1" applyAlignment="1">
      <alignment horizontal="center" vertical="center" wrapText="1"/>
    </xf>
    <xf numFmtId="0" fontId="56" fillId="0" borderId="3" xfId="11" applyFont="1" applyBorder="1" applyAlignment="1">
      <alignment horizontal="center" vertical="center"/>
    </xf>
    <xf numFmtId="0" fontId="56" fillId="0" borderId="10" xfId="11" applyFont="1" applyBorder="1" applyAlignment="1">
      <alignment horizontal="center" vertical="center"/>
    </xf>
    <xf numFmtId="0" fontId="56" fillId="0" borderId="132" xfId="11" applyFont="1" applyBorder="1" applyAlignment="1">
      <alignment horizontal="center" vertical="center"/>
    </xf>
    <xf numFmtId="0" fontId="56" fillId="0" borderId="133" xfId="11" applyFont="1" applyBorder="1" applyAlignment="1">
      <alignment horizontal="center" vertical="center"/>
    </xf>
    <xf numFmtId="0" fontId="56" fillId="0" borderId="133" xfId="11" applyFont="1" applyFill="1" applyBorder="1" applyAlignment="1">
      <alignment horizontal="center" vertical="center"/>
    </xf>
    <xf numFmtId="0" fontId="56" fillId="0" borderId="10" xfId="11" applyFont="1" applyFill="1" applyBorder="1" applyAlignment="1">
      <alignment horizontal="center" vertical="center"/>
    </xf>
    <xf numFmtId="0" fontId="56" fillId="0" borderId="132" xfId="11" applyFont="1" applyFill="1" applyBorder="1" applyAlignment="1">
      <alignment horizontal="center" vertical="center"/>
    </xf>
    <xf numFmtId="0" fontId="53" fillId="0" borderId="136" xfId="11" applyFont="1" applyBorder="1" applyAlignment="1">
      <alignment horizontal="center" vertical="center" wrapText="1"/>
    </xf>
    <xf numFmtId="0" fontId="57" fillId="0" borderId="136" xfId="11" applyFont="1" applyBorder="1" applyAlignment="1">
      <alignment horizontal="center" vertical="center" wrapText="1"/>
    </xf>
    <xf numFmtId="0" fontId="56" fillId="0" borderId="140" xfId="11" applyNumberFormat="1" applyFont="1" applyFill="1" applyBorder="1" applyAlignment="1">
      <alignment horizontal="center" vertical="center" wrapText="1"/>
    </xf>
    <xf numFmtId="0" fontId="56" fillId="0" borderId="141" xfId="11" applyNumberFormat="1" applyFont="1" applyFill="1" applyBorder="1" applyAlignment="1">
      <alignment horizontal="center" vertical="center" wrapText="1"/>
    </xf>
    <xf numFmtId="0" fontId="56" fillId="0" borderId="142" xfId="11" applyNumberFormat="1" applyFont="1" applyFill="1" applyBorder="1" applyAlignment="1">
      <alignment horizontal="center" vertical="center" wrapText="1"/>
    </xf>
    <xf numFmtId="0" fontId="56" fillId="0" borderId="143" xfId="11" applyNumberFormat="1" applyFont="1" applyFill="1" applyBorder="1" applyAlignment="1">
      <alignment horizontal="center" vertical="center" wrapText="1"/>
    </xf>
    <xf numFmtId="0" fontId="53" fillId="0" borderId="102" xfId="11" applyFont="1" applyBorder="1" applyAlignment="1">
      <alignment vertical="center"/>
    </xf>
    <xf numFmtId="0" fontId="53" fillId="6" borderId="119" xfId="11" applyFont="1" applyFill="1" applyBorder="1" applyAlignment="1" applyProtection="1">
      <alignment horizontal="center" vertical="center" shrinkToFit="1"/>
      <protection locked="0"/>
    </xf>
    <xf numFmtId="0" fontId="53" fillId="6" borderId="119" xfId="11" applyFont="1" applyFill="1" applyBorder="1" applyAlignment="1" applyProtection="1">
      <alignment horizontal="center" vertical="center" wrapText="1"/>
      <protection locked="0"/>
    </xf>
    <xf numFmtId="0" fontId="58" fillId="0" borderId="121" xfId="11" applyFont="1" applyBorder="1" applyAlignment="1">
      <alignment vertical="center"/>
    </xf>
    <xf numFmtId="0" fontId="58" fillId="0" borderId="118" xfId="11" applyFont="1" applyBorder="1" applyAlignment="1">
      <alignment vertical="center"/>
    </xf>
    <xf numFmtId="0" fontId="60" fillId="0" borderId="118" xfId="11" applyFont="1" applyBorder="1" applyAlignment="1">
      <alignment vertical="center"/>
    </xf>
    <xf numFmtId="0" fontId="60" fillId="0" borderId="122" xfId="11" applyFont="1" applyBorder="1" applyAlignment="1">
      <alignment vertical="center"/>
    </xf>
    <xf numFmtId="178" fontId="53" fillId="6" borderId="7" xfId="11" applyNumberFormat="1" applyFont="1" applyFill="1" applyBorder="1" applyAlignment="1" applyProtection="1">
      <alignment horizontal="center" vertical="center" shrinkToFit="1"/>
      <protection locked="0"/>
    </xf>
    <xf numFmtId="178" fontId="53" fillId="6" borderId="145" xfId="11" applyNumberFormat="1" applyFont="1" applyFill="1" applyBorder="1" applyAlignment="1" applyProtection="1">
      <alignment horizontal="center" vertical="center" shrinkToFit="1"/>
      <protection locked="0"/>
    </xf>
    <xf numFmtId="178" fontId="53" fillId="6" borderId="146" xfId="11" applyNumberFormat="1" applyFont="1" applyFill="1" applyBorder="1" applyAlignment="1" applyProtection="1">
      <alignment horizontal="center" vertical="center" shrinkToFit="1"/>
      <protection locked="0"/>
    </xf>
    <xf numFmtId="0" fontId="53" fillId="0" borderId="101" xfId="11" applyFont="1" applyBorder="1" applyAlignment="1">
      <alignment horizontal="center" vertical="center"/>
    </xf>
    <xf numFmtId="0" fontId="53" fillId="6" borderId="7" xfId="11" applyFont="1" applyFill="1" applyBorder="1" applyAlignment="1" applyProtection="1">
      <alignment horizontal="center" vertical="center" shrinkToFit="1"/>
      <protection locked="0"/>
    </xf>
    <xf numFmtId="0" fontId="53" fillId="6" borderId="7" xfId="11" applyFont="1" applyFill="1" applyBorder="1" applyAlignment="1" applyProtection="1">
      <alignment horizontal="center" vertical="center" wrapText="1"/>
      <protection locked="0"/>
    </xf>
    <xf numFmtId="0" fontId="58" fillId="0" borderId="150" xfId="11" applyFont="1" applyBorder="1" applyAlignment="1">
      <alignment vertical="center"/>
    </xf>
    <xf numFmtId="0" fontId="58" fillId="0" borderId="151" xfId="11" applyFont="1" applyBorder="1" applyAlignment="1">
      <alignment vertical="center"/>
    </xf>
    <xf numFmtId="0" fontId="60" fillId="0" borderId="151" xfId="11" applyFont="1" applyBorder="1" applyAlignment="1">
      <alignment vertical="center"/>
    </xf>
    <xf numFmtId="0" fontId="60" fillId="0" borderId="152" xfId="11" applyFont="1" applyBorder="1" applyAlignment="1">
      <alignment vertical="center"/>
    </xf>
    <xf numFmtId="178" fontId="53" fillId="0" borderId="153" xfId="11" applyNumberFormat="1" applyFont="1" applyBorder="1" applyAlignment="1">
      <alignment horizontal="center" vertical="center" shrinkToFit="1"/>
    </xf>
    <xf numFmtId="178" fontId="53" fillId="0" borderId="154" xfId="11" applyNumberFormat="1" applyFont="1" applyBorder="1" applyAlignment="1">
      <alignment horizontal="center" vertical="center" shrinkToFit="1"/>
    </xf>
    <xf numFmtId="178" fontId="53" fillId="0" borderId="155" xfId="11" applyNumberFormat="1" applyFont="1" applyBorder="1" applyAlignment="1">
      <alignment horizontal="center" vertical="center" shrinkToFit="1"/>
    </xf>
    <xf numFmtId="0" fontId="53" fillId="0" borderId="158" xfId="11" applyFont="1" applyBorder="1" applyAlignment="1">
      <alignment horizontal="center" vertical="center"/>
    </xf>
    <xf numFmtId="0" fontId="53" fillId="6" borderId="8" xfId="11" applyFont="1" applyFill="1" applyBorder="1" applyAlignment="1" applyProtection="1">
      <alignment horizontal="center" vertical="center" shrinkToFit="1"/>
      <protection locked="0"/>
    </xf>
    <xf numFmtId="0" fontId="53" fillId="6" borderId="8" xfId="11" applyFont="1" applyFill="1" applyBorder="1" applyAlignment="1" applyProtection="1">
      <alignment horizontal="center" vertical="center" wrapText="1"/>
      <protection locked="0"/>
    </xf>
    <xf numFmtId="0" fontId="58" fillId="0" borderId="160" xfId="11" applyFont="1" applyBorder="1" applyAlignment="1">
      <alignment vertical="center"/>
    </xf>
    <xf numFmtId="0" fontId="58" fillId="0" borderId="55" xfId="11" applyFont="1" applyBorder="1" applyAlignment="1">
      <alignment vertical="center"/>
    </xf>
    <xf numFmtId="0" fontId="60" fillId="0" borderId="161" xfId="11" applyFont="1" applyBorder="1" applyAlignment="1">
      <alignment vertical="center"/>
    </xf>
    <xf numFmtId="0" fontId="60" fillId="0" borderId="162" xfId="11" applyFont="1" applyBorder="1" applyAlignment="1">
      <alignment horizontal="center" vertical="center"/>
    </xf>
    <xf numFmtId="178" fontId="53" fillId="0" borderId="163" xfId="11" applyNumberFormat="1" applyFont="1" applyBorder="1" applyAlignment="1">
      <alignment horizontal="center" vertical="center" shrinkToFit="1"/>
    </xf>
    <xf numFmtId="178" fontId="53" fillId="0" borderId="164" xfId="11" applyNumberFormat="1" applyFont="1" applyBorder="1" applyAlignment="1">
      <alignment horizontal="center" vertical="center" shrinkToFit="1"/>
    </xf>
    <xf numFmtId="178" fontId="53" fillId="0" borderId="165" xfId="11" applyNumberFormat="1" applyFont="1" applyBorder="1" applyAlignment="1">
      <alignment horizontal="center" vertical="center" shrinkToFit="1"/>
    </xf>
    <xf numFmtId="0" fontId="53" fillId="0" borderId="170" xfId="11" applyFont="1" applyBorder="1" applyAlignment="1">
      <alignment vertical="center"/>
    </xf>
    <xf numFmtId="0" fontId="53" fillId="6" borderId="6" xfId="11" applyFont="1" applyFill="1" applyBorder="1" applyAlignment="1" applyProtection="1">
      <alignment horizontal="center" vertical="center" shrinkToFit="1"/>
      <protection locked="0"/>
    </xf>
    <xf numFmtId="0" fontId="53" fillId="6" borderId="6" xfId="11" applyFont="1" applyFill="1" applyBorder="1" applyAlignment="1" applyProtection="1">
      <alignment horizontal="center" vertical="center" wrapText="1"/>
      <protection locked="0"/>
    </xf>
    <xf numFmtId="0" fontId="58" fillId="0" borderId="16" xfId="11" applyFont="1" applyBorder="1" applyAlignment="1">
      <alignment vertical="center"/>
    </xf>
    <xf numFmtId="0" fontId="58" fillId="0" borderId="20" xfId="11" applyFont="1" applyBorder="1" applyAlignment="1">
      <alignment vertical="center"/>
    </xf>
    <xf numFmtId="0" fontId="60" fillId="0" borderId="20" xfId="11" applyFont="1" applyBorder="1" applyAlignment="1">
      <alignment vertical="center"/>
    </xf>
    <xf numFmtId="0" fontId="60" fillId="0" borderId="172" xfId="11" applyFont="1" applyBorder="1" applyAlignment="1">
      <alignment vertical="center"/>
    </xf>
    <xf numFmtId="178" fontId="53" fillId="6" borderId="173" xfId="11" applyNumberFormat="1" applyFont="1" applyFill="1" applyBorder="1" applyAlignment="1" applyProtection="1">
      <alignment horizontal="center" vertical="center" shrinkToFit="1"/>
      <protection locked="0"/>
    </xf>
    <xf numFmtId="178" fontId="53" fillId="6" borderId="174" xfId="11" applyNumberFormat="1" applyFont="1" applyFill="1" applyBorder="1" applyAlignment="1" applyProtection="1">
      <alignment horizontal="center" vertical="center" shrinkToFit="1"/>
      <protection locked="0"/>
    </xf>
    <xf numFmtId="178" fontId="53" fillId="6" borderId="175" xfId="11" applyNumberFormat="1" applyFont="1" applyFill="1" applyBorder="1" applyAlignment="1" applyProtection="1">
      <alignment horizontal="center" vertical="center" shrinkToFit="1"/>
      <protection locked="0"/>
    </xf>
    <xf numFmtId="0" fontId="58" fillId="0" borderId="0" xfId="11" applyFont="1" applyBorder="1" applyAlignment="1">
      <alignment vertical="center"/>
    </xf>
    <xf numFmtId="0" fontId="60" fillId="0" borderId="0" xfId="11" applyFont="1" applyBorder="1" applyAlignment="1">
      <alignment vertical="center"/>
    </xf>
    <xf numFmtId="0" fontId="60" fillId="0" borderId="129" xfId="11" applyFont="1" applyBorder="1" applyAlignment="1">
      <alignment horizontal="center" vertical="center"/>
    </xf>
    <xf numFmtId="0" fontId="58" fillId="0" borderId="161" xfId="11" applyFont="1" applyBorder="1" applyAlignment="1">
      <alignment vertical="center"/>
    </xf>
    <xf numFmtId="0" fontId="60" fillId="0" borderId="55" xfId="11" applyFont="1" applyBorder="1" applyAlignment="1">
      <alignment vertical="center"/>
    </xf>
    <xf numFmtId="0" fontId="60" fillId="0" borderId="169" xfId="11" applyFont="1" applyBorder="1" applyAlignment="1">
      <alignment horizontal="center" vertical="center"/>
    </xf>
    <xf numFmtId="0" fontId="60" fillId="0" borderId="129" xfId="11" applyFont="1" applyBorder="1" applyAlignment="1">
      <alignment vertical="center"/>
    </xf>
    <xf numFmtId="0" fontId="58" fillId="0" borderId="179" xfId="11" applyFont="1" applyBorder="1" applyAlignment="1">
      <alignment vertical="center"/>
    </xf>
    <xf numFmtId="0" fontId="58" fillId="0" borderId="180" xfId="11" applyFont="1" applyBorder="1" applyAlignment="1">
      <alignment vertical="center"/>
    </xf>
    <xf numFmtId="0" fontId="60" fillId="0" borderId="180" xfId="11" applyFont="1" applyBorder="1" applyAlignment="1">
      <alignment vertical="center"/>
    </xf>
    <xf numFmtId="0" fontId="60" fillId="0" borderId="167" xfId="11" applyFont="1" applyBorder="1" applyAlignment="1">
      <alignment horizontal="center" vertical="center"/>
    </xf>
    <xf numFmtId="0" fontId="58" fillId="0" borderId="181" xfId="11" applyFont="1" applyBorder="1" applyAlignment="1">
      <alignment vertical="center"/>
    </xf>
    <xf numFmtId="0" fontId="58" fillId="0" borderId="182" xfId="11" applyFont="1" applyBorder="1" applyAlignment="1">
      <alignment vertical="center"/>
    </xf>
    <xf numFmtId="0" fontId="60" fillId="0" borderId="182" xfId="11" applyFont="1" applyBorder="1" applyAlignment="1">
      <alignment vertical="center"/>
    </xf>
    <xf numFmtId="0" fontId="60" fillId="0" borderId="183" xfId="11" applyFont="1" applyBorder="1" applyAlignment="1">
      <alignment vertical="center"/>
    </xf>
    <xf numFmtId="0" fontId="58" fillId="0" borderId="18" xfId="11" applyFont="1" applyBorder="1" applyAlignment="1">
      <alignment vertical="center"/>
    </xf>
    <xf numFmtId="178" fontId="56" fillId="8" borderId="187" xfId="11" applyNumberFormat="1" applyFont="1" applyFill="1" applyBorder="1" applyAlignment="1" applyProtection="1">
      <alignment horizontal="center" vertical="center" shrinkToFit="1"/>
      <protection locked="0"/>
    </xf>
    <xf numFmtId="178" fontId="56" fillId="8" borderId="185" xfId="11" applyNumberFormat="1" applyFont="1" applyFill="1" applyBorder="1" applyAlignment="1" applyProtection="1">
      <alignment horizontal="center" vertical="center" shrinkToFit="1"/>
      <protection locked="0"/>
    </xf>
    <xf numFmtId="178" fontId="56" fillId="8" borderId="186" xfId="11" applyNumberFormat="1" applyFont="1" applyFill="1" applyBorder="1" applyAlignment="1" applyProtection="1">
      <alignment horizontal="center" vertical="center" shrinkToFit="1"/>
      <protection locked="0"/>
    </xf>
    <xf numFmtId="178" fontId="56" fillId="8" borderId="184" xfId="11" applyNumberFormat="1" applyFont="1" applyFill="1" applyBorder="1" applyAlignment="1" applyProtection="1">
      <alignment horizontal="center" vertical="center" shrinkToFit="1"/>
      <protection locked="0"/>
    </xf>
    <xf numFmtId="178" fontId="56" fillId="8" borderId="188" xfId="11" applyNumberFormat="1" applyFont="1" applyFill="1" applyBorder="1" applyAlignment="1" applyProtection="1">
      <alignment horizontal="center" vertical="center" shrinkToFit="1"/>
      <protection locked="0"/>
    </xf>
    <xf numFmtId="178" fontId="56" fillId="8" borderId="193" xfId="11" applyNumberFormat="1" applyFont="1" applyFill="1" applyBorder="1" applyAlignment="1" applyProtection="1">
      <alignment horizontal="center" vertical="center" shrinkToFit="1"/>
      <protection locked="0"/>
    </xf>
    <xf numFmtId="178" fontId="56" fillId="8" borderId="164" xfId="11" applyNumberFormat="1" applyFont="1" applyFill="1" applyBorder="1" applyAlignment="1" applyProtection="1">
      <alignment horizontal="center" vertical="center" shrinkToFit="1"/>
      <protection locked="0"/>
    </xf>
    <xf numFmtId="178" fontId="56" fillId="8" borderId="165" xfId="11" applyNumberFormat="1" applyFont="1" applyFill="1" applyBorder="1" applyAlignment="1" applyProtection="1">
      <alignment horizontal="center" vertical="center" shrinkToFit="1"/>
      <protection locked="0"/>
    </xf>
    <xf numFmtId="178" fontId="56" fillId="8" borderId="163" xfId="11" applyNumberFormat="1" applyFont="1" applyFill="1" applyBorder="1" applyAlignment="1" applyProtection="1">
      <alignment horizontal="center" vertical="center" shrinkToFit="1"/>
      <protection locked="0"/>
    </xf>
    <xf numFmtId="178" fontId="56" fillId="8" borderId="194" xfId="11" applyNumberFormat="1" applyFont="1" applyFill="1" applyBorder="1" applyAlignment="1" applyProtection="1">
      <alignment horizontal="center" vertical="center" shrinkToFit="1"/>
      <protection locked="0"/>
    </xf>
    <xf numFmtId="178" fontId="56" fillId="8" borderId="132" xfId="11" applyNumberFormat="1" applyFont="1" applyFill="1" applyBorder="1" applyAlignment="1" applyProtection="1">
      <alignment horizontal="center" vertical="center" shrinkToFit="1"/>
      <protection locked="0"/>
    </xf>
    <xf numFmtId="178" fontId="56" fillId="8" borderId="133" xfId="11" applyNumberFormat="1" applyFont="1" applyFill="1" applyBorder="1" applyAlignment="1" applyProtection="1">
      <alignment horizontal="center" vertical="center" shrinkToFit="1"/>
      <protection locked="0"/>
    </xf>
    <xf numFmtId="178" fontId="56" fillId="0" borderId="133" xfId="11" applyNumberFormat="1" applyFont="1" applyBorder="1" applyAlignment="1">
      <alignment horizontal="center" vertical="center" shrinkToFit="1"/>
    </xf>
    <xf numFmtId="178" fontId="56" fillId="0" borderId="10" xfId="11" applyNumberFormat="1" applyFont="1" applyBorder="1" applyAlignment="1">
      <alignment horizontal="center" vertical="center" shrinkToFit="1"/>
    </xf>
    <xf numFmtId="178" fontId="56" fillId="0" borderId="132" xfId="11" applyNumberFormat="1" applyFont="1" applyBorder="1" applyAlignment="1">
      <alignment horizontal="center" vertical="center" shrinkToFit="1"/>
    </xf>
    <xf numFmtId="178" fontId="56" fillId="0" borderId="143" xfId="11" applyNumberFormat="1" applyFont="1" applyBorder="1" applyAlignment="1">
      <alignment horizontal="center" vertical="center" shrinkToFit="1"/>
    </xf>
    <xf numFmtId="178" fontId="56" fillId="0" borderId="141" xfId="11" applyNumberFormat="1" applyFont="1" applyBorder="1" applyAlignment="1">
      <alignment horizontal="center" vertical="center" shrinkToFit="1"/>
    </xf>
    <xf numFmtId="178" fontId="56" fillId="0" borderId="142" xfId="11" applyNumberFormat="1" applyFont="1" applyBorder="1" applyAlignment="1">
      <alignment horizontal="center" vertical="center" shrinkToFit="1"/>
    </xf>
    <xf numFmtId="0" fontId="58" fillId="0" borderId="0" xfId="11" applyFont="1">
      <alignment vertical="center"/>
    </xf>
    <xf numFmtId="0" fontId="60" fillId="0" borderId="0" xfId="11" applyFont="1">
      <alignment vertical="center"/>
    </xf>
    <xf numFmtId="0" fontId="58" fillId="0" borderId="0" xfId="11" applyFont="1" applyBorder="1">
      <alignment vertical="center"/>
    </xf>
    <xf numFmtId="0" fontId="58" fillId="0" borderId="0" xfId="11" applyFont="1" applyAlignment="1">
      <alignment horizontal="right" vertical="center"/>
    </xf>
    <xf numFmtId="0" fontId="57" fillId="0" borderId="0" xfId="11" applyFont="1" applyFill="1">
      <alignment vertical="center"/>
    </xf>
    <xf numFmtId="0" fontId="57" fillId="0" borderId="0" xfId="11" applyFont="1" applyFill="1" applyAlignment="1">
      <alignment horizontal="left" vertical="center"/>
    </xf>
    <xf numFmtId="0" fontId="57" fillId="0" borderId="0" xfId="11" applyFont="1" applyFill="1" applyAlignment="1">
      <alignment horizontal="left" vertical="center" wrapText="1"/>
    </xf>
    <xf numFmtId="0" fontId="57" fillId="0" borderId="0" xfId="11" applyFont="1" applyAlignment="1">
      <alignment horizontal="left" vertical="center" wrapText="1"/>
    </xf>
    <xf numFmtId="0" fontId="57" fillId="0" borderId="0" xfId="11" applyFont="1" applyFill="1" applyAlignment="1">
      <alignment vertical="center" textRotation="90"/>
    </xf>
    <xf numFmtId="0" fontId="62" fillId="4" borderId="0" xfId="11" applyFont="1" applyFill="1" applyAlignment="1" applyProtection="1">
      <alignment horizontal="left" vertical="center"/>
    </xf>
    <xf numFmtId="0" fontId="63" fillId="4" borderId="0" xfId="11" applyFont="1" applyFill="1" applyAlignment="1" applyProtection="1">
      <alignment horizontal="center" vertical="center"/>
    </xf>
    <xf numFmtId="0" fontId="63" fillId="4" borderId="0" xfId="11" applyFont="1" applyFill="1" applyProtection="1">
      <alignment vertical="center"/>
    </xf>
    <xf numFmtId="0" fontId="63" fillId="4" borderId="0" xfId="11" applyFont="1" applyFill="1" applyAlignment="1" applyProtection="1">
      <alignment horizontal="left" vertical="center"/>
    </xf>
    <xf numFmtId="0" fontId="64" fillId="4" borderId="0" xfId="11" applyFont="1" applyFill="1">
      <alignment vertical="center"/>
    </xf>
    <xf numFmtId="0" fontId="63" fillId="4" borderId="0" xfId="11" applyFont="1" applyFill="1">
      <alignment vertical="center"/>
    </xf>
    <xf numFmtId="0" fontId="64" fillId="4" borderId="0" xfId="11" applyFont="1" applyFill="1" applyAlignment="1">
      <alignment horizontal="left" vertical="center"/>
    </xf>
    <xf numFmtId="0" fontId="65" fillId="4" borderId="17" xfId="11" applyFont="1" applyFill="1" applyBorder="1" applyAlignment="1" applyProtection="1">
      <alignment horizontal="center" vertical="center" shrinkToFit="1"/>
    </xf>
    <xf numFmtId="0" fontId="65" fillId="4" borderId="19" xfId="11" applyFont="1" applyFill="1" applyBorder="1" applyAlignment="1" applyProtection="1">
      <alignment horizontal="center" vertical="center"/>
    </xf>
    <xf numFmtId="0" fontId="63" fillId="4" borderId="0" xfId="11" applyFont="1" applyFill="1" applyAlignment="1" applyProtection="1">
      <alignment horizontal="center" vertical="center"/>
      <protection locked="0"/>
    </xf>
    <xf numFmtId="0" fontId="63" fillId="8" borderId="10" xfId="11" applyFont="1" applyFill="1" applyBorder="1" applyAlignment="1" applyProtection="1">
      <alignment horizontal="center" vertical="center"/>
      <protection locked="0"/>
    </xf>
    <xf numFmtId="0" fontId="63" fillId="8" borderId="0" xfId="11" applyFont="1" applyFill="1" applyBorder="1" applyAlignment="1" applyProtection="1">
      <alignment horizontal="center" vertical="center"/>
      <protection locked="0"/>
    </xf>
    <xf numFmtId="20" fontId="63" fillId="8" borderId="10" xfId="11" applyNumberFormat="1" applyFont="1" applyFill="1" applyBorder="1" applyAlignment="1" applyProtection="1">
      <alignment horizontal="center" vertical="center"/>
      <protection locked="0"/>
    </xf>
    <xf numFmtId="0" fontId="63" fillId="4" borderId="0" xfId="11" applyFont="1" applyFill="1" applyAlignment="1" applyProtection="1">
      <alignment horizontal="right" vertical="center"/>
      <protection locked="0"/>
    </xf>
    <xf numFmtId="0" fontId="63" fillId="4" borderId="0" xfId="11" applyFont="1" applyFill="1" applyProtection="1">
      <alignment vertical="center"/>
      <protection locked="0"/>
    </xf>
    <xf numFmtId="0" fontId="63" fillId="4" borderId="10" xfId="11" applyNumberFormat="1" applyFont="1" applyFill="1" applyBorder="1" applyAlignment="1" applyProtection="1">
      <alignment horizontal="center" vertical="center"/>
    </xf>
    <xf numFmtId="179" fontId="63" fillId="4" borderId="10" xfId="11" applyNumberFormat="1" applyFont="1" applyFill="1" applyBorder="1" applyAlignment="1" applyProtection="1">
      <alignment horizontal="center" vertical="center"/>
    </xf>
    <xf numFmtId="0" fontId="63" fillId="4" borderId="0" xfId="11" applyFont="1" applyFill="1" applyAlignment="1" applyProtection="1">
      <alignment horizontal="right" vertical="center"/>
    </xf>
    <xf numFmtId="0" fontId="63" fillId="8" borderId="10" xfId="11" applyFont="1" applyFill="1" applyBorder="1" applyAlignment="1" applyProtection="1">
      <alignment horizontal="left" vertical="center"/>
      <protection locked="0"/>
    </xf>
    <xf numFmtId="20" fontId="63" fillId="4" borderId="10" xfId="11" applyNumberFormat="1" applyFont="1" applyFill="1" applyBorder="1" applyAlignment="1" applyProtection="1">
      <alignment horizontal="center" vertical="center"/>
    </xf>
    <xf numFmtId="20" fontId="63" fillId="4" borderId="10" xfId="11" applyNumberFormat="1" applyFont="1" applyFill="1" applyBorder="1" applyAlignment="1" applyProtection="1">
      <alignment horizontal="center" vertical="center"/>
      <protection locked="0"/>
    </xf>
    <xf numFmtId="0" fontId="63" fillId="4" borderId="10" xfId="11" applyFont="1" applyFill="1" applyBorder="1" applyAlignment="1" applyProtection="1">
      <alignment horizontal="center" vertical="center"/>
      <protection locked="0"/>
    </xf>
    <xf numFmtId="0" fontId="63" fillId="8" borderId="10" xfId="11" applyNumberFormat="1" applyFont="1" applyFill="1" applyBorder="1" applyAlignment="1" applyProtection="1">
      <alignment horizontal="center" vertical="center"/>
      <protection locked="0"/>
    </xf>
    <xf numFmtId="0" fontId="66" fillId="8" borderId="17" xfId="11" applyFont="1" applyFill="1" applyBorder="1" applyAlignment="1" applyProtection="1">
      <alignment horizontal="center" vertical="center"/>
      <protection locked="0"/>
    </xf>
    <xf numFmtId="0" fontId="66" fillId="8" borderId="22" xfId="11" applyFont="1" applyFill="1" applyBorder="1" applyAlignment="1" applyProtection="1">
      <alignment horizontal="center" vertical="center"/>
      <protection locked="0"/>
    </xf>
    <xf numFmtId="0" fontId="66" fillId="8" borderId="19" xfId="11" applyFont="1" applyFill="1" applyBorder="1" applyAlignment="1" applyProtection="1">
      <alignment horizontal="center" vertical="center"/>
      <protection locked="0"/>
    </xf>
    <xf numFmtId="0" fontId="1" fillId="4" borderId="0" xfId="11" applyFill="1">
      <alignment vertical="center"/>
    </xf>
    <xf numFmtId="0" fontId="57" fillId="4" borderId="0" xfId="11" applyFont="1" applyFill="1" applyAlignment="1">
      <alignment horizontal="left" vertical="center"/>
    </xf>
    <xf numFmtId="0" fontId="67" fillId="4" borderId="0" xfId="11" applyFont="1" applyFill="1" applyAlignment="1">
      <alignment horizontal="left" vertical="center"/>
    </xf>
    <xf numFmtId="0" fontId="57" fillId="4" borderId="0" xfId="11" applyFont="1" applyFill="1">
      <alignment vertical="center"/>
    </xf>
    <xf numFmtId="0" fontId="57" fillId="8" borderId="10" xfId="11" applyFont="1" applyFill="1" applyBorder="1" applyAlignment="1">
      <alignment horizontal="left" vertical="center"/>
    </xf>
    <xf numFmtId="0" fontId="57" fillId="4" borderId="0" xfId="11" applyFont="1" applyFill="1" applyAlignment="1">
      <alignment vertical="center"/>
    </xf>
    <xf numFmtId="0" fontId="57" fillId="6" borderId="10" xfId="11" applyFont="1" applyFill="1" applyBorder="1" applyAlignment="1">
      <alignment horizontal="left" vertical="center"/>
    </xf>
    <xf numFmtId="0" fontId="68" fillId="4" borderId="0" xfId="11" applyFont="1" applyFill="1" applyAlignment="1">
      <alignment horizontal="left" vertical="center"/>
    </xf>
    <xf numFmtId="0" fontId="57" fillId="4" borderId="0" xfId="11" applyFont="1" applyFill="1" applyBorder="1" applyAlignment="1">
      <alignment horizontal="center" vertical="center"/>
    </xf>
    <xf numFmtId="0" fontId="57" fillId="4" borderId="0" xfId="11" applyFont="1" applyFill="1" applyBorder="1" applyAlignment="1">
      <alignment horizontal="left" vertical="center"/>
    </xf>
    <xf numFmtId="0" fontId="57" fillId="4" borderId="10" xfId="11" applyFont="1" applyFill="1" applyBorder="1" applyAlignment="1">
      <alignment horizontal="center" vertical="center"/>
    </xf>
    <xf numFmtId="0" fontId="57" fillId="4" borderId="10" xfId="11" applyFont="1" applyFill="1" applyBorder="1" applyAlignment="1">
      <alignment horizontal="left" vertical="center"/>
    </xf>
    <xf numFmtId="0" fontId="69" fillId="4" borderId="0" xfId="11" applyFont="1" applyFill="1">
      <alignment vertical="center"/>
    </xf>
    <xf numFmtId="0" fontId="69" fillId="4" borderId="0" xfId="11" applyFont="1" applyFill="1" applyAlignment="1">
      <alignment horizontal="left" vertical="center"/>
    </xf>
    <xf numFmtId="0" fontId="57" fillId="4" borderId="0" xfId="11" applyFont="1" applyFill="1" applyBorder="1">
      <alignment vertical="center"/>
    </xf>
    <xf numFmtId="0" fontId="71" fillId="4" borderId="0" xfId="11" applyFont="1" applyFill="1" applyAlignment="1">
      <alignment vertical="center"/>
    </xf>
    <xf numFmtId="0" fontId="69" fillId="4" borderId="0" xfId="11" applyFont="1" applyFill="1" applyBorder="1">
      <alignment vertical="center"/>
    </xf>
    <xf numFmtId="0" fontId="69" fillId="4" borderId="0" xfId="11" applyFont="1" applyFill="1" applyBorder="1" applyAlignment="1">
      <alignment vertical="center"/>
    </xf>
    <xf numFmtId="0" fontId="69" fillId="4" borderId="0" xfId="11" applyFont="1" applyFill="1" applyBorder="1" applyAlignment="1">
      <alignment vertical="center" shrinkToFit="1"/>
    </xf>
    <xf numFmtId="0" fontId="57" fillId="4" borderId="0" xfId="11" applyFont="1" applyFill="1" applyAlignment="1">
      <alignment vertical="center" wrapText="1"/>
    </xf>
    <xf numFmtId="0" fontId="57" fillId="9" borderId="0" xfId="11" applyFont="1" applyFill="1" applyAlignment="1">
      <alignment vertical="center" wrapText="1"/>
    </xf>
    <xf numFmtId="0" fontId="56" fillId="4" borderId="0" xfId="11" applyFont="1" applyFill="1" applyAlignment="1"/>
    <xf numFmtId="0" fontId="56" fillId="4" borderId="0" xfId="11" applyFont="1" applyFill="1">
      <alignment vertical="center"/>
    </xf>
    <xf numFmtId="0" fontId="56" fillId="4" borderId="0" xfId="11" applyFont="1" applyFill="1" applyAlignment="1">
      <alignment vertical="center" wrapText="1"/>
    </xf>
    <xf numFmtId="0" fontId="56" fillId="4" borderId="0" xfId="11" applyFont="1" applyFill="1" applyAlignment="1">
      <alignment horizontal="justify" vertical="center" wrapText="1"/>
    </xf>
    <xf numFmtId="0" fontId="53" fillId="4" borderId="0" xfId="11" applyFont="1" applyFill="1" applyBorder="1">
      <alignment vertical="center"/>
    </xf>
    <xf numFmtId="0" fontId="72" fillId="4" borderId="0" xfId="11" applyFont="1" applyFill="1">
      <alignment vertical="center"/>
    </xf>
    <xf numFmtId="0" fontId="53" fillId="4" borderId="10" xfId="11" applyFont="1" applyFill="1" applyBorder="1" applyAlignment="1">
      <alignment horizontal="center" vertical="center"/>
    </xf>
    <xf numFmtId="0" fontId="53" fillId="4" borderId="10" xfId="11" applyFont="1" applyFill="1" applyBorder="1">
      <alignment vertical="center"/>
    </xf>
    <xf numFmtId="0" fontId="53" fillId="4" borderId="10" xfId="11" applyFont="1" applyFill="1" applyBorder="1" applyAlignment="1">
      <alignment vertical="center" shrinkToFit="1"/>
    </xf>
    <xf numFmtId="0" fontId="72" fillId="4" borderId="208" xfId="11" applyFont="1" applyFill="1" applyBorder="1" applyAlignment="1">
      <alignment horizontal="center" vertical="center"/>
    </xf>
    <xf numFmtId="0" fontId="66" fillId="4" borderId="209" xfId="11" applyFont="1" applyFill="1" applyBorder="1" applyAlignment="1">
      <alignment horizontal="center" vertical="center"/>
    </xf>
    <xf numFmtId="0" fontId="66" fillId="4" borderId="210" xfId="11" applyFont="1" applyFill="1" applyBorder="1" applyAlignment="1">
      <alignment horizontal="center" vertical="center"/>
    </xf>
    <xf numFmtId="0" fontId="66" fillId="4" borderId="211" xfId="11" applyFont="1" applyFill="1" applyBorder="1" applyAlignment="1">
      <alignment horizontal="center" vertical="center"/>
    </xf>
    <xf numFmtId="0" fontId="63" fillId="4" borderId="212" xfId="11" applyFont="1" applyFill="1" applyBorder="1" applyAlignment="1">
      <alignment vertical="center" shrinkToFit="1"/>
    </xf>
    <xf numFmtId="0" fontId="63" fillId="4" borderId="213" xfId="11" applyFont="1" applyFill="1" applyBorder="1" applyAlignment="1">
      <alignment vertical="center" shrinkToFit="1"/>
    </xf>
    <xf numFmtId="0" fontId="63" fillId="4" borderId="10" xfId="11" applyFont="1" applyFill="1" applyBorder="1" applyAlignment="1">
      <alignment vertical="center" shrinkToFit="1"/>
    </xf>
    <xf numFmtId="0" fontId="63" fillId="4" borderId="132" xfId="11" applyFont="1" applyFill="1" applyBorder="1" applyAlignment="1">
      <alignment vertical="center" shrinkToFit="1"/>
    </xf>
    <xf numFmtId="0" fontId="63" fillId="4" borderId="3" xfId="11" applyFont="1" applyFill="1" applyBorder="1" applyAlignment="1">
      <alignment vertical="center" shrinkToFit="1"/>
    </xf>
    <xf numFmtId="0" fontId="72" fillId="4" borderId="140" xfId="11" applyFont="1" applyFill="1" applyBorder="1">
      <alignment vertical="center"/>
    </xf>
    <xf numFmtId="0" fontId="72" fillId="4" borderId="141" xfId="11" applyFont="1" applyFill="1" applyBorder="1">
      <alignment vertical="center"/>
    </xf>
    <xf numFmtId="0" fontId="72" fillId="4" borderId="142" xfId="11" applyFont="1" applyFill="1" applyBorder="1">
      <alignment vertical="center"/>
    </xf>
    <xf numFmtId="0" fontId="13" fillId="0" borderId="27" xfId="0" applyFont="1" applyFill="1" applyBorder="1" applyAlignment="1">
      <alignment vertical="center" wrapText="1"/>
    </xf>
    <xf numFmtId="0" fontId="13" fillId="0" borderId="32" xfId="0" applyFont="1" applyFill="1" applyBorder="1" applyAlignment="1">
      <alignment vertical="center" wrapText="1"/>
    </xf>
    <xf numFmtId="0" fontId="13" fillId="0" borderId="31" xfId="0" applyFont="1" applyFill="1" applyBorder="1" applyAlignment="1">
      <alignment vertical="center" wrapText="1"/>
    </xf>
    <xf numFmtId="0" fontId="15" fillId="0" borderId="31" xfId="0" applyFont="1" applyFill="1" applyBorder="1" applyAlignment="1">
      <alignment vertical="center" wrapText="1"/>
    </xf>
    <xf numFmtId="0" fontId="6" fillId="0" borderId="0" xfId="0" applyFont="1" applyFill="1" applyBorder="1" applyAlignment="1">
      <alignment vertical="center" wrapText="1"/>
    </xf>
    <xf numFmtId="0" fontId="13" fillId="0" borderId="28" xfId="0" applyFont="1" applyFill="1" applyBorder="1" applyAlignment="1">
      <alignment vertical="center" wrapText="1"/>
    </xf>
    <xf numFmtId="0" fontId="13" fillId="0" borderId="39" xfId="0" applyFont="1" applyFill="1" applyBorder="1" applyAlignment="1">
      <alignment vertical="center" wrapText="1"/>
    </xf>
    <xf numFmtId="0" fontId="13" fillId="0" borderId="1" xfId="4" applyFont="1" applyFill="1" applyBorder="1" applyAlignment="1">
      <alignment horizontal="left" vertical="top"/>
    </xf>
    <xf numFmtId="0" fontId="13" fillId="0" borderId="18" xfId="4" applyFont="1" applyFill="1" applyBorder="1" applyAlignment="1">
      <alignment horizontal="left" vertical="top"/>
    </xf>
    <xf numFmtId="0" fontId="10" fillId="0" borderId="0" xfId="5" applyFont="1">
      <alignment vertical="center"/>
    </xf>
    <xf numFmtId="0" fontId="6" fillId="0" borderId="10" xfId="0" applyFont="1" applyFill="1" applyBorder="1" applyAlignment="1">
      <alignment vertical="center" wrapText="1"/>
    </xf>
    <xf numFmtId="0" fontId="32" fillId="0" borderId="0" xfId="5" applyFont="1" applyAlignment="1">
      <alignment vertical="center"/>
    </xf>
    <xf numFmtId="0" fontId="32" fillId="0" borderId="10" xfId="5" applyFont="1" applyBorder="1" applyAlignment="1">
      <alignment vertical="center" wrapText="1"/>
    </xf>
    <xf numFmtId="0" fontId="32" fillId="0" borderId="10" xfId="5" applyFont="1" applyBorder="1" applyAlignment="1">
      <alignment vertical="center"/>
    </xf>
    <xf numFmtId="0" fontId="32" fillId="0" borderId="10" xfId="5" applyFont="1" applyBorder="1" applyAlignment="1">
      <alignment horizontal="center" vertical="center"/>
    </xf>
    <xf numFmtId="0" fontId="34" fillId="0" borderId="0" xfId="5" applyFont="1" applyAlignment="1">
      <alignment horizontal="center" vertical="center"/>
    </xf>
    <xf numFmtId="0" fontId="34" fillId="0" borderId="10" xfId="5" applyFont="1" applyBorder="1" applyAlignment="1">
      <alignment horizontal="center" vertical="center"/>
    </xf>
    <xf numFmtId="0" fontId="13" fillId="0" borderId="31" xfId="0" applyFont="1" applyFill="1" applyBorder="1" applyAlignment="1">
      <alignment horizontal="left" vertical="center" wrapText="1"/>
    </xf>
    <xf numFmtId="0" fontId="6" fillId="0" borderId="41" xfId="0" applyFont="1" applyFill="1" applyBorder="1" applyAlignment="1">
      <alignment vertical="center" wrapText="1"/>
    </xf>
    <xf numFmtId="0" fontId="6" fillId="0" borderId="1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21" fillId="0" borderId="50" xfId="4" applyFont="1" applyFill="1" applyBorder="1" applyAlignment="1">
      <alignment horizontal="left" vertical="center" wrapText="1"/>
    </xf>
    <xf numFmtId="0" fontId="21" fillId="0" borderId="56" xfId="4" applyFont="1" applyFill="1" applyBorder="1" applyAlignment="1">
      <alignment horizontal="left" vertical="center" wrapText="1"/>
    </xf>
    <xf numFmtId="0" fontId="21" fillId="0" borderId="62" xfId="4" applyFont="1" applyFill="1" applyBorder="1" applyAlignment="1">
      <alignment horizontal="left" vertical="center" wrapText="1"/>
    </xf>
    <xf numFmtId="0" fontId="13" fillId="0" borderId="17" xfId="4" applyFont="1" applyFill="1" applyBorder="1" applyAlignment="1">
      <alignment horizontal="left" vertical="center" wrapText="1"/>
    </xf>
    <xf numFmtId="0" fontId="6" fillId="0" borderId="27" xfId="4" applyFont="1" applyFill="1" applyBorder="1" applyAlignment="1">
      <alignment horizontal="left" vertical="center" wrapText="1"/>
    </xf>
    <xf numFmtId="0" fontId="13" fillId="0" borderId="31" xfId="4" applyFont="1" applyFill="1" applyBorder="1" applyAlignment="1">
      <alignment horizontal="left" vertical="center" wrapText="1"/>
    </xf>
    <xf numFmtId="0" fontId="13" fillId="0" borderId="4" xfId="4" applyFont="1" applyFill="1" applyBorder="1" applyAlignment="1">
      <alignment horizontal="left" vertical="center" wrapText="1"/>
    </xf>
    <xf numFmtId="0" fontId="13" fillId="0" borderId="3" xfId="4"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28" xfId="4" applyFont="1" applyFill="1" applyBorder="1" applyAlignment="1">
      <alignment horizontal="left" vertical="center" wrapText="1"/>
    </xf>
    <xf numFmtId="0" fontId="21" fillId="0" borderId="98" xfId="4" applyFont="1" applyFill="1" applyBorder="1" applyAlignment="1">
      <alignment horizontal="left" vertical="center" wrapText="1"/>
    </xf>
    <xf numFmtId="0" fontId="21" fillId="0" borderId="99" xfId="4"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74" xfId="0" applyFont="1" applyFill="1" applyBorder="1" applyAlignment="1">
      <alignment horizontal="left" vertical="center" wrapText="1"/>
    </xf>
    <xf numFmtId="0" fontId="6" fillId="0" borderId="27" xfId="0" applyFont="1" applyFill="1" applyBorder="1" applyAlignment="1">
      <alignment vertical="center" wrapText="1"/>
    </xf>
    <xf numFmtId="0" fontId="6" fillId="0" borderId="72" xfId="0" applyFont="1" applyFill="1" applyBorder="1" applyAlignment="1">
      <alignment vertical="center" wrapText="1"/>
    </xf>
    <xf numFmtId="0" fontId="6" fillId="0" borderId="71" xfId="0" applyFont="1" applyFill="1" applyBorder="1" applyAlignment="1">
      <alignment vertical="center" wrapText="1"/>
    </xf>
    <xf numFmtId="0" fontId="6" fillId="0" borderId="23" xfId="0" applyFont="1" applyFill="1" applyBorder="1" applyAlignment="1">
      <alignment vertical="center" wrapText="1"/>
    </xf>
    <xf numFmtId="0" fontId="6" fillId="0" borderId="68" xfId="0" applyFont="1" applyFill="1" applyBorder="1" applyAlignment="1">
      <alignment vertical="center" wrapText="1"/>
    </xf>
    <xf numFmtId="0" fontId="6" fillId="0" borderId="14" xfId="0" applyFont="1" applyFill="1" applyBorder="1" applyAlignment="1">
      <alignment vertical="center" wrapText="1"/>
    </xf>
    <xf numFmtId="0" fontId="6" fillId="0" borderId="13" xfId="0" applyFont="1" applyFill="1" applyBorder="1" applyAlignment="1">
      <alignment vertical="center" wrapText="1"/>
    </xf>
    <xf numFmtId="0" fontId="6" fillId="0" borderId="34" xfId="0" applyFont="1" applyFill="1" applyBorder="1" applyAlignment="1">
      <alignment vertical="center" wrapText="1"/>
    </xf>
    <xf numFmtId="0" fontId="6" fillId="0" borderId="67" xfId="0" applyFont="1" applyFill="1" applyBorder="1" applyAlignment="1">
      <alignment vertical="center" wrapText="1"/>
    </xf>
    <xf numFmtId="0" fontId="6" fillId="0" borderId="25" xfId="0" applyFont="1" applyFill="1" applyBorder="1" applyAlignment="1">
      <alignment vertical="center" wrapText="1"/>
    </xf>
    <xf numFmtId="0" fontId="6" fillId="4" borderId="44" xfId="0" applyFont="1" applyFill="1" applyBorder="1" applyAlignment="1">
      <alignment horizontal="left" vertical="center" wrapText="1"/>
    </xf>
    <xf numFmtId="0" fontId="6" fillId="4" borderId="56" xfId="0" applyFont="1" applyFill="1" applyBorder="1" applyAlignment="1">
      <alignment horizontal="left" vertical="center" wrapText="1"/>
    </xf>
    <xf numFmtId="0" fontId="6" fillId="4" borderId="74" xfId="0" applyFont="1" applyFill="1" applyBorder="1" applyAlignment="1">
      <alignment horizontal="left" vertical="center" wrapText="1"/>
    </xf>
    <xf numFmtId="0" fontId="6" fillId="0" borderId="39" xfId="0" applyFont="1" applyFill="1" applyBorder="1" applyAlignment="1">
      <alignment vertical="center" wrapText="1"/>
    </xf>
    <xf numFmtId="0" fontId="10" fillId="0" borderId="39" xfId="0" applyFont="1" applyFill="1" applyBorder="1" applyAlignment="1">
      <alignment vertical="center" wrapText="1"/>
    </xf>
    <xf numFmtId="0" fontId="13" fillId="4" borderId="72" xfId="0" applyFont="1" applyFill="1" applyBorder="1" applyAlignment="1">
      <alignment horizontal="left" vertical="center" wrapText="1"/>
    </xf>
    <xf numFmtId="0" fontId="13" fillId="4" borderId="71"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3" fillId="4" borderId="67"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6" fillId="0" borderId="10" xfId="4" applyFont="1" applyFill="1" applyBorder="1" applyAlignment="1">
      <alignment horizontal="left" vertical="center" wrapText="1"/>
    </xf>
    <xf numFmtId="0" fontId="6" fillId="0" borderId="19" xfId="4" applyFont="1" applyFill="1" applyBorder="1" applyAlignment="1">
      <alignment horizontal="left" vertical="center" wrapText="1"/>
    </xf>
    <xf numFmtId="0" fontId="73" fillId="0" borderId="4" xfId="4" applyFont="1" applyFill="1" applyBorder="1" applyAlignment="1">
      <alignment horizontal="left" vertical="center" wrapText="1"/>
    </xf>
    <xf numFmtId="0" fontId="73" fillId="0" borderId="3" xfId="4" applyFont="1" applyFill="1" applyBorder="1" applyAlignment="1">
      <alignment horizontal="left" vertical="center" wrapText="1"/>
    </xf>
    <xf numFmtId="0" fontId="13" fillId="0" borderId="10" xfId="4" applyFont="1" applyFill="1" applyBorder="1" applyAlignment="1">
      <alignment horizontal="left" vertical="center" wrapText="1"/>
    </xf>
    <xf numFmtId="0" fontId="6" fillId="0" borderId="24" xfId="4" applyFont="1" applyFill="1" applyBorder="1" applyAlignment="1">
      <alignment horizontal="left" vertical="center" wrapText="1"/>
    </xf>
    <xf numFmtId="0" fontId="6" fillId="4" borderId="86" xfId="0" applyFont="1" applyFill="1" applyBorder="1" applyAlignment="1">
      <alignment horizontal="left" vertical="center" wrapText="1"/>
    </xf>
    <xf numFmtId="0" fontId="6" fillId="4" borderId="87" xfId="0" applyFont="1" applyFill="1" applyBorder="1" applyAlignment="1">
      <alignment horizontal="left" vertical="center" wrapText="1"/>
    </xf>
    <xf numFmtId="0" fontId="6" fillId="4" borderId="88" xfId="0" applyFont="1" applyFill="1" applyBorder="1" applyAlignment="1">
      <alignment horizontal="left" vertical="center" wrapText="1"/>
    </xf>
    <xf numFmtId="0" fontId="13" fillId="4" borderId="97" xfId="0" applyFont="1" applyFill="1" applyBorder="1" applyAlignment="1">
      <alignment horizontal="left" vertical="center" wrapText="1"/>
    </xf>
    <xf numFmtId="0" fontId="13" fillId="4" borderId="65"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97" xfId="0" applyFont="1" applyFill="1" applyBorder="1" applyAlignment="1">
      <alignment vertical="center" wrapText="1"/>
    </xf>
    <xf numFmtId="0" fontId="13" fillId="4" borderId="65" xfId="0" applyFont="1" applyFill="1" applyBorder="1" applyAlignment="1">
      <alignment vertical="center" wrapText="1"/>
    </xf>
    <xf numFmtId="0" fontId="13" fillId="4" borderId="26" xfId="0" applyFont="1" applyFill="1" applyBorder="1" applyAlignment="1">
      <alignment vertical="center" wrapText="1"/>
    </xf>
    <xf numFmtId="0" fontId="6" fillId="0" borderId="54" xfId="0" applyFont="1" applyFill="1" applyBorder="1" applyAlignment="1">
      <alignment vertical="center" wrapText="1"/>
    </xf>
    <xf numFmtId="0" fontId="6" fillId="0" borderId="86"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6" fillId="0" borderId="88" xfId="0" applyFont="1" applyFill="1" applyBorder="1" applyAlignment="1">
      <alignment horizontal="left" vertical="center" wrapText="1"/>
    </xf>
    <xf numFmtId="0" fontId="6" fillId="0" borderId="89" xfId="0" applyFont="1" applyFill="1" applyBorder="1" applyAlignment="1">
      <alignment horizontal="left" vertical="center" wrapText="1"/>
    </xf>
    <xf numFmtId="0" fontId="6" fillId="0" borderId="78" xfId="0" applyFont="1" applyFill="1" applyBorder="1" applyAlignment="1">
      <alignment horizontal="left" vertical="center" wrapText="1"/>
    </xf>
    <xf numFmtId="0" fontId="6" fillId="0" borderId="79" xfId="0" applyFont="1" applyFill="1" applyBorder="1" applyAlignment="1">
      <alignment horizontal="left" vertical="center" wrapText="1"/>
    </xf>
    <xf numFmtId="0" fontId="6" fillId="0" borderId="92"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67"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97"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4" borderId="44" xfId="0" applyFont="1" applyFill="1" applyBorder="1" applyAlignment="1">
      <alignment vertical="center" wrapText="1"/>
    </xf>
    <xf numFmtId="0" fontId="6" fillId="4" borderId="74" xfId="0" applyFont="1" applyFill="1" applyBorder="1" applyAlignment="1">
      <alignment vertical="center" wrapText="1"/>
    </xf>
    <xf numFmtId="0" fontId="6" fillId="4" borderId="56" xfId="0" applyFont="1" applyFill="1" applyBorder="1" applyAlignment="1">
      <alignment vertical="center" wrapText="1"/>
    </xf>
    <xf numFmtId="0" fontId="6" fillId="4" borderId="92"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6" fillId="4" borderId="67"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89" xfId="0" applyFont="1" applyFill="1" applyBorder="1" applyAlignment="1">
      <alignment horizontal="left" vertical="center" wrapText="1"/>
    </xf>
    <xf numFmtId="0" fontId="6" fillId="4" borderId="78" xfId="0" applyFont="1" applyFill="1" applyBorder="1" applyAlignment="1">
      <alignment horizontal="left" vertical="center" wrapText="1"/>
    </xf>
    <xf numFmtId="0" fontId="6" fillId="4" borderId="79" xfId="0" applyFont="1" applyFill="1" applyBorder="1" applyAlignment="1">
      <alignment horizontal="left" vertical="center" wrapText="1"/>
    </xf>
    <xf numFmtId="0" fontId="6" fillId="0" borderId="32" xfId="0" applyFont="1" applyFill="1" applyBorder="1" applyAlignment="1">
      <alignment vertical="center" wrapText="1"/>
    </xf>
    <xf numFmtId="0" fontId="6" fillId="3" borderId="22"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35" xfId="0" applyFont="1" applyFill="1" applyBorder="1" applyAlignment="1">
      <alignment horizontal="left" vertical="center" wrapText="1"/>
    </xf>
    <xf numFmtId="0" fontId="6" fillId="4" borderId="61" xfId="0" applyFont="1" applyFill="1" applyBorder="1" applyAlignment="1">
      <alignment horizontal="left" vertical="center" wrapText="1"/>
    </xf>
    <xf numFmtId="0" fontId="6" fillId="4" borderId="66" xfId="0" applyFont="1" applyFill="1" applyBorder="1" applyAlignment="1">
      <alignment horizontal="left" vertical="center" wrapText="1"/>
    </xf>
    <xf numFmtId="0" fontId="6" fillId="4" borderId="82" xfId="0" applyFont="1" applyFill="1" applyBorder="1" applyAlignment="1">
      <alignment horizontal="left" vertical="center" wrapText="1"/>
    </xf>
    <xf numFmtId="0" fontId="6" fillId="4" borderId="60" xfId="0" applyFont="1" applyFill="1" applyBorder="1" applyAlignment="1">
      <alignment vertical="center" wrapText="1"/>
    </xf>
    <xf numFmtId="0" fontId="6" fillId="4" borderId="61" xfId="0" applyFont="1" applyFill="1" applyBorder="1" applyAlignment="1">
      <alignment vertical="center" wrapText="1"/>
    </xf>
    <xf numFmtId="0" fontId="6" fillId="4" borderId="66" xfId="0" applyFont="1" applyFill="1" applyBorder="1" applyAlignment="1">
      <alignment vertical="center" wrapText="1"/>
    </xf>
    <xf numFmtId="0" fontId="6" fillId="4" borderId="34" xfId="0" applyFont="1" applyFill="1" applyBorder="1" applyAlignment="1">
      <alignment vertical="center" wrapText="1"/>
    </xf>
    <xf numFmtId="0" fontId="6" fillId="4" borderId="67" xfId="0" applyFont="1" applyFill="1" applyBorder="1" applyAlignment="1">
      <alignment vertical="center" wrapText="1"/>
    </xf>
    <xf numFmtId="0" fontId="6" fillId="4" borderId="25" xfId="0" applyFont="1" applyFill="1" applyBorder="1" applyAlignment="1">
      <alignment vertical="center" wrapText="1"/>
    </xf>
    <xf numFmtId="0" fontId="13" fillId="4" borderId="77" xfId="0" applyFont="1" applyFill="1" applyBorder="1" applyAlignment="1">
      <alignment horizontal="left" vertical="center" wrapText="1"/>
    </xf>
    <xf numFmtId="0" fontId="13" fillId="4" borderId="78" xfId="0" applyFont="1" applyFill="1" applyBorder="1" applyAlignment="1">
      <alignment horizontal="left" vertical="center" wrapText="1"/>
    </xf>
    <xf numFmtId="0" fontId="13" fillId="4" borderId="79"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22" xfId="2" applyFont="1" applyFill="1" applyBorder="1" applyAlignment="1">
      <alignment horizontal="left" vertical="center" wrapText="1"/>
    </xf>
    <xf numFmtId="0" fontId="6" fillId="0" borderId="19" xfId="2" applyFont="1" applyFill="1" applyBorder="1" applyAlignment="1">
      <alignment horizontal="left" vertical="center" wrapText="1"/>
    </xf>
    <xf numFmtId="0" fontId="6" fillId="5" borderId="10" xfId="0" applyFont="1" applyFill="1" applyBorder="1" applyAlignment="1">
      <alignment horizontal="left" vertical="center" wrapText="1"/>
    </xf>
    <xf numFmtId="0" fontId="21" fillId="0" borderId="17" xfId="0" applyFont="1" applyBorder="1" applyAlignment="1">
      <alignment horizontal="left" vertical="center" wrapText="1"/>
    </xf>
    <xf numFmtId="0" fontId="21" fillId="0" borderId="22" xfId="0" applyFont="1" applyBorder="1" applyAlignment="1">
      <alignment horizontal="left" vertical="center" wrapText="1"/>
    </xf>
    <xf numFmtId="0" fontId="21" fillId="0" borderId="19" xfId="0" applyFont="1" applyBorder="1" applyAlignment="1">
      <alignment horizontal="left" vertical="center" wrapText="1"/>
    </xf>
    <xf numFmtId="0" fontId="6" fillId="5" borderId="4" xfId="2" applyFont="1" applyFill="1" applyBorder="1" applyAlignment="1">
      <alignment horizontal="left" vertical="center" wrapText="1"/>
    </xf>
    <xf numFmtId="0" fontId="6" fillId="5" borderId="5" xfId="2" applyFont="1" applyFill="1" applyBorder="1" applyAlignment="1">
      <alignment horizontal="left" vertical="center" wrapText="1"/>
    </xf>
    <xf numFmtId="0" fontId="6" fillId="5" borderId="3" xfId="2" applyFont="1" applyFill="1" applyBorder="1" applyAlignment="1">
      <alignment horizontal="left" vertical="center" wrapText="1"/>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xf>
    <xf numFmtId="0" fontId="6"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6" fillId="0" borderId="60"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13" fillId="0" borderId="92" xfId="0" applyFont="1" applyFill="1" applyBorder="1" applyAlignment="1">
      <alignment horizontal="left" vertical="center" wrapText="1"/>
    </xf>
    <xf numFmtId="0" fontId="13" fillId="0" borderId="87" xfId="0" applyFont="1" applyFill="1" applyBorder="1" applyAlignment="1">
      <alignment horizontal="left" vertical="center" wrapText="1"/>
    </xf>
    <xf numFmtId="0" fontId="13" fillId="0" borderId="88" xfId="0" applyFont="1" applyFill="1" applyBorder="1" applyAlignment="1">
      <alignment horizontal="left" vertical="center" wrapText="1"/>
    </xf>
    <xf numFmtId="0" fontId="6" fillId="0" borderId="83"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84" xfId="0" applyFont="1" applyFill="1" applyBorder="1" applyAlignment="1">
      <alignment horizontal="left" vertical="center" wrapText="1"/>
    </xf>
    <xf numFmtId="0" fontId="6" fillId="0" borderId="80"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55" xfId="0" applyFont="1" applyFill="1" applyBorder="1" applyAlignment="1">
      <alignment horizontal="left" vertical="center"/>
    </xf>
    <xf numFmtId="0" fontId="7" fillId="0" borderId="8" xfId="0" applyFont="1" applyFill="1" applyBorder="1" applyAlignment="1">
      <alignment horizontal="left" vertical="center"/>
    </xf>
    <xf numFmtId="0" fontId="6" fillId="0" borderId="12" xfId="0" applyFont="1" applyFill="1" applyBorder="1" applyAlignment="1">
      <alignment vertical="center" wrapText="1"/>
    </xf>
    <xf numFmtId="0" fontId="6" fillId="0" borderId="73" xfId="0" applyFont="1" applyFill="1" applyBorder="1" applyAlignment="1">
      <alignment vertical="center" wrapText="1"/>
    </xf>
    <xf numFmtId="0" fontId="6" fillId="0" borderId="37" xfId="0" applyFont="1" applyFill="1" applyBorder="1" applyAlignment="1">
      <alignment vertical="center" wrapText="1"/>
    </xf>
    <xf numFmtId="0" fontId="6" fillId="0" borderId="38" xfId="0" applyFont="1" applyFill="1" applyBorder="1" applyAlignment="1">
      <alignment vertical="center" wrapText="1"/>
    </xf>
    <xf numFmtId="0" fontId="6" fillId="3" borderId="10" xfId="0" applyFont="1" applyFill="1" applyBorder="1" applyAlignment="1">
      <alignment horizontal="center" vertical="center"/>
    </xf>
    <xf numFmtId="0" fontId="30" fillId="3" borderId="17" xfId="2" applyFont="1" applyFill="1" applyBorder="1" applyAlignment="1">
      <alignment horizontal="center" vertical="center" wrapText="1"/>
    </xf>
    <xf numFmtId="0" fontId="26" fillId="3" borderId="22" xfId="0" applyFont="1" applyFill="1" applyBorder="1" applyAlignment="1">
      <alignment horizontal="center" vertical="center"/>
    </xf>
    <xf numFmtId="0" fontId="26" fillId="3" borderId="19" xfId="0" applyFont="1" applyFill="1" applyBorder="1" applyAlignment="1">
      <alignment horizontal="center" vertical="center"/>
    </xf>
    <xf numFmtId="0" fontId="21" fillId="0" borderId="22"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21" fillId="0" borderId="24" xfId="0" applyFont="1" applyFill="1" applyBorder="1" applyAlignment="1">
      <alignment vertical="center" wrapText="1"/>
    </xf>
    <xf numFmtId="0" fontId="21" fillId="0" borderId="32" xfId="0" applyFont="1" applyFill="1" applyBorder="1" applyAlignment="1">
      <alignment vertical="center" wrapText="1"/>
    </xf>
    <xf numFmtId="0" fontId="21" fillId="0" borderId="19" xfId="0" applyFont="1" applyFill="1" applyBorder="1" applyAlignment="1">
      <alignment horizontal="left" vertical="center" wrapText="1"/>
    </xf>
    <xf numFmtId="0" fontId="6" fillId="0" borderId="24" xfId="2" applyFont="1" applyFill="1" applyBorder="1" applyAlignment="1">
      <alignment horizontal="center" vertical="center"/>
    </xf>
    <xf numFmtId="0" fontId="6" fillId="0" borderId="32" xfId="2" applyFont="1" applyFill="1" applyBorder="1" applyAlignment="1">
      <alignment horizontal="center" vertical="center"/>
    </xf>
    <xf numFmtId="0" fontId="30" fillId="3" borderId="17" xfId="0" applyFont="1" applyFill="1" applyBorder="1" applyAlignment="1">
      <alignment horizontal="center" vertical="center" wrapText="1"/>
    </xf>
    <xf numFmtId="0" fontId="6" fillId="0" borderId="17" xfId="0" applyFont="1" applyBorder="1" applyAlignment="1">
      <alignment vertical="center"/>
    </xf>
    <xf numFmtId="0" fontId="26" fillId="0" borderId="22" xfId="0" applyFont="1" applyBorder="1" applyAlignment="1">
      <alignment vertical="center"/>
    </xf>
    <xf numFmtId="0" fontId="26" fillId="0" borderId="19" xfId="0" applyFont="1" applyBorder="1" applyAlignment="1">
      <alignment vertical="center"/>
    </xf>
    <xf numFmtId="0" fontId="6" fillId="0" borderId="22" xfId="2" applyFont="1" applyFill="1" applyBorder="1" applyAlignment="1">
      <alignment horizontal="center" vertical="center"/>
    </xf>
    <xf numFmtId="0" fontId="6" fillId="0" borderId="19" xfId="2" applyFont="1" applyFill="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Fill="1" applyBorder="1" applyAlignment="1">
      <alignment vertical="center" wrapText="1"/>
    </xf>
    <xf numFmtId="0" fontId="6" fillId="0" borderId="19" xfId="0" applyFont="1" applyFill="1" applyBorder="1" applyAlignment="1">
      <alignment vertical="center"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3" xfId="0" applyFont="1" applyFill="1" applyBorder="1" applyAlignment="1">
      <alignment horizontal="left" vertical="center" wrapText="1"/>
    </xf>
    <xf numFmtId="49" fontId="6" fillId="5" borderId="10" xfId="0" applyNumberFormat="1" applyFont="1" applyFill="1" applyBorder="1" applyAlignment="1">
      <alignment horizontal="left" vertical="center" wrapText="1"/>
    </xf>
    <xf numFmtId="0" fontId="6" fillId="0" borderId="17"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4" xfId="0" applyFont="1" applyBorder="1" applyAlignment="1">
      <alignment horizontal="center" vertical="center"/>
    </xf>
    <xf numFmtId="0" fontId="6" fillId="0" borderId="32" xfId="0" applyFont="1" applyBorder="1" applyAlignment="1">
      <alignment horizontal="center" vertical="center"/>
    </xf>
    <xf numFmtId="0" fontId="6" fillId="0" borderId="58" xfId="0" applyFont="1" applyFill="1" applyBorder="1" applyAlignment="1">
      <alignment vertical="center" wrapText="1"/>
    </xf>
    <xf numFmtId="0" fontId="6" fillId="0" borderId="96" xfId="0" applyFont="1" applyFill="1" applyBorder="1" applyAlignment="1">
      <alignment vertical="center" wrapText="1"/>
    </xf>
    <xf numFmtId="0" fontId="6" fillId="0" borderId="47" xfId="0" applyFont="1" applyFill="1" applyBorder="1" applyAlignment="1">
      <alignment vertical="center" wrapText="1"/>
    </xf>
    <xf numFmtId="0" fontId="6" fillId="0" borderId="10" xfId="0" applyFont="1" applyFill="1" applyBorder="1" applyAlignment="1">
      <alignment vertical="center" wrapText="1"/>
    </xf>
    <xf numFmtId="0" fontId="26" fillId="0" borderId="10" xfId="0" applyFont="1" applyFill="1" applyBorder="1" applyAlignment="1">
      <alignment vertical="center" wrapText="1"/>
    </xf>
    <xf numFmtId="0" fontId="6" fillId="0" borderId="24"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4"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29" fillId="0" borderId="17" xfId="0" applyFont="1" applyBorder="1" applyAlignment="1">
      <alignment horizontal="center" vertical="center"/>
    </xf>
    <xf numFmtId="0" fontId="29" fillId="0" borderId="22" xfId="0" applyFont="1" applyBorder="1" applyAlignment="1">
      <alignment horizontal="center" vertical="center"/>
    </xf>
    <xf numFmtId="0" fontId="29" fillId="0" borderId="32" xfId="0" applyFont="1" applyBorder="1" applyAlignment="1">
      <alignment horizontal="center" vertical="center"/>
    </xf>
    <xf numFmtId="0" fontId="6" fillId="0" borderId="17" xfId="0" applyFont="1" applyBorder="1" applyAlignment="1">
      <alignment horizontal="left" vertical="center" wrapText="1"/>
    </xf>
    <xf numFmtId="0" fontId="6" fillId="0" borderId="22" xfId="0" applyFont="1" applyBorder="1" applyAlignment="1">
      <alignment horizontal="left" vertical="center" wrapText="1"/>
    </xf>
    <xf numFmtId="0" fontId="6" fillId="0" borderId="17" xfId="0" applyFont="1" applyFill="1" applyBorder="1" applyAlignment="1">
      <alignment vertical="center" wrapText="1"/>
    </xf>
    <xf numFmtId="0" fontId="6" fillId="0" borderId="21" xfId="0" applyFont="1" applyFill="1" applyBorder="1" applyAlignment="1">
      <alignment vertical="center" wrapText="1"/>
    </xf>
    <xf numFmtId="0" fontId="6" fillId="0" borderId="18"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13" fillId="4" borderId="77" xfId="0" applyFont="1" applyFill="1" applyBorder="1" applyAlignment="1">
      <alignment vertical="center" wrapText="1"/>
    </xf>
    <xf numFmtId="0" fontId="13" fillId="4" borderId="78" xfId="0" applyFont="1" applyFill="1" applyBorder="1" applyAlignment="1">
      <alignment vertical="center" wrapText="1"/>
    </xf>
    <xf numFmtId="0" fontId="13" fillId="4" borderId="79" xfId="0" applyFont="1" applyFill="1" applyBorder="1" applyAlignment="1">
      <alignment vertical="center" wrapText="1"/>
    </xf>
    <xf numFmtId="0" fontId="6" fillId="0" borderId="35" xfId="0" applyFont="1" applyFill="1" applyBorder="1" applyAlignment="1">
      <alignment vertical="center" wrapText="1"/>
    </xf>
    <xf numFmtId="0" fontId="6" fillId="0" borderId="61" xfId="0" applyFont="1" applyFill="1" applyBorder="1" applyAlignment="1">
      <alignment vertical="center" wrapText="1"/>
    </xf>
    <xf numFmtId="0" fontId="6" fillId="0" borderId="66" xfId="0" applyFont="1" applyFill="1" applyBorder="1" applyAlignment="1">
      <alignment vertical="center" wrapText="1"/>
    </xf>
    <xf numFmtId="0" fontId="6" fillId="0" borderId="82" xfId="0" applyFont="1" applyFill="1" applyBorder="1" applyAlignment="1">
      <alignment vertical="center" wrapText="1"/>
    </xf>
    <xf numFmtId="0" fontId="6" fillId="4" borderId="77" xfId="0" applyFont="1" applyFill="1" applyBorder="1" applyAlignment="1">
      <alignment horizontal="left" vertical="center" wrapText="1"/>
    </xf>
    <xf numFmtId="0" fontId="6" fillId="0" borderId="22" xfId="0" applyFont="1" applyFill="1" applyBorder="1" applyAlignment="1">
      <alignment horizontal="left" vertical="center"/>
    </xf>
    <xf numFmtId="0" fontId="6" fillId="0" borderId="19" xfId="0" applyFont="1" applyFill="1" applyBorder="1" applyAlignment="1">
      <alignment horizontal="left" vertical="center"/>
    </xf>
    <xf numFmtId="0" fontId="6" fillId="0" borderId="17" xfId="0" applyFont="1" applyBorder="1" applyAlignment="1">
      <alignment vertical="center" wrapText="1"/>
    </xf>
    <xf numFmtId="0" fontId="26" fillId="0" borderId="22" xfId="0" applyFont="1" applyBorder="1" applyAlignment="1">
      <alignment vertical="center" wrapText="1"/>
    </xf>
    <xf numFmtId="0" fontId="26" fillId="0" borderId="19" xfId="0" applyFont="1" applyBorder="1" applyAlignment="1">
      <alignment vertical="center" wrapText="1"/>
    </xf>
    <xf numFmtId="0" fontId="30" fillId="3" borderId="2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28" xfId="0" applyFont="1" applyFill="1" applyBorder="1" applyAlignment="1">
      <alignment vertical="center" wrapText="1"/>
    </xf>
    <xf numFmtId="0" fontId="6" fillId="5" borderId="16"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8" fillId="4" borderId="16" xfId="0" applyFont="1" applyFill="1" applyBorder="1" applyAlignment="1">
      <alignment horizontal="left" wrapText="1"/>
    </xf>
    <xf numFmtId="0" fontId="8" fillId="4" borderId="20" xfId="0" applyFont="1" applyFill="1" applyBorder="1" applyAlignment="1">
      <alignment horizontal="left" wrapText="1"/>
    </xf>
    <xf numFmtId="0" fontId="8" fillId="4" borderId="6" xfId="0" applyFont="1" applyFill="1" applyBorder="1" applyAlignment="1">
      <alignment horizontal="left" wrapText="1"/>
    </xf>
    <xf numFmtId="0" fontId="6" fillId="0" borderId="10" xfId="0" applyFont="1" applyBorder="1" applyAlignment="1">
      <alignment horizontal="left" vertical="center" wrapText="1"/>
    </xf>
    <xf numFmtId="0" fontId="25" fillId="3" borderId="17"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19" xfId="0" applyFont="1" applyFill="1" applyBorder="1" applyAlignment="1">
      <alignment horizontal="center" vertical="center"/>
    </xf>
    <xf numFmtId="0" fontId="19" fillId="0" borderId="0" xfId="0" applyFont="1" applyBorder="1" applyAlignment="1">
      <alignment horizontal="center" vertical="center" wrapText="1"/>
    </xf>
    <xf numFmtId="0" fontId="9" fillId="3" borderId="16"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8" xfId="0" applyFont="1" applyFill="1" applyBorder="1" applyAlignment="1">
      <alignment horizontal="center" vertical="center"/>
    </xf>
    <xf numFmtId="0" fontId="12" fillId="3" borderId="8" xfId="0" applyFont="1" applyFill="1" applyBorder="1" applyAlignment="1">
      <alignment horizontal="center" vertical="center"/>
    </xf>
    <xf numFmtId="0" fontId="9" fillId="3" borderId="1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3" xfId="0" applyFont="1" applyFill="1" applyBorder="1" applyAlignment="1">
      <alignment horizontal="left" vertical="center"/>
    </xf>
    <xf numFmtId="0" fontId="6" fillId="0" borderId="10" xfId="0" applyFont="1" applyFill="1" applyBorder="1" applyAlignment="1">
      <alignment horizontal="left" vertical="center" wrapText="1"/>
    </xf>
    <xf numFmtId="0" fontId="25" fillId="0" borderId="28" xfId="0" applyFont="1" applyFill="1" applyBorder="1" applyAlignment="1">
      <alignment vertical="center" wrapText="1"/>
    </xf>
    <xf numFmtId="0" fontId="25" fillId="0" borderId="27" xfId="0" applyFont="1" applyFill="1" applyBorder="1" applyAlignment="1">
      <alignment vertical="center" wrapText="1"/>
    </xf>
    <xf numFmtId="0" fontId="6" fillId="0" borderId="28" xfId="0" applyFont="1" applyFill="1" applyBorder="1" applyAlignment="1">
      <alignment horizontal="center" vertical="center"/>
    </xf>
    <xf numFmtId="0" fontId="27" fillId="0" borderId="27" xfId="0" applyFont="1" applyFill="1" applyBorder="1" applyAlignment="1">
      <alignment horizontal="center" vertical="center"/>
    </xf>
    <xf numFmtId="0" fontId="6" fillId="0" borderId="2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7" fillId="0" borderId="4" xfId="0" applyFont="1" applyFill="1" applyBorder="1" applyAlignment="1">
      <alignment vertical="center"/>
    </xf>
    <xf numFmtId="0" fontId="7" fillId="0" borderId="55" xfId="0" applyFont="1" applyFill="1" applyBorder="1" applyAlignment="1">
      <alignment vertical="center"/>
    </xf>
    <xf numFmtId="0" fontId="7" fillId="0" borderId="0" xfId="0" applyFont="1" applyFill="1" applyBorder="1" applyAlignment="1">
      <alignment vertical="center"/>
    </xf>
    <xf numFmtId="0" fontId="26" fillId="3" borderId="10" xfId="0" applyFont="1" applyFill="1" applyBorder="1" applyAlignment="1">
      <alignment vertical="center"/>
    </xf>
    <xf numFmtId="0" fontId="26" fillId="0" borderId="10" xfId="0" applyFont="1" applyBorder="1" applyAlignment="1">
      <alignment vertical="center"/>
    </xf>
    <xf numFmtId="0" fontId="26" fillId="0" borderId="27" xfId="0" applyFont="1" applyFill="1" applyBorder="1" applyAlignment="1">
      <alignment vertical="center" wrapText="1"/>
    </xf>
    <xf numFmtId="0" fontId="26" fillId="0" borderId="31" xfId="0" applyFont="1" applyFill="1" applyBorder="1" applyAlignment="1">
      <alignment vertical="center" wrapText="1"/>
    </xf>
    <xf numFmtId="0" fontId="26" fillId="0" borderId="19" xfId="0" applyFont="1" applyBorder="1" applyAlignment="1">
      <alignment horizontal="left" vertical="center" wrapText="1"/>
    </xf>
    <xf numFmtId="0" fontId="6" fillId="0" borderId="31" xfId="0" applyFont="1" applyFill="1" applyBorder="1" applyAlignment="1">
      <alignment horizontal="left" vertical="center" wrapText="1"/>
    </xf>
    <xf numFmtId="0" fontId="26" fillId="0" borderId="22" xfId="0" applyFont="1" applyBorder="1" applyAlignment="1">
      <alignment horizontal="left" vertical="center" wrapText="1"/>
    </xf>
    <xf numFmtId="49" fontId="6" fillId="5" borderId="4" xfId="0" applyNumberFormat="1" applyFont="1" applyFill="1" applyBorder="1" applyAlignment="1">
      <alignment horizontal="left" vertical="center" wrapText="1"/>
    </xf>
    <xf numFmtId="49" fontId="6" fillId="5" borderId="5" xfId="0" applyNumberFormat="1" applyFont="1" applyFill="1" applyBorder="1" applyAlignment="1">
      <alignment horizontal="left" vertical="center" wrapText="1"/>
    </xf>
    <xf numFmtId="49" fontId="6" fillId="5" borderId="3" xfId="0" applyNumberFormat="1" applyFont="1" applyFill="1" applyBorder="1" applyAlignment="1">
      <alignment horizontal="left" vertical="center" wrapText="1"/>
    </xf>
    <xf numFmtId="0" fontId="25" fillId="0" borderId="2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55" xfId="0" applyFont="1" applyFill="1" applyBorder="1" applyAlignment="1">
      <alignment horizontal="center" vertical="center" wrapText="1"/>
    </xf>
    <xf numFmtId="0" fontId="6" fillId="4" borderId="18" xfId="0" applyFont="1" applyFill="1" applyBorder="1" applyAlignment="1">
      <alignment horizontal="left" vertical="top" wrapText="1" indent="1"/>
    </xf>
    <xf numFmtId="0" fontId="6" fillId="4" borderId="55" xfId="0" applyFont="1" applyFill="1" applyBorder="1" applyAlignment="1">
      <alignment horizontal="left" vertical="top" wrapText="1" indent="1"/>
    </xf>
    <xf numFmtId="0" fontId="6" fillId="4" borderId="8" xfId="0" applyFont="1" applyFill="1" applyBorder="1" applyAlignment="1">
      <alignment horizontal="left" vertical="top" wrapText="1" indent="1"/>
    </xf>
    <xf numFmtId="0" fontId="6" fillId="0" borderId="19" xfId="0" applyFont="1" applyBorder="1" applyAlignment="1">
      <alignment horizontal="left" vertical="center" wrapText="1"/>
    </xf>
    <xf numFmtId="0" fontId="6" fillId="0" borderId="10" xfId="0" applyFont="1" applyFill="1" applyBorder="1" applyAlignment="1">
      <alignment horizontal="center" vertical="center"/>
    </xf>
    <xf numFmtId="0" fontId="6" fillId="0" borderId="32" xfId="0" applyFont="1" applyBorder="1" applyAlignment="1">
      <alignment horizontal="left" vertical="center" wrapText="1"/>
    </xf>
    <xf numFmtId="0" fontId="6" fillId="0" borderId="31" xfId="0" applyFont="1" applyBorder="1" applyAlignment="1">
      <alignment horizontal="left" vertical="center" wrapText="1"/>
    </xf>
    <xf numFmtId="0" fontId="6" fillId="2" borderId="1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56" fillId="0" borderId="202" xfId="11" applyFont="1" applyBorder="1" applyAlignment="1">
      <alignment horizontal="center" vertical="center"/>
    </xf>
    <xf numFmtId="0" fontId="56" fillId="0" borderId="203" xfId="11" applyFont="1" applyBorder="1" applyAlignment="1">
      <alignment horizontal="center" vertical="center"/>
    </xf>
    <xf numFmtId="0" fontId="56" fillId="0" borderId="204" xfId="11" applyFont="1" applyBorder="1" applyAlignment="1">
      <alignment horizontal="center" vertical="center"/>
    </xf>
    <xf numFmtId="178" fontId="56" fillId="0" borderId="144" xfId="12" applyNumberFormat="1" applyFont="1" applyBorder="1" applyAlignment="1">
      <alignment horizontal="right" vertical="center" shrinkToFit="1"/>
    </xf>
    <xf numFmtId="178" fontId="56" fillId="0" borderId="139" xfId="12" applyNumberFormat="1" applyFont="1" applyBorder="1" applyAlignment="1">
      <alignment horizontal="right" vertical="center" shrinkToFit="1"/>
    </xf>
    <xf numFmtId="0" fontId="56" fillId="0" borderId="184" xfId="11" applyFont="1" applyBorder="1" applyAlignment="1">
      <alignment horizontal="center" vertical="center"/>
    </xf>
    <xf numFmtId="0" fontId="56" fillId="0" borderId="185" xfId="11" applyFont="1" applyBorder="1" applyAlignment="1">
      <alignment horizontal="center" vertical="center"/>
    </xf>
    <xf numFmtId="0" fontId="56" fillId="0" borderId="186" xfId="11" applyFont="1" applyBorder="1" applyAlignment="1">
      <alignment horizontal="center" vertical="center"/>
    </xf>
    <xf numFmtId="178" fontId="56" fillId="0" borderId="189" xfId="11" applyNumberFormat="1" applyFont="1" applyBorder="1" applyAlignment="1">
      <alignment horizontal="center" vertical="center" shrinkToFit="1"/>
    </xf>
    <xf numFmtId="178" fontId="56" fillId="0" borderId="190" xfId="11" applyNumberFormat="1" applyFont="1" applyBorder="1" applyAlignment="1">
      <alignment horizontal="center" vertical="center" shrinkToFit="1"/>
    </xf>
    <xf numFmtId="178" fontId="56" fillId="0" borderId="195" xfId="11" applyNumberFormat="1" applyFont="1" applyBorder="1" applyAlignment="1">
      <alignment horizontal="center" vertical="center" shrinkToFit="1"/>
    </xf>
    <xf numFmtId="178" fontId="56" fillId="0" borderId="196" xfId="11" applyNumberFormat="1" applyFont="1" applyBorder="1" applyAlignment="1">
      <alignment horizontal="center" vertical="center" shrinkToFit="1"/>
    </xf>
    <xf numFmtId="178" fontId="56" fillId="0" borderId="199" xfId="11" applyNumberFormat="1" applyFont="1" applyBorder="1" applyAlignment="1">
      <alignment horizontal="center" vertical="center" shrinkToFit="1"/>
    </xf>
    <xf numFmtId="178" fontId="56" fillId="0" borderId="200" xfId="11" applyNumberFormat="1" applyFont="1" applyBorder="1" applyAlignment="1">
      <alignment horizontal="center" vertical="center" shrinkToFit="1"/>
    </xf>
    <xf numFmtId="0" fontId="57" fillId="0" borderId="191" xfId="11" applyFont="1" applyBorder="1" applyAlignment="1">
      <alignment horizontal="center" vertical="center" wrapText="1"/>
    </xf>
    <xf numFmtId="0" fontId="57" fillId="0" borderId="190" xfId="11" applyFont="1" applyBorder="1" applyAlignment="1">
      <alignment horizontal="center" vertical="center" wrapText="1"/>
    </xf>
    <xf numFmtId="0" fontId="57" fillId="0" borderId="192" xfId="11" applyFont="1" applyBorder="1" applyAlignment="1">
      <alignment horizontal="center" vertical="center" wrapText="1"/>
    </xf>
    <xf numFmtId="0" fontId="57" fillId="0" borderId="197" xfId="11" applyFont="1" applyBorder="1" applyAlignment="1">
      <alignment horizontal="center" vertical="center" wrapText="1"/>
    </xf>
    <xf numFmtId="0" fontId="57" fillId="0" borderId="196" xfId="11" applyFont="1" applyBorder="1" applyAlignment="1">
      <alignment horizontal="center" vertical="center" wrapText="1"/>
    </xf>
    <xf numFmtId="0" fontId="57" fillId="0" borderId="198" xfId="11" applyFont="1" applyBorder="1" applyAlignment="1">
      <alignment horizontal="center" vertical="center" wrapText="1"/>
    </xf>
    <xf numFmtId="0" fontId="57" fillId="0" borderId="205" xfId="11" applyFont="1" applyBorder="1" applyAlignment="1">
      <alignment horizontal="center" vertical="center" wrapText="1"/>
    </xf>
    <xf numFmtId="0" fontId="57" fillId="0" borderId="206" xfId="11" applyFont="1" applyBorder="1" applyAlignment="1">
      <alignment horizontal="center" vertical="center" wrapText="1"/>
    </xf>
    <xf numFmtId="0" fontId="57" fillId="0" borderId="207" xfId="11" applyFont="1" applyBorder="1" applyAlignment="1">
      <alignment horizontal="center" vertical="center" wrapText="1"/>
    </xf>
    <xf numFmtId="0" fontId="56" fillId="0" borderId="163" xfId="11" applyFont="1" applyBorder="1" applyAlignment="1">
      <alignment horizontal="center" vertical="center"/>
    </xf>
    <xf numFmtId="0" fontId="56" fillId="0" borderId="164" xfId="11" applyFont="1" applyBorder="1" applyAlignment="1">
      <alignment horizontal="center" vertical="center"/>
    </xf>
    <xf numFmtId="0" fontId="56" fillId="0" borderId="165" xfId="11" applyFont="1" applyBorder="1" applyAlignment="1">
      <alignment horizontal="center" vertical="center"/>
    </xf>
    <xf numFmtId="178" fontId="56" fillId="0" borderId="201" xfId="12" applyNumberFormat="1" applyFont="1" applyBorder="1" applyAlignment="1">
      <alignment horizontal="right" vertical="center" shrinkToFit="1"/>
    </xf>
    <xf numFmtId="178" fontId="56" fillId="0" borderId="130" xfId="12" applyNumberFormat="1" applyFont="1" applyBorder="1" applyAlignment="1">
      <alignment horizontal="right" vertical="center" shrinkToFit="1"/>
    </xf>
    <xf numFmtId="178" fontId="53" fillId="0" borderId="178" xfId="11" applyNumberFormat="1" applyFont="1" applyBorder="1" applyAlignment="1">
      <alignment horizontal="center" vertical="center" wrapText="1"/>
    </xf>
    <xf numFmtId="178" fontId="53" fillId="0" borderId="177" xfId="11" applyNumberFormat="1" applyFont="1" applyBorder="1" applyAlignment="1">
      <alignment horizontal="center" vertical="center" wrapText="1"/>
    </xf>
    <xf numFmtId="0" fontId="53" fillId="8" borderId="171" xfId="11" applyFont="1" applyFill="1" applyBorder="1" applyAlignment="1" applyProtection="1">
      <alignment horizontal="left" vertical="center" wrapText="1"/>
      <protection locked="0"/>
    </xf>
    <xf numFmtId="0" fontId="53" fillId="8" borderId="20" xfId="11" applyFont="1" applyFill="1" applyBorder="1" applyAlignment="1" applyProtection="1">
      <alignment horizontal="left" vertical="center" wrapText="1"/>
      <protection locked="0"/>
    </xf>
    <xf numFmtId="0" fontId="53" fillId="8" borderId="172" xfId="11" applyFont="1" applyFill="1" applyBorder="1" applyAlignment="1" applyProtection="1">
      <alignment horizontal="left" vertical="center" wrapText="1"/>
      <protection locked="0"/>
    </xf>
    <xf numFmtId="0" fontId="53" fillId="8" borderId="128" xfId="11" applyFont="1" applyFill="1" applyBorder="1" applyAlignment="1" applyProtection="1">
      <alignment horizontal="left" vertical="center" wrapText="1"/>
      <protection locked="0"/>
    </xf>
    <xf numFmtId="0" fontId="53" fillId="8" borderId="0" xfId="11" applyFont="1" applyFill="1" applyBorder="1" applyAlignment="1" applyProtection="1">
      <alignment horizontal="left" vertical="center" wrapText="1"/>
      <protection locked="0"/>
    </xf>
    <xf numFmtId="0" fontId="53" fillId="8" borderId="129" xfId="11" applyFont="1" applyFill="1" applyBorder="1" applyAlignment="1" applyProtection="1">
      <alignment horizontal="left" vertical="center" wrapText="1"/>
      <protection locked="0"/>
    </xf>
    <xf numFmtId="0" fontId="53" fillId="8" borderId="159" xfId="11" applyFont="1" applyFill="1" applyBorder="1" applyAlignment="1" applyProtection="1">
      <alignment horizontal="left" vertical="center" wrapText="1"/>
      <protection locked="0"/>
    </xf>
    <xf numFmtId="0" fontId="53" fillId="8" borderId="55" xfId="11" applyFont="1" applyFill="1" applyBorder="1" applyAlignment="1" applyProtection="1">
      <alignment horizontal="left" vertical="center" wrapText="1"/>
      <protection locked="0"/>
    </xf>
    <xf numFmtId="0" fontId="53" fillId="8" borderId="169" xfId="11" applyFont="1" applyFill="1" applyBorder="1" applyAlignment="1" applyProtection="1">
      <alignment horizontal="left" vertical="center" wrapText="1"/>
      <protection locked="0"/>
    </xf>
    <xf numFmtId="178" fontId="53" fillId="0" borderId="156" xfId="11" applyNumberFormat="1" applyFont="1" applyBorder="1" applyAlignment="1">
      <alignment horizontal="center" vertical="center" wrapText="1"/>
    </xf>
    <xf numFmtId="178" fontId="53" fillId="0" borderId="152" xfId="11" applyNumberFormat="1" applyFont="1" applyBorder="1" applyAlignment="1">
      <alignment horizontal="center" vertical="center" wrapText="1"/>
    </xf>
    <xf numFmtId="178" fontId="53" fillId="0" borderId="157" xfId="11" applyNumberFormat="1" applyFont="1" applyBorder="1" applyAlignment="1">
      <alignment horizontal="center" vertical="center" wrapText="1"/>
    </xf>
    <xf numFmtId="178" fontId="53" fillId="0" borderId="166" xfId="11" applyNumberFormat="1" applyFont="1" applyBorder="1" applyAlignment="1">
      <alignment horizontal="center" vertical="center" wrapText="1"/>
    </xf>
    <xf numFmtId="178" fontId="53" fillId="0" borderId="167" xfId="11" applyNumberFormat="1" applyFont="1" applyBorder="1" applyAlignment="1">
      <alignment horizontal="center" vertical="center" wrapText="1"/>
    </xf>
    <xf numFmtId="178" fontId="53" fillId="0" borderId="168" xfId="11" applyNumberFormat="1" applyFont="1" applyBorder="1" applyAlignment="1">
      <alignment horizontal="center" vertical="center" wrapText="1"/>
    </xf>
    <xf numFmtId="0" fontId="53" fillId="6" borderId="171" xfId="11" applyFont="1" applyFill="1" applyBorder="1" applyAlignment="1" applyProtection="1">
      <alignment horizontal="center" vertical="center" shrinkToFit="1"/>
      <protection locked="0"/>
    </xf>
    <xf numFmtId="0" fontId="53" fillId="6" borderId="20" xfId="11" applyFont="1" applyFill="1" applyBorder="1" applyAlignment="1" applyProtection="1">
      <alignment horizontal="center" vertical="center" shrinkToFit="1"/>
      <protection locked="0"/>
    </xf>
    <xf numFmtId="0" fontId="53" fillId="6" borderId="6" xfId="11" applyFont="1" applyFill="1" applyBorder="1" applyAlignment="1" applyProtection="1">
      <alignment horizontal="center" vertical="center" shrinkToFit="1"/>
      <protection locked="0"/>
    </xf>
    <xf numFmtId="0" fontId="53" fillId="6" borderId="128" xfId="11" applyFont="1" applyFill="1" applyBorder="1" applyAlignment="1" applyProtection="1">
      <alignment horizontal="center" vertical="center" shrinkToFit="1"/>
      <protection locked="0"/>
    </xf>
    <xf numFmtId="0" fontId="53" fillId="6" borderId="0" xfId="11" applyFont="1" applyFill="1" applyBorder="1" applyAlignment="1" applyProtection="1">
      <alignment horizontal="center" vertical="center" shrinkToFit="1"/>
      <protection locked="0"/>
    </xf>
    <xf numFmtId="0" fontId="53" fillId="6" borderId="7" xfId="11" applyFont="1" applyFill="1" applyBorder="1" applyAlignment="1" applyProtection="1">
      <alignment horizontal="center" vertical="center" shrinkToFit="1"/>
      <protection locked="0"/>
    </xf>
    <xf numFmtId="0" fontId="53" fillId="6" borderId="159" xfId="11" applyFont="1" applyFill="1" applyBorder="1" applyAlignment="1" applyProtection="1">
      <alignment horizontal="center" vertical="center" shrinkToFit="1"/>
      <protection locked="0"/>
    </xf>
    <xf numFmtId="0" fontId="53" fillId="6" borderId="55" xfId="11" applyFont="1" applyFill="1" applyBorder="1" applyAlignment="1" applyProtection="1">
      <alignment horizontal="center" vertical="center" shrinkToFit="1"/>
      <protection locked="0"/>
    </xf>
    <xf numFmtId="0" fontId="53" fillId="6" borderId="8" xfId="11" applyFont="1" applyFill="1" applyBorder="1" applyAlignment="1" applyProtection="1">
      <alignment horizontal="center" vertical="center" shrinkToFit="1"/>
      <protection locked="0"/>
    </xf>
    <xf numFmtId="0" fontId="53" fillId="6" borderId="17" xfId="11" applyFont="1" applyFill="1" applyBorder="1" applyAlignment="1" applyProtection="1">
      <alignment horizontal="center" vertical="center" wrapText="1"/>
      <protection locked="0"/>
    </xf>
    <xf numFmtId="0" fontId="53" fillId="7" borderId="22" xfId="11" applyFont="1" applyFill="1" applyBorder="1" applyAlignment="1" applyProtection="1">
      <alignment horizontal="center" vertical="center" wrapText="1"/>
      <protection locked="0"/>
    </xf>
    <xf numFmtId="0" fontId="53" fillId="7" borderId="19" xfId="11" applyFont="1" applyFill="1" applyBorder="1" applyAlignment="1" applyProtection="1">
      <alignment horizontal="center" vertical="center" wrapText="1"/>
      <protection locked="0"/>
    </xf>
    <xf numFmtId="0" fontId="53" fillId="6" borderId="16" xfId="11" applyFont="1" applyFill="1" applyBorder="1" applyAlignment="1" applyProtection="1">
      <alignment horizontal="center" vertical="center" wrapText="1"/>
      <protection locked="0"/>
    </xf>
    <xf numFmtId="0" fontId="53" fillId="6" borderId="20" xfId="11" applyFont="1" applyFill="1" applyBorder="1" applyAlignment="1" applyProtection="1">
      <alignment horizontal="center" vertical="center" wrapText="1"/>
      <protection locked="0"/>
    </xf>
    <xf numFmtId="0" fontId="53" fillId="6" borderId="6" xfId="11" applyFont="1" applyFill="1" applyBorder="1" applyAlignment="1" applyProtection="1">
      <alignment horizontal="center" vertical="center" wrapText="1"/>
      <protection locked="0"/>
    </xf>
    <xf numFmtId="0" fontId="53" fillId="6" borderId="21" xfId="11" applyFont="1" applyFill="1" applyBorder="1" applyAlignment="1" applyProtection="1">
      <alignment horizontal="center" vertical="center" wrapText="1"/>
      <protection locked="0"/>
    </xf>
    <xf numFmtId="0" fontId="53" fillId="6" borderId="0" xfId="11" applyFont="1" applyFill="1" applyBorder="1" applyAlignment="1" applyProtection="1">
      <alignment horizontal="center" vertical="center" wrapText="1"/>
      <protection locked="0"/>
    </xf>
    <xf numFmtId="0" fontId="53" fillId="6" borderId="7" xfId="11" applyFont="1" applyFill="1" applyBorder="1" applyAlignment="1" applyProtection="1">
      <alignment horizontal="center" vertical="center" wrapText="1"/>
      <protection locked="0"/>
    </xf>
    <xf numFmtId="0" fontId="53" fillId="6" borderId="18" xfId="11" applyFont="1" applyFill="1" applyBorder="1" applyAlignment="1" applyProtection="1">
      <alignment horizontal="center" vertical="center" wrapText="1"/>
      <protection locked="0"/>
    </xf>
    <xf numFmtId="0" fontId="53" fillId="6" borderId="55" xfId="11" applyFont="1" applyFill="1" applyBorder="1" applyAlignment="1" applyProtection="1">
      <alignment horizontal="center" vertical="center" wrapText="1"/>
      <protection locked="0"/>
    </xf>
    <xf numFmtId="0" fontId="53" fillId="6" borderId="8" xfId="11" applyFont="1" applyFill="1" applyBorder="1" applyAlignment="1" applyProtection="1">
      <alignment horizontal="center" vertical="center" wrapText="1"/>
      <protection locked="0"/>
    </xf>
    <xf numFmtId="0" fontId="53" fillId="8" borderId="16" xfId="11" applyFont="1" applyFill="1" applyBorder="1" applyAlignment="1" applyProtection="1">
      <alignment horizontal="left" vertical="center" shrinkToFit="1"/>
      <protection locked="0"/>
    </xf>
    <xf numFmtId="0" fontId="53" fillId="8" borderId="20" xfId="11" applyFont="1" applyFill="1" applyBorder="1" applyAlignment="1" applyProtection="1">
      <alignment horizontal="left" vertical="center" shrinkToFit="1"/>
      <protection locked="0"/>
    </xf>
    <xf numFmtId="0" fontId="53" fillId="8" borderId="6" xfId="11" applyFont="1" applyFill="1" applyBorder="1" applyAlignment="1" applyProtection="1">
      <alignment horizontal="left" vertical="center" shrinkToFit="1"/>
      <protection locked="0"/>
    </xf>
    <xf numFmtId="0" fontId="53" fillId="8" borderId="21" xfId="11" applyFont="1" applyFill="1" applyBorder="1" applyAlignment="1" applyProtection="1">
      <alignment horizontal="left" vertical="center" shrinkToFit="1"/>
      <protection locked="0"/>
    </xf>
    <xf numFmtId="0" fontId="53" fillId="8" borderId="0" xfId="11" applyFont="1" applyFill="1" applyBorder="1" applyAlignment="1" applyProtection="1">
      <alignment horizontal="left" vertical="center" shrinkToFit="1"/>
      <protection locked="0"/>
    </xf>
    <xf numFmtId="0" fontId="53" fillId="8" borderId="7" xfId="11" applyFont="1" applyFill="1" applyBorder="1" applyAlignment="1" applyProtection="1">
      <alignment horizontal="left" vertical="center" shrinkToFit="1"/>
      <protection locked="0"/>
    </xf>
    <xf numFmtId="0" fontId="53" fillId="8" borderId="18" xfId="11" applyFont="1" applyFill="1" applyBorder="1" applyAlignment="1" applyProtection="1">
      <alignment horizontal="left" vertical="center" shrinkToFit="1"/>
      <protection locked="0"/>
    </xf>
    <xf numFmtId="0" fontId="53" fillId="8" borderId="55" xfId="11" applyFont="1" applyFill="1" applyBorder="1" applyAlignment="1" applyProtection="1">
      <alignment horizontal="left" vertical="center" shrinkToFit="1"/>
      <protection locked="0"/>
    </xf>
    <xf numFmtId="0" fontId="53" fillId="8" borderId="8" xfId="11" applyFont="1" applyFill="1" applyBorder="1" applyAlignment="1" applyProtection="1">
      <alignment horizontal="left" vertical="center" shrinkToFit="1"/>
      <protection locked="0"/>
    </xf>
    <xf numFmtId="178" fontId="53" fillId="0" borderId="176" xfId="11" applyNumberFormat="1" applyFont="1" applyBorder="1" applyAlignment="1">
      <alignment horizontal="center" vertical="center" wrapText="1"/>
    </xf>
    <xf numFmtId="0" fontId="53" fillId="6" borderId="22" xfId="11" applyFont="1" applyFill="1" applyBorder="1" applyAlignment="1" applyProtection="1">
      <alignment horizontal="center" vertical="center" wrapText="1"/>
      <protection locked="0"/>
    </xf>
    <xf numFmtId="178" fontId="53" fillId="0" borderId="149" xfId="11" applyNumberFormat="1" applyFont="1" applyBorder="1" applyAlignment="1">
      <alignment horizontal="center" vertical="center" wrapText="1"/>
    </xf>
    <xf numFmtId="178" fontId="53" fillId="0" borderId="148" xfId="11" applyNumberFormat="1" applyFont="1" applyBorder="1" applyAlignment="1">
      <alignment horizontal="center" vertical="center" wrapText="1"/>
    </xf>
    <xf numFmtId="0" fontId="53" fillId="0" borderId="131" xfId="11" applyFont="1" applyFill="1" applyBorder="1" applyAlignment="1">
      <alignment horizontal="center" vertical="center"/>
    </xf>
    <xf numFmtId="0" fontId="53" fillId="0" borderId="5" xfId="11" applyFont="1" applyFill="1" applyBorder="1" applyAlignment="1">
      <alignment horizontal="center" vertical="center"/>
    </xf>
    <xf numFmtId="0" fontId="53" fillId="0" borderId="130" xfId="11" applyFont="1" applyFill="1" applyBorder="1" applyAlignment="1">
      <alignment horizontal="center" vertical="center"/>
    </xf>
    <xf numFmtId="20" fontId="53" fillId="8" borderId="4" xfId="11" applyNumberFormat="1" applyFont="1" applyFill="1" applyBorder="1" applyAlignment="1" applyProtection="1">
      <alignment horizontal="center" vertical="center"/>
      <protection locked="0"/>
    </xf>
    <xf numFmtId="20" fontId="53" fillId="8" borderId="5" xfId="11" applyNumberFormat="1" applyFont="1" applyFill="1" applyBorder="1" applyAlignment="1" applyProtection="1">
      <alignment horizontal="center" vertical="center"/>
      <protection locked="0"/>
    </xf>
    <xf numFmtId="20" fontId="53" fillId="8" borderId="3" xfId="11" applyNumberFormat="1" applyFont="1" applyFill="1" applyBorder="1" applyAlignment="1" applyProtection="1">
      <alignment horizontal="center" vertical="center"/>
      <protection locked="0"/>
    </xf>
    <xf numFmtId="0" fontId="53" fillId="6" borderId="117" xfId="11" applyFont="1" applyFill="1" applyBorder="1" applyAlignment="1" applyProtection="1">
      <alignment horizontal="center" vertical="center" shrinkToFit="1"/>
      <protection locked="0"/>
    </xf>
    <xf numFmtId="0" fontId="53" fillId="6" borderId="118" xfId="11" applyFont="1" applyFill="1" applyBorder="1" applyAlignment="1" applyProtection="1">
      <alignment horizontal="center" vertical="center" shrinkToFit="1"/>
      <protection locked="0"/>
    </xf>
    <xf numFmtId="0" fontId="53" fillId="6" borderId="119" xfId="11" applyFont="1" applyFill="1" applyBorder="1" applyAlignment="1" applyProtection="1">
      <alignment horizontal="center" vertical="center" shrinkToFit="1"/>
      <protection locked="0"/>
    </xf>
    <xf numFmtId="0" fontId="53" fillId="6" borderId="120" xfId="11" applyFont="1" applyFill="1" applyBorder="1" applyAlignment="1" applyProtection="1">
      <alignment horizontal="center" vertical="center" wrapText="1"/>
      <protection locked="0"/>
    </xf>
    <xf numFmtId="0" fontId="53" fillId="6" borderId="121" xfId="11" applyFont="1" applyFill="1" applyBorder="1" applyAlignment="1" applyProtection="1">
      <alignment horizontal="center" vertical="center" wrapText="1"/>
      <protection locked="0"/>
    </xf>
    <xf numFmtId="0" fontId="53" fillId="6" borderId="118" xfId="11" applyFont="1" applyFill="1" applyBorder="1" applyAlignment="1" applyProtection="1">
      <alignment horizontal="center" vertical="center" wrapText="1"/>
      <protection locked="0"/>
    </xf>
    <xf numFmtId="0" fontId="53" fillId="6" borderId="119" xfId="11" applyFont="1" applyFill="1" applyBorder="1" applyAlignment="1" applyProtection="1">
      <alignment horizontal="center" vertical="center" wrapText="1"/>
      <protection locked="0"/>
    </xf>
    <xf numFmtId="0" fontId="53" fillId="8" borderId="121" xfId="11" applyFont="1" applyFill="1" applyBorder="1" applyAlignment="1" applyProtection="1">
      <alignment horizontal="left" vertical="center" shrinkToFit="1"/>
      <protection locked="0"/>
    </xf>
    <xf numFmtId="0" fontId="53" fillId="8" borderId="118" xfId="11" applyFont="1" applyFill="1" applyBorder="1" applyAlignment="1" applyProtection="1">
      <alignment horizontal="left" vertical="center" shrinkToFit="1"/>
      <protection locked="0"/>
    </xf>
    <xf numFmtId="0" fontId="53" fillId="8" borderId="119" xfId="11" applyFont="1" applyFill="1" applyBorder="1" applyAlignment="1" applyProtection="1">
      <alignment horizontal="left" vertical="center" shrinkToFit="1"/>
      <protection locked="0"/>
    </xf>
    <xf numFmtId="178" fontId="53" fillId="0" borderId="147" xfId="11" applyNumberFormat="1" applyFont="1" applyBorder="1" applyAlignment="1">
      <alignment horizontal="center" vertical="center" wrapText="1"/>
    </xf>
    <xf numFmtId="0" fontId="53" fillId="8" borderId="117" xfId="11" applyFont="1" applyFill="1" applyBorder="1" applyAlignment="1" applyProtection="1">
      <alignment horizontal="left" vertical="center" wrapText="1"/>
      <protection locked="0"/>
    </xf>
    <xf numFmtId="0" fontId="53" fillId="8" borderId="118" xfId="11" applyFont="1" applyFill="1" applyBorder="1" applyAlignment="1" applyProtection="1">
      <alignment horizontal="left" vertical="center" wrapText="1"/>
      <protection locked="0"/>
    </xf>
    <xf numFmtId="0" fontId="53" fillId="8" borderId="122" xfId="11" applyFont="1" applyFill="1" applyBorder="1" applyAlignment="1" applyProtection="1">
      <alignment horizontal="left" vertical="center" wrapText="1"/>
      <protection locked="0"/>
    </xf>
    <xf numFmtId="0" fontId="54" fillId="6" borderId="0" xfId="11" applyFont="1" applyFill="1" applyAlignment="1" applyProtection="1">
      <alignment horizontal="center" vertical="center" shrinkToFit="1"/>
      <protection locked="0"/>
    </xf>
    <xf numFmtId="0" fontId="54" fillId="7" borderId="0" xfId="11" applyFont="1" applyFill="1" applyAlignment="1" applyProtection="1">
      <alignment horizontal="center" vertical="center" shrinkToFit="1"/>
      <protection locked="0"/>
    </xf>
    <xf numFmtId="0" fontId="54" fillId="8" borderId="0" xfId="11" applyFont="1" applyFill="1" applyAlignment="1" applyProtection="1">
      <alignment horizontal="center" vertical="center"/>
      <protection locked="0"/>
    </xf>
    <xf numFmtId="0" fontId="54" fillId="0" borderId="0" xfId="11" applyFont="1" applyFill="1" applyAlignment="1">
      <alignment horizontal="center" vertical="center"/>
    </xf>
    <xf numFmtId="0" fontId="53" fillId="6" borderId="4" xfId="11" applyFont="1" applyFill="1" applyBorder="1" applyAlignment="1" applyProtection="1">
      <alignment horizontal="center" vertical="center"/>
      <protection locked="0"/>
    </xf>
    <xf numFmtId="0" fontId="53" fillId="7" borderId="5" xfId="11" applyFont="1" applyFill="1" applyBorder="1" applyAlignment="1" applyProtection="1">
      <alignment horizontal="center" vertical="center"/>
      <protection locked="0"/>
    </xf>
    <xf numFmtId="0" fontId="53" fillId="7" borderId="3" xfId="11" applyFont="1" applyFill="1" applyBorder="1" applyAlignment="1" applyProtection="1">
      <alignment horizontal="center" vertical="center"/>
      <protection locked="0"/>
    </xf>
    <xf numFmtId="0" fontId="53" fillId="0" borderId="116" xfId="11" applyFont="1" applyBorder="1" applyAlignment="1">
      <alignment horizontal="center" vertical="center"/>
    </xf>
    <xf numFmtId="0" fontId="53" fillId="0" borderId="127" xfId="11" applyFont="1" applyBorder="1" applyAlignment="1">
      <alignment horizontal="center" vertical="center"/>
    </xf>
    <xf numFmtId="0" fontId="53" fillId="0" borderId="103" xfId="11" applyFont="1" applyBorder="1" applyAlignment="1">
      <alignment horizontal="center" vertical="center"/>
    </xf>
    <xf numFmtId="0" fontId="53" fillId="0" borderId="117" xfId="11" applyFont="1" applyBorder="1" applyAlignment="1">
      <alignment horizontal="center" vertical="center" wrapText="1"/>
    </xf>
    <xf numFmtId="0" fontId="53" fillId="0" borderId="118" xfId="11" applyFont="1" applyBorder="1" applyAlignment="1">
      <alignment horizontal="center" vertical="center" wrapText="1"/>
    </xf>
    <xf numFmtId="0" fontId="53" fillId="0" borderId="119" xfId="11" applyFont="1" applyBorder="1" applyAlignment="1">
      <alignment horizontal="center" vertical="center" wrapText="1"/>
    </xf>
    <xf numFmtId="0" fontId="53" fillId="0" borderId="128" xfId="11" applyFont="1" applyBorder="1" applyAlignment="1">
      <alignment horizontal="center" vertical="center" wrapText="1"/>
    </xf>
    <xf numFmtId="0" fontId="53" fillId="0" borderId="0" xfId="11" applyFont="1" applyBorder="1" applyAlignment="1">
      <alignment horizontal="center" vertical="center" wrapText="1"/>
    </xf>
    <xf numFmtId="0" fontId="53" fillId="0" borderId="7" xfId="11" applyFont="1" applyBorder="1" applyAlignment="1">
      <alignment horizontal="center" vertical="center" wrapText="1"/>
    </xf>
    <xf numFmtId="0" fontId="53" fillId="0" borderId="134" xfId="11" applyFont="1" applyBorder="1" applyAlignment="1">
      <alignment horizontal="center" vertical="center" wrapText="1"/>
    </xf>
    <xf numFmtId="0" fontId="53" fillId="0" borderId="135" xfId="11" applyFont="1" applyBorder="1" applyAlignment="1">
      <alignment horizontal="center" vertical="center" wrapText="1"/>
    </xf>
    <xf numFmtId="0" fontId="53" fillId="0" borderId="136" xfId="11" applyFont="1" applyBorder="1" applyAlignment="1">
      <alignment horizontal="center" vertical="center" wrapText="1"/>
    </xf>
    <xf numFmtId="0" fontId="57" fillId="0" borderId="120" xfId="11" applyFont="1" applyBorder="1" applyAlignment="1">
      <alignment horizontal="center" vertical="center" wrapText="1"/>
    </xf>
    <xf numFmtId="0" fontId="57" fillId="0" borderId="22" xfId="11" applyFont="1" applyBorder="1" applyAlignment="1">
      <alignment horizontal="center" vertical="center" wrapText="1"/>
    </xf>
    <xf numFmtId="0" fontId="57" fillId="0" borderId="137" xfId="11" applyFont="1" applyBorder="1" applyAlignment="1">
      <alignment horizontal="center" vertical="center" wrapText="1"/>
    </xf>
    <xf numFmtId="0" fontId="53" fillId="0" borderId="121" xfId="11" applyFont="1" applyBorder="1" applyAlignment="1">
      <alignment horizontal="center" vertical="center" wrapText="1"/>
    </xf>
    <xf numFmtId="0" fontId="53" fillId="0" borderId="21" xfId="11" applyFont="1" applyBorder="1" applyAlignment="1">
      <alignment horizontal="center" vertical="center" wrapText="1"/>
    </xf>
    <xf numFmtId="0" fontId="53" fillId="0" borderId="138" xfId="11" applyFont="1" applyBorder="1" applyAlignment="1">
      <alignment horizontal="center" vertical="center" wrapText="1"/>
    </xf>
    <xf numFmtId="0" fontId="53" fillId="0" borderId="122" xfId="11" applyFont="1" applyBorder="1" applyAlignment="1">
      <alignment horizontal="center" vertical="center" wrapText="1"/>
    </xf>
    <xf numFmtId="0" fontId="53" fillId="0" borderId="129" xfId="11" applyFont="1" applyBorder="1" applyAlignment="1">
      <alignment horizontal="center" vertical="center" wrapText="1"/>
    </xf>
    <xf numFmtId="0" fontId="53" fillId="0" borderId="139" xfId="11" applyFont="1" applyBorder="1" applyAlignment="1">
      <alignment horizontal="center" vertical="center" wrapText="1"/>
    </xf>
    <xf numFmtId="0" fontId="53" fillId="8" borderId="4" xfId="11" applyFont="1" applyFill="1" applyBorder="1" applyAlignment="1" applyProtection="1">
      <alignment horizontal="center" vertical="center"/>
      <protection locked="0"/>
    </xf>
    <xf numFmtId="0" fontId="53" fillId="8" borderId="3" xfId="11" applyFont="1" applyFill="1" applyBorder="1" applyAlignment="1" applyProtection="1">
      <alignment horizontal="center" vertical="center"/>
      <protection locked="0"/>
    </xf>
    <xf numFmtId="0" fontId="53" fillId="4" borderId="4" xfId="11" applyFont="1" applyFill="1" applyBorder="1" applyAlignment="1" applyProtection="1">
      <alignment horizontal="center" vertical="center"/>
    </xf>
    <xf numFmtId="0" fontId="53" fillId="4" borderId="3" xfId="11" applyFont="1" applyFill="1" applyBorder="1" applyAlignment="1" applyProtection="1">
      <alignment horizontal="center" vertical="center"/>
    </xf>
    <xf numFmtId="177" fontId="53" fillId="0" borderId="0" xfId="11" applyNumberFormat="1" applyFont="1" applyBorder="1" applyAlignment="1" applyProtection="1">
      <alignment horizontal="center" vertical="center"/>
    </xf>
    <xf numFmtId="0" fontId="57" fillId="0" borderId="126" xfId="11" applyFont="1" applyFill="1" applyBorder="1" applyAlignment="1">
      <alignment horizontal="center" vertical="center" wrapText="1"/>
    </xf>
    <xf numFmtId="0" fontId="57" fillId="0" borderId="122" xfId="11" applyFont="1" applyFill="1" applyBorder="1" applyAlignment="1">
      <alignment horizontal="center" vertical="center" wrapText="1"/>
    </xf>
    <xf numFmtId="0" fontId="57" fillId="0" borderId="99" xfId="11" applyFont="1" applyFill="1" applyBorder="1" applyAlignment="1">
      <alignment horizontal="center" vertical="center" wrapText="1"/>
    </xf>
    <xf numFmtId="0" fontId="57" fillId="0" borderId="129" xfId="11" applyFont="1" applyFill="1" applyBorder="1" applyAlignment="1">
      <alignment horizontal="center" vertical="center" wrapText="1"/>
    </xf>
    <xf numFmtId="0" fontId="57" fillId="0" borderId="144" xfId="11" applyFont="1" applyFill="1" applyBorder="1" applyAlignment="1">
      <alignment horizontal="center" vertical="center" wrapText="1"/>
    </xf>
    <xf numFmtId="0" fontId="57" fillId="0" borderId="139" xfId="11" applyFont="1" applyFill="1" applyBorder="1" applyAlignment="1">
      <alignment horizontal="center" vertical="center" wrapText="1"/>
    </xf>
    <xf numFmtId="0" fontId="57" fillId="0" borderId="117" xfId="11" applyFont="1" applyBorder="1" applyAlignment="1">
      <alignment horizontal="center" vertical="center" wrapText="1"/>
    </xf>
    <xf numFmtId="0" fontId="57" fillId="0" borderId="122" xfId="11" applyFont="1" applyBorder="1" applyAlignment="1">
      <alignment horizontal="center" vertical="center" wrapText="1"/>
    </xf>
    <xf numFmtId="0" fontId="57" fillId="0" borderId="128" xfId="11" applyFont="1" applyBorder="1" applyAlignment="1">
      <alignment horizontal="center" vertical="center" wrapText="1"/>
    </xf>
    <xf numFmtId="0" fontId="57" fillId="0" borderId="129" xfId="11" applyFont="1" applyBorder="1" applyAlignment="1">
      <alignment horizontal="center" vertical="center" wrapText="1"/>
    </xf>
    <xf numFmtId="0" fontId="57" fillId="0" borderId="134" xfId="11" applyFont="1" applyBorder="1" applyAlignment="1">
      <alignment horizontal="center" vertical="center" wrapText="1"/>
    </xf>
    <xf numFmtId="0" fontId="57" fillId="0" borderId="139" xfId="11" applyFont="1" applyBorder="1" applyAlignment="1">
      <alignment horizontal="center" vertical="center" wrapText="1"/>
    </xf>
    <xf numFmtId="0" fontId="57" fillId="4" borderId="0" xfId="11" applyFont="1" applyFill="1" applyBorder="1" applyAlignment="1">
      <alignment horizontal="left" vertical="center" indent="1"/>
    </xf>
    <xf numFmtId="0" fontId="63" fillId="4" borderId="10" xfId="11" applyFont="1" applyFill="1" applyBorder="1" applyAlignment="1" applyProtection="1">
      <alignment horizontal="center" vertical="center"/>
    </xf>
    <xf numFmtId="0" fontId="72" fillId="4" borderId="102" xfId="11" applyFont="1" applyFill="1" applyBorder="1" applyAlignment="1">
      <alignment horizontal="center" vertical="center"/>
    </xf>
    <xf numFmtId="0" fontId="72" fillId="4" borderId="101" xfId="11" applyFont="1" applyFill="1" applyBorder="1" applyAlignment="1">
      <alignment horizontal="center" vertical="center"/>
    </xf>
    <xf numFmtId="0" fontId="72" fillId="4" borderId="214" xfId="11" applyFont="1" applyFill="1" applyBorder="1" applyAlignment="1">
      <alignment horizontal="center" vertical="center"/>
    </xf>
    <xf numFmtId="0" fontId="20" fillId="0" borderId="102" xfId="9" applyFont="1" applyBorder="1" applyAlignment="1">
      <alignment horizontal="center" vertical="center" wrapText="1"/>
    </xf>
    <xf numFmtId="0" fontId="20" fillId="0" borderId="101" xfId="9" applyFont="1" applyBorder="1" applyAlignment="1">
      <alignment horizontal="center" vertical="center" wrapText="1"/>
    </xf>
    <xf numFmtId="0" fontId="36" fillId="0" borderId="115" xfId="9" applyFont="1" applyBorder="1" applyAlignment="1">
      <alignment horizontal="center" vertical="center"/>
    </xf>
    <xf numFmtId="0" fontId="36" fillId="0" borderId="114" xfId="9" applyFont="1" applyBorder="1" applyAlignment="1">
      <alignment horizontal="center" vertical="center"/>
    </xf>
    <xf numFmtId="0" fontId="36" fillId="0" borderId="111" xfId="9" applyFont="1" applyBorder="1" applyAlignment="1">
      <alignment horizontal="center" vertical="center"/>
    </xf>
    <xf numFmtId="0" fontId="36" fillId="0" borderId="110" xfId="9" applyFont="1" applyBorder="1" applyAlignment="1">
      <alignment horizontal="center" vertical="center"/>
    </xf>
    <xf numFmtId="0" fontId="46" fillId="0" borderId="0" xfId="9" applyFont="1" applyBorder="1" applyAlignment="1">
      <alignment horizontal="left"/>
    </xf>
    <xf numFmtId="0" fontId="37" fillId="0" borderId="107" xfId="9" applyFont="1" applyBorder="1" applyAlignment="1">
      <alignment horizontal="center" vertical="center" wrapText="1"/>
    </xf>
    <xf numFmtId="0" fontId="36" fillId="0" borderId="106" xfId="9" applyFont="1" applyBorder="1" applyAlignment="1">
      <alignment horizontal="center" vertical="center"/>
    </xf>
    <xf numFmtId="0" fontId="43" fillId="0" borderId="0" xfId="9" applyFont="1" applyBorder="1" applyAlignment="1">
      <alignment horizontal="left" vertical="top" wrapText="1"/>
    </xf>
    <xf numFmtId="0" fontId="47" fillId="0" borderId="0" xfId="5" applyFont="1" applyAlignment="1">
      <alignment horizontal="left" vertical="center"/>
    </xf>
    <xf numFmtId="0" fontId="48" fillId="0" borderId="0" xfId="5" applyFont="1" applyAlignment="1">
      <alignment horizontal="left" vertical="center" wrapText="1"/>
    </xf>
    <xf numFmtId="0" fontId="52" fillId="0" borderId="0" xfId="5" applyFont="1" applyAlignment="1">
      <alignment horizontal="center" vertical="center"/>
    </xf>
    <xf numFmtId="0" fontId="48" fillId="0" borderId="0" xfId="5" applyFont="1" applyAlignment="1">
      <alignment horizontal="left" vertical="center"/>
    </xf>
  </cellXfs>
  <cellStyles count="13">
    <cellStyle name="Excel Built-in Explanatory Text" xfId="9" xr:uid="{23028130-79F0-4778-AF16-5FDB04698F43}"/>
    <cellStyle name="ハイパーリンク" xfId="6" builtinId="8"/>
    <cellStyle name="桁区切り 2" xfId="12" xr:uid="{43F0DA71-FFCB-47BD-A25A-28E33FFECA66}"/>
    <cellStyle name="桁区切り 4" xfId="8" xr:uid="{617E46E1-E7D7-4907-9BE3-FDE8F5E9FE9C}"/>
    <cellStyle name="標準" xfId="0" builtinId="0"/>
    <cellStyle name="標準 2" xfId="1" xr:uid="{00000000-0005-0000-0000-000001000000}"/>
    <cellStyle name="標準 2 2" xfId="3" xr:uid="{00000000-0005-0000-0000-000002000000}"/>
    <cellStyle name="標準 3" xfId="4" xr:uid="{00000000-0005-0000-0000-000003000000}"/>
    <cellStyle name="標準 4" xfId="5" xr:uid="{09A463C8-5E69-439A-95E8-43F8CA9549F2}"/>
    <cellStyle name="標準 5" xfId="10" xr:uid="{0A8EA27B-8275-48C5-AC95-E689D1C79047}"/>
    <cellStyle name="標準 6" xfId="11" xr:uid="{EB86AD57-8614-4993-8B1C-A68E8745C70C}"/>
    <cellStyle name="標準 8" xfId="7" xr:uid="{45BADECF-BCA3-494E-9FF8-FDDF3A4AF362}"/>
    <cellStyle name="標準_Book1" xfId="2" xr:uid="{00000000-0005-0000-0000-000004000000}"/>
  </cellStyles>
  <dxfs count="4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0</xdr:rowOff>
    </xdr:from>
    <xdr:to>
      <xdr:col>6</xdr:col>
      <xdr:colOff>304800</xdr:colOff>
      <xdr:row>10</xdr:row>
      <xdr:rowOff>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19050" y="4943475"/>
          <a:ext cx="779145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57149</xdr:colOff>
      <xdr:row>1</xdr:row>
      <xdr:rowOff>19051</xdr:rowOff>
    </xdr:from>
    <xdr:to>
      <xdr:col>7</xdr:col>
      <xdr:colOff>384809</xdr:colOff>
      <xdr:row>9</xdr:row>
      <xdr:rowOff>180976</xdr:rowOff>
    </xdr:to>
    <xdr:sp macro="" textlink="">
      <xdr:nvSpPr>
        <xdr:cNvPr id="3" name="AutoShape 4">
          <a:extLst>
            <a:ext uri="{FF2B5EF4-FFF2-40B4-BE49-F238E27FC236}">
              <a16:creationId xmlns:a16="http://schemas.microsoft.com/office/drawing/2014/main" id="{00000000-0008-0000-0300-000003000000}"/>
            </a:ext>
          </a:extLst>
        </xdr:cNvPr>
        <xdr:cNvSpPr>
          <a:spLocks noChangeArrowheads="1"/>
        </xdr:cNvSpPr>
      </xdr:nvSpPr>
      <xdr:spPr bwMode="auto">
        <a:xfrm>
          <a:off x="2114549" y="400051"/>
          <a:ext cx="8261985" cy="2952750"/>
        </a:xfrm>
        <a:prstGeom prst="roundRect">
          <a:avLst>
            <a:gd name="adj" fmla="val 694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地域密着型サービス」の「八　看護小規模多機能型居宅介護」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「算定基準（予防）」</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a:t>
          </a:r>
          <a:r>
            <a:rPr lang="ja-JP" altLang="en-US" sz="900" b="0" i="0">
              <a:effectLst/>
              <a:latin typeface="ＭＳ ゴシック" panose="020B0609070205080204" pitchFamily="49" charset="-128"/>
              <a:ea typeface="ＭＳ ゴシック" panose="020B0609070205080204" pitchFamily="49" charset="-128"/>
              <a:cs typeface="+mn-cs"/>
            </a:rPr>
            <a:t>介護予防</a:t>
          </a:r>
          <a:r>
            <a:rPr lang="ja-JP" altLang="ja-JP" sz="900" b="0" i="0">
              <a:effectLst/>
              <a:latin typeface="ＭＳ ゴシック" panose="020B0609070205080204" pitchFamily="49" charset="-128"/>
              <a:ea typeface="ＭＳ ゴシック" panose="020B0609070205080204" pitchFamily="49" charset="-128"/>
              <a:cs typeface="+mn-cs"/>
            </a:rPr>
            <a:t>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a:effectLst/>
              <a:latin typeface="ＭＳ ゴシック" panose="020B0609070205080204" pitchFamily="49" charset="-128"/>
              <a:ea typeface="ＭＳ ゴシック" panose="020B0609070205080204" pitchFamily="49" charset="-128"/>
              <a:cs typeface="+mn-cs"/>
            </a:rPr>
            <a:t>「条例」</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「つくば市指定地域密着型サービスの指定基準に関する条例」（平成</a:t>
          </a:r>
          <a:r>
            <a:rPr lang="en-US" altLang="ja-JP" sz="900" b="0" i="0">
              <a:effectLst/>
              <a:latin typeface="ＭＳ ゴシック" panose="020B0609070205080204" pitchFamily="49" charset="-128"/>
              <a:ea typeface="ＭＳ ゴシック" panose="020B0609070205080204" pitchFamily="49" charset="-128"/>
              <a:cs typeface="+mn-cs"/>
            </a:rPr>
            <a:t>25</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22</a:t>
          </a:r>
          <a:r>
            <a:rPr lang="ja-JP" altLang="ja-JP" sz="900" b="0" i="0">
              <a:effectLst/>
              <a:latin typeface="ＭＳ ゴシック" panose="020B0609070205080204" pitchFamily="49" charset="-128"/>
              <a:ea typeface="ＭＳ ゴシック" panose="020B0609070205080204" pitchFamily="49" charset="-128"/>
              <a:cs typeface="+mn-cs"/>
            </a:rPr>
            <a:t>日つくば市条例第</a:t>
          </a:r>
          <a:r>
            <a:rPr lang="en-US" altLang="ja-JP" sz="900" b="0" i="0">
              <a:effectLst/>
              <a:latin typeface="ＭＳ ゴシック" panose="020B0609070205080204" pitchFamily="49" charset="-128"/>
              <a:ea typeface="ＭＳ ゴシック" panose="020B0609070205080204" pitchFamily="49" charset="-128"/>
              <a:cs typeface="+mn-cs"/>
            </a:rPr>
            <a:t>15</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76200</xdr:colOff>
      <xdr:row>69</xdr:row>
      <xdr:rowOff>1143000</xdr:rowOff>
    </xdr:from>
    <xdr:to>
      <xdr:col>3</xdr:col>
      <xdr:colOff>333</xdr:colOff>
      <xdr:row>69</xdr:row>
      <xdr:rowOff>1959935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181100" y="78809850"/>
          <a:ext cx="2901948" cy="816935"/>
        </a:xfrm>
        <a:prstGeom prst="rect">
          <a:avLst/>
        </a:prstGeom>
      </xdr:spPr>
    </xdr:pic>
    <xdr:clientData/>
  </xdr:twoCellAnchor>
  <xdr:twoCellAnchor editAs="oneCell">
    <xdr:from>
      <xdr:col>2</xdr:col>
      <xdr:colOff>96679</xdr:colOff>
      <xdr:row>366</xdr:row>
      <xdr:rowOff>103334</xdr:rowOff>
    </xdr:from>
    <xdr:to>
      <xdr:col>6</xdr:col>
      <xdr:colOff>154781</xdr:colOff>
      <xdr:row>366</xdr:row>
      <xdr:rowOff>998220</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rotWithShape="1">
        <a:blip xmlns:r="http://schemas.openxmlformats.org/officeDocument/2006/relationships" r:embed="rId2">
          <a:grayscl/>
          <a:extLst>
            <a:ext uri="{28A0092B-C50C-407E-A947-70E740481C1C}">
              <a14:useLocalDpi xmlns:a14="http://schemas.microsoft.com/office/drawing/2010/main" val="0"/>
            </a:ext>
          </a:extLst>
        </a:blip>
        <a:srcRect r="9124"/>
        <a:stretch/>
      </xdr:blipFill>
      <xdr:spPr>
        <a:xfrm>
          <a:off x="1192054" y="341038803"/>
          <a:ext cx="6463665" cy="894886"/>
        </a:xfrm>
        <a:prstGeom prst="rect">
          <a:avLst/>
        </a:prstGeom>
      </xdr:spPr>
    </xdr:pic>
    <xdr:clientData/>
  </xdr:twoCellAnchor>
  <xdr:twoCellAnchor editAs="oneCell">
    <xdr:from>
      <xdr:col>1</xdr:col>
      <xdr:colOff>642144</xdr:colOff>
      <xdr:row>409</xdr:row>
      <xdr:rowOff>202405</xdr:rowOff>
    </xdr:from>
    <xdr:to>
      <xdr:col>6</xdr:col>
      <xdr:colOff>321469</xdr:colOff>
      <xdr:row>409</xdr:row>
      <xdr:rowOff>1428748</xdr:rowOff>
    </xdr:to>
    <xdr:pic>
      <xdr:nvPicPr>
        <xdr:cNvPr id="8" name="図 7">
          <a:extLst>
            <a:ext uri="{FF2B5EF4-FFF2-40B4-BE49-F238E27FC236}">
              <a16:creationId xmlns:a16="http://schemas.microsoft.com/office/drawing/2014/main" id="{42D1E627-C094-4931-8C7B-B6508575950D}"/>
            </a:ext>
          </a:extLst>
        </xdr:cNvPr>
        <xdr:cNvPicPr>
          <a:picLocks noChangeAspect="1"/>
        </xdr:cNvPicPr>
      </xdr:nvPicPr>
      <xdr:blipFill rotWithShape="1">
        <a:blip xmlns:r="http://schemas.openxmlformats.org/officeDocument/2006/relationships" r:embed="rId3"/>
        <a:srcRect t="3279" r="9149" b="66926"/>
        <a:stretch/>
      </xdr:blipFill>
      <xdr:spPr>
        <a:xfrm>
          <a:off x="856457" y="379868905"/>
          <a:ext cx="6965950" cy="1226343"/>
        </a:xfrm>
        <a:prstGeom prst="rect">
          <a:avLst/>
        </a:prstGeom>
      </xdr:spPr>
    </xdr:pic>
    <xdr:clientData/>
  </xdr:twoCellAnchor>
  <xdr:twoCellAnchor editAs="oneCell">
    <xdr:from>
      <xdr:col>1</xdr:col>
      <xdr:colOff>583406</xdr:colOff>
      <xdr:row>410</xdr:row>
      <xdr:rowOff>202404</xdr:rowOff>
    </xdr:from>
    <xdr:to>
      <xdr:col>7</xdr:col>
      <xdr:colOff>369093</xdr:colOff>
      <xdr:row>410</xdr:row>
      <xdr:rowOff>1694652</xdr:rowOff>
    </xdr:to>
    <xdr:pic>
      <xdr:nvPicPr>
        <xdr:cNvPr id="11" name="図 10">
          <a:extLst>
            <a:ext uri="{FF2B5EF4-FFF2-40B4-BE49-F238E27FC236}">
              <a16:creationId xmlns:a16="http://schemas.microsoft.com/office/drawing/2014/main" id="{3BB6479A-B621-43EA-976B-DB1D89799DE8}"/>
            </a:ext>
          </a:extLst>
        </xdr:cNvPr>
        <xdr:cNvPicPr>
          <a:picLocks noChangeAspect="1"/>
        </xdr:cNvPicPr>
      </xdr:nvPicPr>
      <xdr:blipFill rotWithShape="1">
        <a:blip xmlns:r="http://schemas.openxmlformats.org/officeDocument/2006/relationships" r:embed="rId3"/>
        <a:srcRect t="35292" r="2171" b="28452"/>
        <a:stretch/>
      </xdr:blipFill>
      <xdr:spPr>
        <a:xfrm>
          <a:off x="797719" y="381416717"/>
          <a:ext cx="7500937" cy="1492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2311C12C-8E4F-47B5-8AC9-5B2E4A3175FB}"/>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3955AA18-9E1F-4E26-95AC-499B321193BA}"/>
            </a:ext>
          </a:extLst>
        </xdr:cNvPr>
        <xdr:cNvSpPr/>
      </xdr:nvSpPr>
      <xdr:spPr>
        <a:xfrm>
          <a:off x="333375" y="167925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e-file01\UserData$\082203108\&#12487;&#12473;&#12463;&#12488;&#12483;&#12503;\R6&#23494;&#30528;&#12539;&#23621;&#23429;&#27096;&#24335;\2-3_&#27161;&#28310;&#27096;&#24335;1_08_&#21220;&#21209;&#34920;_&#30475;&#35703;&#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看多機"/>
      <sheetName val="【記載例】シフト記号表（勤務時間帯）"/>
      <sheetName val="看多機(50人)"/>
      <sheetName val="看多機（1枚版）"/>
      <sheetName val="シフト記号表（勤務時間帯）"/>
      <sheetName val="記入方法"/>
      <sheetName val="プルダウン・リスト"/>
    </sheetNames>
    <sheetDataSet>
      <sheetData sheetId="0" refreshError="1"/>
      <sheetData sheetId="1" refreshError="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refreshError="1"/>
      <sheetData sheetId="4" refreshError="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D956-1C18-4800-9632-A6FDDCAF1B17}">
  <sheetPr codeName="Sheet1"/>
  <dimension ref="A1:I27"/>
  <sheetViews>
    <sheetView tabSelected="1" view="pageBreakPreview" zoomScaleNormal="100" zoomScaleSheetLayoutView="100" workbookViewId="0">
      <selection activeCell="F10" sqref="F10:H10"/>
    </sheetView>
  </sheetViews>
  <sheetFormatPr defaultColWidth="9" defaultRowHeight="13.5"/>
  <cols>
    <col min="1" max="5" width="10.625" style="347" customWidth="1"/>
    <col min="6" max="16384" width="9" style="347"/>
  </cols>
  <sheetData>
    <row r="1" spans="1:9" ht="21" customHeight="1">
      <c r="A1" s="668" t="s">
        <v>883</v>
      </c>
      <c r="B1" s="668"/>
      <c r="C1" s="668"/>
      <c r="D1" s="668"/>
      <c r="E1" s="668"/>
      <c r="F1" s="668"/>
      <c r="G1" s="668"/>
      <c r="H1" s="668"/>
      <c r="I1" s="668"/>
    </row>
    <row r="2" spans="1:9" ht="15" customHeight="1">
      <c r="A2" s="353"/>
      <c r="B2" s="353"/>
      <c r="C2" s="353"/>
      <c r="D2" s="353"/>
      <c r="E2" s="353"/>
      <c r="F2" s="354"/>
      <c r="G2" s="354"/>
      <c r="H2" s="354"/>
      <c r="I2" s="354"/>
    </row>
    <row r="3" spans="1:9" ht="24.95" customHeight="1">
      <c r="A3" s="353"/>
      <c r="B3" s="353"/>
      <c r="C3" s="353"/>
      <c r="D3" s="353"/>
      <c r="E3" s="353"/>
      <c r="F3" s="352" t="s">
        <v>852</v>
      </c>
      <c r="G3" s="669"/>
      <c r="H3" s="669"/>
      <c r="I3" s="669"/>
    </row>
    <row r="4" spans="1:9" ht="24.95" customHeight="1">
      <c r="F4" s="352" t="s">
        <v>851</v>
      </c>
      <c r="G4" s="667"/>
      <c r="H4" s="667"/>
      <c r="I4" s="667"/>
    </row>
    <row r="5" spans="1:9" ht="24.95" customHeight="1">
      <c r="F5" s="352" t="s">
        <v>850</v>
      </c>
      <c r="G5" s="667"/>
      <c r="H5" s="667"/>
      <c r="I5" s="667"/>
    </row>
    <row r="6" spans="1:9" ht="24.95" customHeight="1">
      <c r="F6" s="352" t="s">
        <v>849</v>
      </c>
      <c r="G6" s="667"/>
      <c r="H6" s="667"/>
      <c r="I6" s="667"/>
    </row>
    <row r="7" spans="1:9" ht="24.95" customHeight="1">
      <c r="F7" s="352" t="s">
        <v>848</v>
      </c>
      <c r="G7" s="667"/>
      <c r="H7" s="667"/>
      <c r="I7" s="667"/>
    </row>
    <row r="8" spans="1:9" ht="21" customHeight="1"/>
    <row r="9" spans="1:9" ht="15" customHeight="1">
      <c r="A9" s="667" t="s">
        <v>847</v>
      </c>
      <c r="B9" s="667"/>
      <c r="C9" s="667"/>
      <c r="D9" s="667"/>
      <c r="E9" s="667"/>
      <c r="F9" s="667" t="s">
        <v>846</v>
      </c>
      <c r="G9" s="667"/>
      <c r="H9" s="667"/>
      <c r="I9" s="352" t="s">
        <v>845</v>
      </c>
    </row>
    <row r="10" spans="1:9" ht="39.950000000000003" customHeight="1">
      <c r="A10" s="665" t="s">
        <v>844</v>
      </c>
      <c r="B10" s="666"/>
      <c r="C10" s="666"/>
      <c r="D10" s="666"/>
      <c r="E10" s="666"/>
      <c r="F10" s="667" t="s">
        <v>839</v>
      </c>
      <c r="G10" s="667"/>
      <c r="H10" s="667"/>
      <c r="I10" s="351"/>
    </row>
    <row r="11" spans="1:9" ht="39.950000000000003" customHeight="1">
      <c r="A11" s="665" t="s">
        <v>843</v>
      </c>
      <c r="B11" s="666"/>
      <c r="C11" s="666"/>
      <c r="D11" s="666"/>
      <c r="E11" s="666"/>
      <c r="F11" s="667" t="s">
        <v>839</v>
      </c>
      <c r="G11" s="667"/>
      <c r="H11" s="667"/>
      <c r="I11" s="351"/>
    </row>
    <row r="12" spans="1:9" ht="39.950000000000003" customHeight="1">
      <c r="A12" s="665" t="s">
        <v>842</v>
      </c>
      <c r="B12" s="666"/>
      <c r="C12" s="666"/>
      <c r="D12" s="666"/>
      <c r="E12" s="666"/>
      <c r="F12" s="667" t="s">
        <v>839</v>
      </c>
      <c r="G12" s="667"/>
      <c r="H12" s="667"/>
      <c r="I12" s="351"/>
    </row>
    <row r="13" spans="1:9" ht="39.950000000000003" customHeight="1">
      <c r="A13" s="665" t="s">
        <v>841</v>
      </c>
      <c r="B13" s="666"/>
      <c r="C13" s="666"/>
      <c r="D13" s="666"/>
      <c r="E13" s="666"/>
      <c r="F13" s="667" t="s">
        <v>839</v>
      </c>
      <c r="G13" s="667"/>
      <c r="H13" s="667"/>
      <c r="I13" s="351"/>
    </row>
    <row r="14" spans="1:9" ht="39.950000000000003" customHeight="1">
      <c r="A14" s="665" t="s">
        <v>840</v>
      </c>
      <c r="B14" s="666"/>
      <c r="C14" s="666"/>
      <c r="D14" s="666"/>
      <c r="E14" s="666"/>
      <c r="F14" s="667" t="s">
        <v>839</v>
      </c>
      <c r="G14" s="667"/>
      <c r="H14" s="667"/>
      <c r="I14" s="351"/>
    </row>
    <row r="15" spans="1:9">
      <c r="A15" s="350"/>
      <c r="B15" s="350"/>
      <c r="C15" s="350"/>
      <c r="D15" s="350"/>
      <c r="E15" s="350"/>
      <c r="F15" s="350"/>
      <c r="G15" s="350"/>
      <c r="H15" s="350"/>
      <c r="I15" s="350"/>
    </row>
    <row r="16" spans="1:9">
      <c r="A16" s="350"/>
      <c r="B16" s="350"/>
      <c r="C16" s="350"/>
      <c r="D16" s="350"/>
      <c r="E16" s="350"/>
      <c r="F16" s="350"/>
      <c r="G16" s="350"/>
      <c r="H16" s="350"/>
      <c r="I16" s="350"/>
    </row>
    <row r="20" spans="1:9">
      <c r="A20" s="347" t="s">
        <v>838</v>
      </c>
    </row>
    <row r="21" spans="1:9">
      <c r="A21" s="347" t="s">
        <v>837</v>
      </c>
    </row>
    <row r="22" spans="1:9">
      <c r="A22" s="347" t="s">
        <v>836</v>
      </c>
    </row>
    <row r="23" spans="1:9">
      <c r="A23" s="662" t="s">
        <v>1167</v>
      </c>
    </row>
    <row r="24" spans="1:9">
      <c r="A24" s="662" t="s">
        <v>1166</v>
      </c>
    </row>
    <row r="25" spans="1:9">
      <c r="A25" s="347" t="s">
        <v>835</v>
      </c>
    </row>
    <row r="26" spans="1:9">
      <c r="A26" s="349" t="s">
        <v>834</v>
      </c>
    </row>
    <row r="27" spans="1:9">
      <c r="A27" s="664"/>
      <c r="B27" s="664"/>
      <c r="C27" s="664"/>
      <c r="D27" s="664"/>
      <c r="E27" s="664"/>
      <c r="F27" s="664"/>
      <c r="G27" s="664"/>
      <c r="H27" s="664"/>
      <c r="I27" s="348"/>
    </row>
  </sheetData>
  <mergeCells count="20">
    <mergeCell ref="A9:E9"/>
    <mergeCell ref="F9:H9"/>
    <mergeCell ref="A10:E10"/>
    <mergeCell ref="F10:H10"/>
    <mergeCell ref="A11:E11"/>
    <mergeCell ref="F11:H11"/>
    <mergeCell ref="A1:I1"/>
    <mergeCell ref="G4:I4"/>
    <mergeCell ref="G5:I5"/>
    <mergeCell ref="G6:I6"/>
    <mergeCell ref="G7:I7"/>
    <mergeCell ref="G3:I3"/>
    <mergeCell ref="A27:E27"/>
    <mergeCell ref="F27:H27"/>
    <mergeCell ref="A12:E12"/>
    <mergeCell ref="F12:H12"/>
    <mergeCell ref="A13:E13"/>
    <mergeCell ref="F13:H13"/>
    <mergeCell ref="A14:E14"/>
    <mergeCell ref="F14:H14"/>
  </mergeCells>
  <phoneticPr fontId="3"/>
  <hyperlinks>
    <hyperlink ref="A26" r:id="rId1" xr:uid="{678D26B1-F283-412A-A4E5-E55AF918B69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429"/>
  <sheetViews>
    <sheetView view="pageBreakPreview" zoomScale="70" zoomScaleNormal="100" zoomScaleSheetLayoutView="70" workbookViewId="0">
      <selection sqref="A1:H1"/>
    </sheetView>
  </sheetViews>
  <sheetFormatPr defaultRowHeight="11.25"/>
  <cols>
    <col min="1" max="1" width="2.875" style="335" customWidth="1"/>
    <col min="2" max="2" width="11.625" style="336" customWidth="1"/>
    <col min="3" max="3" width="40.625" style="337" customWidth="1"/>
    <col min="4" max="4" width="16.5" style="338" customWidth="1"/>
    <col min="5" max="5" width="21.25" style="338" customWidth="1"/>
    <col min="6" max="8" width="5.625" style="1" customWidth="1"/>
    <col min="9" max="252" width="9" style="5"/>
    <col min="253" max="253" width="2.875" style="5" customWidth="1"/>
    <col min="254" max="254" width="10.5" style="5" customWidth="1"/>
    <col min="255" max="255" width="40.625" style="5" customWidth="1"/>
    <col min="256" max="256" width="8.5" style="5" customWidth="1"/>
    <col min="257" max="257" width="22.625" style="5" customWidth="1"/>
    <col min="258" max="259" width="4.625" style="5" customWidth="1"/>
    <col min="260" max="508" width="9" style="5"/>
    <col min="509" max="509" width="2.875" style="5" customWidth="1"/>
    <col min="510" max="510" width="10.5" style="5" customWidth="1"/>
    <col min="511" max="511" width="40.625" style="5" customWidth="1"/>
    <col min="512" max="512" width="8.5" style="5" customWidth="1"/>
    <col min="513" max="513" width="22.625" style="5" customWidth="1"/>
    <col min="514" max="515" width="4.625" style="5" customWidth="1"/>
    <col min="516" max="764" width="9" style="5"/>
    <col min="765" max="765" width="2.875" style="5" customWidth="1"/>
    <col min="766" max="766" width="10.5" style="5" customWidth="1"/>
    <col min="767" max="767" width="40.625" style="5" customWidth="1"/>
    <col min="768" max="768" width="8.5" style="5" customWidth="1"/>
    <col min="769" max="769" width="22.625" style="5" customWidth="1"/>
    <col min="770" max="771" width="4.625" style="5" customWidth="1"/>
    <col min="772" max="1020" width="9" style="5"/>
    <col min="1021" max="1021" width="2.875" style="5" customWidth="1"/>
    <col min="1022" max="1022" width="10.5" style="5" customWidth="1"/>
    <col min="1023" max="1023" width="40.625" style="5" customWidth="1"/>
    <col min="1024" max="1024" width="8.5" style="5" customWidth="1"/>
    <col min="1025" max="1025" width="22.625" style="5" customWidth="1"/>
    <col min="1026" max="1027" width="4.625" style="5" customWidth="1"/>
    <col min="1028" max="1276" width="9" style="5"/>
    <col min="1277" max="1277" width="2.875" style="5" customWidth="1"/>
    <col min="1278" max="1278" width="10.5" style="5" customWidth="1"/>
    <col min="1279" max="1279" width="40.625" style="5" customWidth="1"/>
    <col min="1280" max="1280" width="8.5" style="5" customWidth="1"/>
    <col min="1281" max="1281" width="22.625" style="5" customWidth="1"/>
    <col min="1282" max="1283" width="4.625" style="5" customWidth="1"/>
    <col min="1284" max="1532" width="9" style="5"/>
    <col min="1533" max="1533" width="2.875" style="5" customWidth="1"/>
    <col min="1534" max="1534" width="10.5" style="5" customWidth="1"/>
    <col min="1535" max="1535" width="40.625" style="5" customWidth="1"/>
    <col min="1536" max="1536" width="8.5" style="5" customWidth="1"/>
    <col min="1537" max="1537" width="22.625" style="5" customWidth="1"/>
    <col min="1538" max="1539" width="4.625" style="5" customWidth="1"/>
    <col min="1540" max="1788" width="9" style="5"/>
    <col min="1789" max="1789" width="2.875" style="5" customWidth="1"/>
    <col min="1790" max="1790" width="10.5" style="5" customWidth="1"/>
    <col min="1791" max="1791" width="40.625" style="5" customWidth="1"/>
    <col min="1792" max="1792" width="8.5" style="5" customWidth="1"/>
    <col min="1793" max="1793" width="22.625" style="5" customWidth="1"/>
    <col min="1794" max="1795" width="4.625" style="5" customWidth="1"/>
    <col min="1796" max="2044" width="9" style="5"/>
    <col min="2045" max="2045" width="2.875" style="5" customWidth="1"/>
    <col min="2046" max="2046" width="10.5" style="5" customWidth="1"/>
    <col min="2047" max="2047" width="40.625" style="5" customWidth="1"/>
    <col min="2048" max="2048" width="8.5" style="5" customWidth="1"/>
    <col min="2049" max="2049" width="22.625" style="5" customWidth="1"/>
    <col min="2050" max="2051" width="4.625" style="5" customWidth="1"/>
    <col min="2052" max="2300" width="9" style="5"/>
    <col min="2301" max="2301" width="2.875" style="5" customWidth="1"/>
    <col min="2302" max="2302" width="10.5" style="5" customWidth="1"/>
    <col min="2303" max="2303" width="40.625" style="5" customWidth="1"/>
    <col min="2304" max="2304" width="8.5" style="5" customWidth="1"/>
    <col min="2305" max="2305" width="22.625" style="5" customWidth="1"/>
    <col min="2306" max="2307" width="4.625" style="5" customWidth="1"/>
    <col min="2308" max="2556" width="9" style="5"/>
    <col min="2557" max="2557" width="2.875" style="5" customWidth="1"/>
    <col min="2558" max="2558" width="10.5" style="5" customWidth="1"/>
    <col min="2559" max="2559" width="40.625" style="5" customWidth="1"/>
    <col min="2560" max="2560" width="8.5" style="5" customWidth="1"/>
    <col min="2561" max="2561" width="22.625" style="5" customWidth="1"/>
    <col min="2562" max="2563" width="4.625" style="5" customWidth="1"/>
    <col min="2564" max="2812" width="9" style="5"/>
    <col min="2813" max="2813" width="2.875" style="5" customWidth="1"/>
    <col min="2814" max="2814" width="10.5" style="5" customWidth="1"/>
    <col min="2815" max="2815" width="40.625" style="5" customWidth="1"/>
    <col min="2816" max="2816" width="8.5" style="5" customWidth="1"/>
    <col min="2817" max="2817" width="22.625" style="5" customWidth="1"/>
    <col min="2818" max="2819" width="4.625" style="5" customWidth="1"/>
    <col min="2820" max="3068" width="9" style="5"/>
    <col min="3069" max="3069" width="2.875" style="5" customWidth="1"/>
    <col min="3070" max="3070" width="10.5" style="5" customWidth="1"/>
    <col min="3071" max="3071" width="40.625" style="5" customWidth="1"/>
    <col min="3072" max="3072" width="8.5" style="5" customWidth="1"/>
    <col min="3073" max="3073" width="22.625" style="5" customWidth="1"/>
    <col min="3074" max="3075" width="4.625" style="5" customWidth="1"/>
    <col min="3076" max="3324" width="9" style="5"/>
    <col min="3325" max="3325" width="2.875" style="5" customWidth="1"/>
    <col min="3326" max="3326" width="10.5" style="5" customWidth="1"/>
    <col min="3327" max="3327" width="40.625" style="5" customWidth="1"/>
    <col min="3328" max="3328" width="8.5" style="5" customWidth="1"/>
    <col min="3329" max="3329" width="22.625" style="5" customWidth="1"/>
    <col min="3330" max="3331" width="4.625" style="5" customWidth="1"/>
    <col min="3332" max="3580" width="9" style="5"/>
    <col min="3581" max="3581" width="2.875" style="5" customWidth="1"/>
    <col min="3582" max="3582" width="10.5" style="5" customWidth="1"/>
    <col min="3583" max="3583" width="40.625" style="5" customWidth="1"/>
    <col min="3584" max="3584" width="8.5" style="5" customWidth="1"/>
    <col min="3585" max="3585" width="22.625" style="5" customWidth="1"/>
    <col min="3586" max="3587" width="4.625" style="5" customWidth="1"/>
    <col min="3588" max="3836" width="9" style="5"/>
    <col min="3837" max="3837" width="2.875" style="5" customWidth="1"/>
    <col min="3838" max="3838" width="10.5" style="5" customWidth="1"/>
    <col min="3839" max="3839" width="40.625" style="5" customWidth="1"/>
    <col min="3840" max="3840" width="8.5" style="5" customWidth="1"/>
    <col min="3841" max="3841" width="22.625" style="5" customWidth="1"/>
    <col min="3842" max="3843" width="4.625" style="5" customWidth="1"/>
    <col min="3844" max="4092" width="9" style="5"/>
    <col min="4093" max="4093" width="2.875" style="5" customWidth="1"/>
    <col min="4094" max="4094" width="10.5" style="5" customWidth="1"/>
    <col min="4095" max="4095" width="40.625" style="5" customWidth="1"/>
    <col min="4096" max="4096" width="8.5" style="5" customWidth="1"/>
    <col min="4097" max="4097" width="22.625" style="5" customWidth="1"/>
    <col min="4098" max="4099" width="4.625" style="5" customWidth="1"/>
    <col min="4100" max="4348" width="9" style="5"/>
    <col min="4349" max="4349" width="2.875" style="5" customWidth="1"/>
    <col min="4350" max="4350" width="10.5" style="5" customWidth="1"/>
    <col min="4351" max="4351" width="40.625" style="5" customWidth="1"/>
    <col min="4352" max="4352" width="8.5" style="5" customWidth="1"/>
    <col min="4353" max="4353" width="22.625" style="5" customWidth="1"/>
    <col min="4354" max="4355" width="4.625" style="5" customWidth="1"/>
    <col min="4356" max="4604" width="9" style="5"/>
    <col min="4605" max="4605" width="2.875" style="5" customWidth="1"/>
    <col min="4606" max="4606" width="10.5" style="5" customWidth="1"/>
    <col min="4607" max="4607" width="40.625" style="5" customWidth="1"/>
    <col min="4608" max="4608" width="8.5" style="5" customWidth="1"/>
    <col min="4609" max="4609" width="22.625" style="5" customWidth="1"/>
    <col min="4610" max="4611" width="4.625" style="5" customWidth="1"/>
    <col min="4612" max="4860" width="9" style="5"/>
    <col min="4861" max="4861" width="2.875" style="5" customWidth="1"/>
    <col min="4862" max="4862" width="10.5" style="5" customWidth="1"/>
    <col min="4863" max="4863" width="40.625" style="5" customWidth="1"/>
    <col min="4864" max="4864" width="8.5" style="5" customWidth="1"/>
    <col min="4865" max="4865" width="22.625" style="5" customWidth="1"/>
    <col min="4866" max="4867" width="4.625" style="5" customWidth="1"/>
    <col min="4868" max="5116" width="9" style="5"/>
    <col min="5117" max="5117" width="2.875" style="5" customWidth="1"/>
    <col min="5118" max="5118" width="10.5" style="5" customWidth="1"/>
    <col min="5119" max="5119" width="40.625" style="5" customWidth="1"/>
    <col min="5120" max="5120" width="8.5" style="5" customWidth="1"/>
    <col min="5121" max="5121" width="22.625" style="5" customWidth="1"/>
    <col min="5122" max="5123" width="4.625" style="5" customWidth="1"/>
    <col min="5124" max="5372" width="9" style="5"/>
    <col min="5373" max="5373" width="2.875" style="5" customWidth="1"/>
    <col min="5374" max="5374" width="10.5" style="5" customWidth="1"/>
    <col min="5375" max="5375" width="40.625" style="5" customWidth="1"/>
    <col min="5376" max="5376" width="8.5" style="5" customWidth="1"/>
    <col min="5377" max="5377" width="22.625" style="5" customWidth="1"/>
    <col min="5378" max="5379" width="4.625" style="5" customWidth="1"/>
    <col min="5380" max="5628" width="9" style="5"/>
    <col min="5629" max="5629" width="2.875" style="5" customWidth="1"/>
    <col min="5630" max="5630" width="10.5" style="5" customWidth="1"/>
    <col min="5631" max="5631" width="40.625" style="5" customWidth="1"/>
    <col min="5632" max="5632" width="8.5" style="5" customWidth="1"/>
    <col min="5633" max="5633" width="22.625" style="5" customWidth="1"/>
    <col min="5634" max="5635" width="4.625" style="5" customWidth="1"/>
    <col min="5636" max="5884" width="9" style="5"/>
    <col min="5885" max="5885" width="2.875" style="5" customWidth="1"/>
    <col min="5886" max="5886" width="10.5" style="5" customWidth="1"/>
    <col min="5887" max="5887" width="40.625" style="5" customWidth="1"/>
    <col min="5888" max="5888" width="8.5" style="5" customWidth="1"/>
    <col min="5889" max="5889" width="22.625" style="5" customWidth="1"/>
    <col min="5890" max="5891" width="4.625" style="5" customWidth="1"/>
    <col min="5892" max="6140" width="9" style="5"/>
    <col min="6141" max="6141" width="2.875" style="5" customWidth="1"/>
    <col min="6142" max="6142" width="10.5" style="5" customWidth="1"/>
    <col min="6143" max="6143" width="40.625" style="5" customWidth="1"/>
    <col min="6144" max="6144" width="8.5" style="5" customWidth="1"/>
    <col min="6145" max="6145" width="22.625" style="5" customWidth="1"/>
    <col min="6146" max="6147" width="4.625" style="5" customWidth="1"/>
    <col min="6148" max="6396" width="9" style="5"/>
    <col min="6397" max="6397" width="2.875" style="5" customWidth="1"/>
    <col min="6398" max="6398" width="10.5" style="5" customWidth="1"/>
    <col min="6399" max="6399" width="40.625" style="5" customWidth="1"/>
    <col min="6400" max="6400" width="8.5" style="5" customWidth="1"/>
    <col min="6401" max="6401" width="22.625" style="5" customWidth="1"/>
    <col min="6402" max="6403" width="4.625" style="5" customWidth="1"/>
    <col min="6404" max="6652" width="9" style="5"/>
    <col min="6653" max="6653" width="2.875" style="5" customWidth="1"/>
    <col min="6654" max="6654" width="10.5" style="5" customWidth="1"/>
    <col min="6655" max="6655" width="40.625" style="5" customWidth="1"/>
    <col min="6656" max="6656" width="8.5" style="5" customWidth="1"/>
    <col min="6657" max="6657" width="22.625" style="5" customWidth="1"/>
    <col min="6658" max="6659" width="4.625" style="5" customWidth="1"/>
    <col min="6660" max="6908" width="9" style="5"/>
    <col min="6909" max="6909" width="2.875" style="5" customWidth="1"/>
    <col min="6910" max="6910" width="10.5" style="5" customWidth="1"/>
    <col min="6911" max="6911" width="40.625" style="5" customWidth="1"/>
    <col min="6912" max="6912" width="8.5" style="5" customWidth="1"/>
    <col min="6913" max="6913" width="22.625" style="5" customWidth="1"/>
    <col min="6914" max="6915" width="4.625" style="5" customWidth="1"/>
    <col min="6916" max="7164" width="9" style="5"/>
    <col min="7165" max="7165" width="2.875" style="5" customWidth="1"/>
    <col min="7166" max="7166" width="10.5" style="5" customWidth="1"/>
    <col min="7167" max="7167" width="40.625" style="5" customWidth="1"/>
    <col min="7168" max="7168" width="8.5" style="5" customWidth="1"/>
    <col min="7169" max="7169" width="22.625" style="5" customWidth="1"/>
    <col min="7170" max="7171" width="4.625" style="5" customWidth="1"/>
    <col min="7172" max="7420" width="9" style="5"/>
    <col min="7421" max="7421" width="2.875" style="5" customWidth="1"/>
    <col min="7422" max="7422" width="10.5" style="5" customWidth="1"/>
    <col min="7423" max="7423" width="40.625" style="5" customWidth="1"/>
    <col min="7424" max="7424" width="8.5" style="5" customWidth="1"/>
    <col min="7425" max="7425" width="22.625" style="5" customWidth="1"/>
    <col min="7426" max="7427" width="4.625" style="5" customWidth="1"/>
    <col min="7428" max="7676" width="9" style="5"/>
    <col min="7677" max="7677" width="2.875" style="5" customWidth="1"/>
    <col min="7678" max="7678" width="10.5" style="5" customWidth="1"/>
    <col min="7679" max="7679" width="40.625" style="5" customWidth="1"/>
    <col min="7680" max="7680" width="8.5" style="5" customWidth="1"/>
    <col min="7681" max="7681" width="22.625" style="5" customWidth="1"/>
    <col min="7682" max="7683" width="4.625" style="5" customWidth="1"/>
    <col min="7684" max="7932" width="9" style="5"/>
    <col min="7933" max="7933" width="2.875" style="5" customWidth="1"/>
    <col min="7934" max="7934" width="10.5" style="5" customWidth="1"/>
    <col min="7935" max="7935" width="40.625" style="5" customWidth="1"/>
    <col min="7936" max="7936" width="8.5" style="5" customWidth="1"/>
    <col min="7937" max="7937" width="22.625" style="5" customWidth="1"/>
    <col min="7938" max="7939" width="4.625" style="5" customWidth="1"/>
    <col min="7940" max="8188" width="9" style="5"/>
    <col min="8189" max="8189" width="2.875" style="5" customWidth="1"/>
    <col min="8190" max="8190" width="10.5" style="5" customWidth="1"/>
    <col min="8191" max="8191" width="40.625" style="5" customWidth="1"/>
    <col min="8192" max="8192" width="8.5" style="5" customWidth="1"/>
    <col min="8193" max="8193" width="22.625" style="5" customWidth="1"/>
    <col min="8194" max="8195" width="4.625" style="5" customWidth="1"/>
    <col min="8196" max="8444" width="9" style="5"/>
    <col min="8445" max="8445" width="2.875" style="5" customWidth="1"/>
    <col min="8446" max="8446" width="10.5" style="5" customWidth="1"/>
    <col min="8447" max="8447" width="40.625" style="5" customWidth="1"/>
    <col min="8448" max="8448" width="8.5" style="5" customWidth="1"/>
    <col min="8449" max="8449" width="22.625" style="5" customWidth="1"/>
    <col min="8450" max="8451" width="4.625" style="5" customWidth="1"/>
    <col min="8452" max="8700" width="9" style="5"/>
    <col min="8701" max="8701" width="2.875" style="5" customWidth="1"/>
    <col min="8702" max="8702" width="10.5" style="5" customWidth="1"/>
    <col min="8703" max="8703" width="40.625" style="5" customWidth="1"/>
    <col min="8704" max="8704" width="8.5" style="5" customWidth="1"/>
    <col min="8705" max="8705" width="22.625" style="5" customWidth="1"/>
    <col min="8706" max="8707" width="4.625" style="5" customWidth="1"/>
    <col min="8708" max="8956" width="9" style="5"/>
    <col min="8957" max="8957" width="2.875" style="5" customWidth="1"/>
    <col min="8958" max="8958" width="10.5" style="5" customWidth="1"/>
    <col min="8959" max="8959" width="40.625" style="5" customWidth="1"/>
    <col min="8960" max="8960" width="8.5" style="5" customWidth="1"/>
    <col min="8961" max="8961" width="22.625" style="5" customWidth="1"/>
    <col min="8962" max="8963" width="4.625" style="5" customWidth="1"/>
    <col min="8964" max="9212" width="9" style="5"/>
    <col min="9213" max="9213" width="2.875" style="5" customWidth="1"/>
    <col min="9214" max="9214" width="10.5" style="5" customWidth="1"/>
    <col min="9215" max="9215" width="40.625" style="5" customWidth="1"/>
    <col min="9216" max="9216" width="8.5" style="5" customWidth="1"/>
    <col min="9217" max="9217" width="22.625" style="5" customWidth="1"/>
    <col min="9218" max="9219" width="4.625" style="5" customWidth="1"/>
    <col min="9220" max="9468" width="9" style="5"/>
    <col min="9469" max="9469" width="2.875" style="5" customWidth="1"/>
    <col min="9470" max="9470" width="10.5" style="5" customWidth="1"/>
    <col min="9471" max="9471" width="40.625" style="5" customWidth="1"/>
    <col min="9472" max="9472" width="8.5" style="5" customWidth="1"/>
    <col min="9473" max="9473" width="22.625" style="5" customWidth="1"/>
    <col min="9474" max="9475" width="4.625" style="5" customWidth="1"/>
    <col min="9476" max="9724" width="9" style="5"/>
    <col min="9725" max="9725" width="2.875" style="5" customWidth="1"/>
    <col min="9726" max="9726" width="10.5" style="5" customWidth="1"/>
    <col min="9727" max="9727" width="40.625" style="5" customWidth="1"/>
    <col min="9728" max="9728" width="8.5" style="5" customWidth="1"/>
    <col min="9729" max="9729" width="22.625" style="5" customWidth="1"/>
    <col min="9730" max="9731" width="4.625" style="5" customWidth="1"/>
    <col min="9732" max="9980" width="9" style="5"/>
    <col min="9981" max="9981" width="2.875" style="5" customWidth="1"/>
    <col min="9982" max="9982" width="10.5" style="5" customWidth="1"/>
    <col min="9983" max="9983" width="40.625" style="5" customWidth="1"/>
    <col min="9984" max="9984" width="8.5" style="5" customWidth="1"/>
    <col min="9985" max="9985" width="22.625" style="5" customWidth="1"/>
    <col min="9986" max="9987" width="4.625" style="5" customWidth="1"/>
    <col min="9988" max="10236" width="9" style="5"/>
    <col min="10237" max="10237" width="2.875" style="5" customWidth="1"/>
    <col min="10238" max="10238" width="10.5" style="5" customWidth="1"/>
    <col min="10239" max="10239" width="40.625" style="5" customWidth="1"/>
    <col min="10240" max="10240" width="8.5" style="5" customWidth="1"/>
    <col min="10241" max="10241" width="22.625" style="5" customWidth="1"/>
    <col min="10242" max="10243" width="4.625" style="5" customWidth="1"/>
    <col min="10244" max="10492" width="9" style="5"/>
    <col min="10493" max="10493" width="2.875" style="5" customWidth="1"/>
    <col min="10494" max="10494" width="10.5" style="5" customWidth="1"/>
    <col min="10495" max="10495" width="40.625" style="5" customWidth="1"/>
    <col min="10496" max="10496" width="8.5" style="5" customWidth="1"/>
    <col min="10497" max="10497" width="22.625" style="5" customWidth="1"/>
    <col min="10498" max="10499" width="4.625" style="5" customWidth="1"/>
    <col min="10500" max="10748" width="9" style="5"/>
    <col min="10749" max="10749" width="2.875" style="5" customWidth="1"/>
    <col min="10750" max="10750" width="10.5" style="5" customWidth="1"/>
    <col min="10751" max="10751" width="40.625" style="5" customWidth="1"/>
    <col min="10752" max="10752" width="8.5" style="5" customWidth="1"/>
    <col min="10753" max="10753" width="22.625" style="5" customWidth="1"/>
    <col min="10754" max="10755" width="4.625" style="5" customWidth="1"/>
    <col min="10756" max="11004" width="9" style="5"/>
    <col min="11005" max="11005" width="2.875" style="5" customWidth="1"/>
    <col min="11006" max="11006" width="10.5" style="5" customWidth="1"/>
    <col min="11007" max="11007" width="40.625" style="5" customWidth="1"/>
    <col min="11008" max="11008" width="8.5" style="5" customWidth="1"/>
    <col min="11009" max="11009" width="22.625" style="5" customWidth="1"/>
    <col min="11010" max="11011" width="4.625" style="5" customWidth="1"/>
    <col min="11012" max="11260" width="9" style="5"/>
    <col min="11261" max="11261" width="2.875" style="5" customWidth="1"/>
    <col min="11262" max="11262" width="10.5" style="5" customWidth="1"/>
    <col min="11263" max="11263" width="40.625" style="5" customWidth="1"/>
    <col min="11264" max="11264" width="8.5" style="5" customWidth="1"/>
    <col min="11265" max="11265" width="22.625" style="5" customWidth="1"/>
    <col min="11266" max="11267" width="4.625" style="5" customWidth="1"/>
    <col min="11268" max="11516" width="9" style="5"/>
    <col min="11517" max="11517" width="2.875" style="5" customWidth="1"/>
    <col min="11518" max="11518" width="10.5" style="5" customWidth="1"/>
    <col min="11519" max="11519" width="40.625" style="5" customWidth="1"/>
    <col min="11520" max="11520" width="8.5" style="5" customWidth="1"/>
    <col min="11521" max="11521" width="22.625" style="5" customWidth="1"/>
    <col min="11522" max="11523" width="4.625" style="5" customWidth="1"/>
    <col min="11524" max="11772" width="9" style="5"/>
    <col min="11773" max="11773" width="2.875" style="5" customWidth="1"/>
    <col min="11774" max="11774" width="10.5" style="5" customWidth="1"/>
    <col min="11775" max="11775" width="40.625" style="5" customWidth="1"/>
    <col min="11776" max="11776" width="8.5" style="5" customWidth="1"/>
    <col min="11777" max="11777" width="22.625" style="5" customWidth="1"/>
    <col min="11778" max="11779" width="4.625" style="5" customWidth="1"/>
    <col min="11780" max="12028" width="9" style="5"/>
    <col min="12029" max="12029" width="2.875" style="5" customWidth="1"/>
    <col min="12030" max="12030" width="10.5" style="5" customWidth="1"/>
    <col min="12031" max="12031" width="40.625" style="5" customWidth="1"/>
    <col min="12032" max="12032" width="8.5" style="5" customWidth="1"/>
    <col min="12033" max="12033" width="22.625" style="5" customWidth="1"/>
    <col min="12034" max="12035" width="4.625" style="5" customWidth="1"/>
    <col min="12036" max="12284" width="9" style="5"/>
    <col min="12285" max="12285" width="2.875" style="5" customWidth="1"/>
    <col min="12286" max="12286" width="10.5" style="5" customWidth="1"/>
    <col min="12287" max="12287" width="40.625" style="5" customWidth="1"/>
    <col min="12288" max="12288" width="8.5" style="5" customWidth="1"/>
    <col min="12289" max="12289" width="22.625" style="5" customWidth="1"/>
    <col min="12290" max="12291" width="4.625" style="5" customWidth="1"/>
    <col min="12292" max="12540" width="9" style="5"/>
    <col min="12541" max="12541" width="2.875" style="5" customWidth="1"/>
    <col min="12542" max="12542" width="10.5" style="5" customWidth="1"/>
    <col min="12543" max="12543" width="40.625" style="5" customWidth="1"/>
    <col min="12544" max="12544" width="8.5" style="5" customWidth="1"/>
    <col min="12545" max="12545" width="22.625" style="5" customWidth="1"/>
    <col min="12546" max="12547" width="4.625" style="5" customWidth="1"/>
    <col min="12548" max="12796" width="9" style="5"/>
    <col min="12797" max="12797" width="2.875" style="5" customWidth="1"/>
    <col min="12798" max="12798" width="10.5" style="5" customWidth="1"/>
    <col min="12799" max="12799" width="40.625" style="5" customWidth="1"/>
    <col min="12800" max="12800" width="8.5" style="5" customWidth="1"/>
    <col min="12801" max="12801" width="22.625" style="5" customWidth="1"/>
    <col min="12802" max="12803" width="4.625" style="5" customWidth="1"/>
    <col min="12804" max="13052" width="9" style="5"/>
    <col min="13053" max="13053" width="2.875" style="5" customWidth="1"/>
    <col min="13054" max="13054" width="10.5" style="5" customWidth="1"/>
    <col min="13055" max="13055" width="40.625" style="5" customWidth="1"/>
    <col min="13056" max="13056" width="8.5" style="5" customWidth="1"/>
    <col min="13057" max="13057" width="22.625" style="5" customWidth="1"/>
    <col min="13058" max="13059" width="4.625" style="5" customWidth="1"/>
    <col min="13060" max="13308" width="9" style="5"/>
    <col min="13309" max="13309" width="2.875" style="5" customWidth="1"/>
    <col min="13310" max="13310" width="10.5" style="5" customWidth="1"/>
    <col min="13311" max="13311" width="40.625" style="5" customWidth="1"/>
    <col min="13312" max="13312" width="8.5" style="5" customWidth="1"/>
    <col min="13313" max="13313" width="22.625" style="5" customWidth="1"/>
    <col min="13314" max="13315" width="4.625" style="5" customWidth="1"/>
    <col min="13316" max="13564" width="9" style="5"/>
    <col min="13565" max="13565" width="2.875" style="5" customWidth="1"/>
    <col min="13566" max="13566" width="10.5" style="5" customWidth="1"/>
    <col min="13567" max="13567" width="40.625" style="5" customWidth="1"/>
    <col min="13568" max="13568" width="8.5" style="5" customWidth="1"/>
    <col min="13569" max="13569" width="22.625" style="5" customWidth="1"/>
    <col min="13570" max="13571" width="4.625" style="5" customWidth="1"/>
    <col min="13572" max="13820" width="9" style="5"/>
    <col min="13821" max="13821" width="2.875" style="5" customWidth="1"/>
    <col min="13822" max="13822" width="10.5" style="5" customWidth="1"/>
    <col min="13823" max="13823" width="40.625" style="5" customWidth="1"/>
    <col min="13824" max="13824" width="8.5" style="5" customWidth="1"/>
    <col min="13825" max="13825" width="22.625" style="5" customWidth="1"/>
    <col min="13826" max="13827" width="4.625" style="5" customWidth="1"/>
    <col min="13828" max="14076" width="9" style="5"/>
    <col min="14077" max="14077" width="2.875" style="5" customWidth="1"/>
    <col min="14078" max="14078" width="10.5" style="5" customWidth="1"/>
    <col min="14079" max="14079" width="40.625" style="5" customWidth="1"/>
    <col min="14080" max="14080" width="8.5" style="5" customWidth="1"/>
    <col min="14081" max="14081" width="22.625" style="5" customWidth="1"/>
    <col min="14082" max="14083" width="4.625" style="5" customWidth="1"/>
    <col min="14084" max="14332" width="9" style="5"/>
    <col min="14333" max="14333" width="2.875" style="5" customWidth="1"/>
    <col min="14334" max="14334" width="10.5" style="5" customWidth="1"/>
    <col min="14335" max="14335" width="40.625" style="5" customWidth="1"/>
    <col min="14336" max="14336" width="8.5" style="5" customWidth="1"/>
    <col min="14337" max="14337" width="22.625" style="5" customWidth="1"/>
    <col min="14338" max="14339" width="4.625" style="5" customWidth="1"/>
    <col min="14340" max="14588" width="9" style="5"/>
    <col min="14589" max="14589" width="2.875" style="5" customWidth="1"/>
    <col min="14590" max="14590" width="10.5" style="5" customWidth="1"/>
    <col min="14591" max="14591" width="40.625" style="5" customWidth="1"/>
    <col min="14592" max="14592" width="8.5" style="5" customWidth="1"/>
    <col min="14593" max="14593" width="22.625" style="5" customWidth="1"/>
    <col min="14594" max="14595" width="4.625" style="5" customWidth="1"/>
    <col min="14596" max="14844" width="9" style="5"/>
    <col min="14845" max="14845" width="2.875" style="5" customWidth="1"/>
    <col min="14846" max="14846" width="10.5" style="5" customWidth="1"/>
    <col min="14847" max="14847" width="40.625" style="5" customWidth="1"/>
    <col min="14848" max="14848" width="8.5" style="5" customWidth="1"/>
    <col min="14849" max="14849" width="22.625" style="5" customWidth="1"/>
    <col min="14850" max="14851" width="4.625" style="5" customWidth="1"/>
    <col min="14852" max="15100" width="9" style="5"/>
    <col min="15101" max="15101" width="2.875" style="5" customWidth="1"/>
    <col min="15102" max="15102" width="10.5" style="5" customWidth="1"/>
    <col min="15103" max="15103" width="40.625" style="5" customWidth="1"/>
    <col min="15104" max="15104" width="8.5" style="5" customWidth="1"/>
    <col min="15105" max="15105" width="22.625" style="5" customWidth="1"/>
    <col min="15106" max="15107" width="4.625" style="5" customWidth="1"/>
    <col min="15108" max="15356" width="9" style="5"/>
    <col min="15357" max="15357" width="2.875" style="5" customWidth="1"/>
    <col min="15358" max="15358" width="10.5" style="5" customWidth="1"/>
    <col min="15359" max="15359" width="40.625" style="5" customWidth="1"/>
    <col min="15360" max="15360" width="8.5" style="5" customWidth="1"/>
    <col min="15361" max="15361" width="22.625" style="5" customWidth="1"/>
    <col min="15362" max="15363" width="4.625" style="5" customWidth="1"/>
    <col min="15364" max="15612" width="9" style="5"/>
    <col min="15613" max="15613" width="2.875" style="5" customWidth="1"/>
    <col min="15614" max="15614" width="10.5" style="5" customWidth="1"/>
    <col min="15615" max="15615" width="40.625" style="5" customWidth="1"/>
    <col min="15616" max="15616" width="8.5" style="5" customWidth="1"/>
    <col min="15617" max="15617" width="22.625" style="5" customWidth="1"/>
    <col min="15618" max="15619" width="4.625" style="5" customWidth="1"/>
    <col min="15620" max="15868" width="9" style="5"/>
    <col min="15869" max="15869" width="2.875" style="5" customWidth="1"/>
    <col min="15870" max="15870" width="10.5" style="5" customWidth="1"/>
    <col min="15871" max="15871" width="40.625" style="5" customWidth="1"/>
    <col min="15872" max="15872" width="8.5" style="5" customWidth="1"/>
    <col min="15873" max="15873" width="22.625" style="5" customWidth="1"/>
    <col min="15874" max="15875" width="4.625" style="5" customWidth="1"/>
    <col min="15876" max="16124" width="9" style="5"/>
    <col min="16125" max="16125" width="2.875" style="5" customWidth="1"/>
    <col min="16126" max="16126" width="10.5" style="5" customWidth="1"/>
    <col min="16127" max="16127" width="40.625" style="5" customWidth="1"/>
    <col min="16128" max="16128" width="8.5" style="5" customWidth="1"/>
    <col min="16129" max="16129" width="22.625" style="5" customWidth="1"/>
    <col min="16130" max="16131" width="4.625" style="5" customWidth="1"/>
    <col min="16132" max="16384" width="9" style="5"/>
  </cols>
  <sheetData>
    <row r="1" spans="1:8" s="2" customFormat="1" ht="30" customHeight="1">
      <c r="A1" s="891" t="s">
        <v>784</v>
      </c>
      <c r="B1" s="891"/>
      <c r="C1" s="891"/>
      <c r="D1" s="891"/>
      <c r="E1" s="891"/>
      <c r="F1" s="891"/>
      <c r="G1" s="891"/>
      <c r="H1" s="891"/>
    </row>
    <row r="2" spans="1:8" s="3" customFormat="1" ht="30" customHeight="1">
      <c r="A2" s="16"/>
      <c r="B2" s="16"/>
      <c r="C2" s="17"/>
      <c r="D2" s="17"/>
      <c r="E2" s="17"/>
      <c r="F2" s="17"/>
      <c r="G2" s="17"/>
      <c r="H2" s="18"/>
    </row>
    <row r="3" spans="1:8" s="4" customFormat="1" ht="30" customHeight="1">
      <c r="A3" s="19"/>
      <c r="B3" s="20"/>
      <c r="C3" s="21"/>
      <c r="D3" s="21"/>
      <c r="E3" s="21"/>
      <c r="F3" s="22"/>
      <c r="G3" s="22"/>
      <c r="H3" s="23"/>
    </row>
    <row r="4" spans="1:8" s="4" customFormat="1" ht="30" customHeight="1">
      <c r="A4" s="19"/>
      <c r="B4" s="20"/>
      <c r="C4" s="21"/>
      <c r="D4" s="21"/>
      <c r="E4" s="21"/>
      <c r="F4" s="22"/>
      <c r="G4" s="22"/>
      <c r="H4" s="23"/>
    </row>
    <row r="5" spans="1:8" s="4" customFormat="1" ht="30" customHeight="1">
      <c r="A5" s="19"/>
      <c r="B5" s="20"/>
      <c r="C5" s="21"/>
      <c r="D5" s="21"/>
      <c r="E5" s="21"/>
      <c r="F5" s="22"/>
      <c r="G5" s="22"/>
      <c r="H5" s="23"/>
    </row>
    <row r="6" spans="1:8" s="4" customFormat="1" ht="30" customHeight="1">
      <c r="A6" s="19"/>
      <c r="B6" s="20"/>
      <c r="C6" s="21"/>
      <c r="D6" s="21"/>
      <c r="E6" s="21"/>
      <c r="F6" s="22"/>
      <c r="G6" s="22"/>
      <c r="H6" s="23"/>
    </row>
    <row r="7" spans="1:8" s="4" customFormat="1" ht="30" customHeight="1">
      <c r="A7" s="19"/>
      <c r="B7" s="20"/>
      <c r="C7" s="21"/>
      <c r="D7" s="21"/>
      <c r="E7" s="21"/>
      <c r="F7" s="22"/>
      <c r="G7" s="22"/>
      <c r="H7" s="23"/>
    </row>
    <row r="8" spans="1:8" s="4" customFormat="1" ht="40.15" customHeight="1">
      <c r="A8" s="19"/>
      <c r="B8" s="20"/>
      <c r="C8" s="21"/>
      <c r="D8" s="21"/>
      <c r="E8" s="21"/>
      <c r="F8" s="22"/>
      <c r="G8" s="22"/>
      <c r="H8" s="23"/>
    </row>
    <row r="9" spans="1:8" s="4" customFormat="1" ht="30" hidden="1" customHeight="1">
      <c r="A9" s="19"/>
      <c r="B9" s="20"/>
      <c r="C9" s="21"/>
      <c r="D9" s="21"/>
      <c r="E9" s="21"/>
      <c r="F9" s="22"/>
      <c r="G9" s="22"/>
      <c r="H9" s="23"/>
    </row>
    <row r="10" spans="1:8" s="4" customFormat="1" ht="21.6" customHeight="1">
      <c r="A10" s="19"/>
      <c r="B10" s="20"/>
      <c r="C10" s="21"/>
      <c r="D10" s="21"/>
      <c r="E10" s="21"/>
      <c r="F10" s="22"/>
      <c r="G10" s="22"/>
      <c r="H10" s="24"/>
    </row>
    <row r="11" spans="1:8" ht="20.100000000000001" customHeight="1">
      <c r="A11" s="892" t="s">
        <v>0</v>
      </c>
      <c r="B11" s="893"/>
      <c r="C11" s="893" t="s">
        <v>1</v>
      </c>
      <c r="D11" s="897" t="s">
        <v>2</v>
      </c>
      <c r="E11" s="897" t="s">
        <v>3</v>
      </c>
      <c r="F11" s="900" t="s">
        <v>4</v>
      </c>
      <c r="G11" s="901"/>
      <c r="H11" s="902"/>
    </row>
    <row r="12" spans="1:8" ht="20.100000000000001" customHeight="1">
      <c r="A12" s="894"/>
      <c r="B12" s="895"/>
      <c r="C12" s="896"/>
      <c r="D12" s="898"/>
      <c r="E12" s="899"/>
      <c r="F12" s="25" t="s">
        <v>5</v>
      </c>
      <c r="G12" s="25" t="s">
        <v>6</v>
      </c>
      <c r="H12" s="26" t="s">
        <v>297</v>
      </c>
    </row>
    <row r="13" spans="1:8" ht="60" customHeight="1">
      <c r="A13" s="788">
        <v>1</v>
      </c>
      <c r="B13" s="672" t="s">
        <v>82</v>
      </c>
      <c r="C13" s="27" t="s">
        <v>83</v>
      </c>
      <c r="D13" s="28" t="s">
        <v>84</v>
      </c>
      <c r="E13" s="28"/>
      <c r="F13" s="29" t="s">
        <v>86</v>
      </c>
      <c r="G13" s="29" t="s">
        <v>86</v>
      </c>
      <c r="H13" s="29"/>
    </row>
    <row r="14" spans="1:8" ht="100.15" customHeight="1">
      <c r="A14" s="789"/>
      <c r="B14" s="673"/>
      <c r="C14" s="30" t="s">
        <v>823</v>
      </c>
      <c r="D14" s="31" t="s">
        <v>85</v>
      </c>
      <c r="E14" s="31"/>
      <c r="F14" s="32" t="s">
        <v>86</v>
      </c>
      <c r="G14" s="32" t="s">
        <v>86</v>
      </c>
      <c r="H14" s="32"/>
    </row>
    <row r="15" spans="1:8" s="6" customFormat="1" ht="100.15" customHeight="1">
      <c r="A15" s="789"/>
      <c r="B15" s="673"/>
      <c r="C15" s="33" t="s">
        <v>785</v>
      </c>
      <c r="D15" s="420" t="s">
        <v>329</v>
      </c>
      <c r="E15" s="34"/>
      <c r="F15" s="35" t="s">
        <v>327</v>
      </c>
      <c r="G15" s="36" t="s">
        <v>327</v>
      </c>
      <c r="H15" s="37"/>
    </row>
    <row r="16" spans="1:8" s="6" customFormat="1" ht="100.15" customHeight="1">
      <c r="A16" s="790"/>
      <c r="B16" s="674"/>
      <c r="C16" s="38" t="s">
        <v>328</v>
      </c>
      <c r="D16" s="421" t="s">
        <v>330</v>
      </c>
      <c r="E16" s="39"/>
      <c r="F16" s="40" t="s">
        <v>190</v>
      </c>
      <c r="G16" s="41" t="s">
        <v>190</v>
      </c>
      <c r="H16" s="42"/>
    </row>
    <row r="17" spans="1:8" ht="30" customHeight="1">
      <c r="A17" s="903" t="s">
        <v>87</v>
      </c>
      <c r="B17" s="903"/>
      <c r="C17" s="903"/>
      <c r="D17" s="903"/>
      <c r="E17" s="903"/>
      <c r="F17" s="903"/>
      <c r="G17" s="903"/>
      <c r="H17" s="903"/>
    </row>
    <row r="18" spans="1:8" s="2" customFormat="1" ht="180" customHeight="1">
      <c r="A18" s="46">
        <v>1</v>
      </c>
      <c r="B18" s="47" t="s">
        <v>7</v>
      </c>
      <c r="C18" s="48" t="s">
        <v>290</v>
      </c>
      <c r="D18" s="395" t="s">
        <v>603</v>
      </c>
      <c r="E18" s="49" t="s">
        <v>8</v>
      </c>
      <c r="F18" s="50" t="s">
        <v>86</v>
      </c>
      <c r="G18" s="50" t="s">
        <v>86</v>
      </c>
      <c r="H18" s="51"/>
    </row>
    <row r="19" spans="1:8" ht="30" customHeight="1">
      <c r="A19" s="904" t="s">
        <v>11</v>
      </c>
      <c r="B19" s="905"/>
      <c r="C19" s="905"/>
      <c r="D19" s="905"/>
      <c r="E19" s="905"/>
      <c r="F19" s="905"/>
      <c r="G19" s="905"/>
      <c r="H19" s="906"/>
    </row>
    <row r="20" spans="1:8" s="7" customFormat="1" ht="26.25" customHeight="1">
      <c r="A20" s="811">
        <v>1</v>
      </c>
      <c r="B20" s="907" t="s">
        <v>444</v>
      </c>
      <c r="C20" s="832" t="s">
        <v>442</v>
      </c>
      <c r="D20" s="833"/>
      <c r="E20" s="833"/>
      <c r="F20" s="833"/>
      <c r="G20" s="833"/>
      <c r="H20" s="834"/>
    </row>
    <row r="21" spans="1:8" s="7" customFormat="1" ht="26.25" customHeight="1">
      <c r="A21" s="811"/>
      <c r="B21" s="907"/>
      <c r="C21" s="832" t="s">
        <v>443</v>
      </c>
      <c r="D21" s="833"/>
      <c r="E21" s="833"/>
      <c r="F21" s="833"/>
      <c r="G21" s="833"/>
      <c r="H21" s="834"/>
    </row>
    <row r="22" spans="1:8" s="7" customFormat="1" ht="60.75" customHeight="1">
      <c r="A22" s="811"/>
      <c r="B22" s="907"/>
      <c r="C22" s="52" t="s">
        <v>236</v>
      </c>
      <c r="D22" s="395" t="s">
        <v>604</v>
      </c>
      <c r="E22" s="53"/>
      <c r="F22" s="45"/>
      <c r="G22" s="54"/>
      <c r="H22" s="55"/>
    </row>
    <row r="23" spans="1:8" s="8" customFormat="1" ht="19.899999999999999" customHeight="1">
      <c r="A23" s="884" t="s">
        <v>753</v>
      </c>
      <c r="B23" s="885"/>
      <c r="C23" s="885"/>
      <c r="D23" s="885"/>
      <c r="E23" s="885"/>
      <c r="F23" s="885"/>
      <c r="G23" s="885"/>
      <c r="H23" s="886"/>
    </row>
    <row r="24" spans="1:8" s="9" customFormat="1" ht="12" customHeight="1">
      <c r="A24" s="930" t="s">
        <v>754</v>
      </c>
      <c r="B24" s="931"/>
      <c r="C24" s="931"/>
      <c r="D24" s="931"/>
      <c r="E24" s="931"/>
      <c r="F24" s="931"/>
      <c r="G24" s="931"/>
      <c r="H24" s="932"/>
    </row>
    <row r="25" spans="1:8" s="7" customFormat="1" ht="120" customHeight="1">
      <c r="A25" s="788">
        <v>1</v>
      </c>
      <c r="B25" s="853" t="s">
        <v>237</v>
      </c>
      <c r="C25" s="56" t="s">
        <v>758</v>
      </c>
      <c r="D25" s="400" t="s">
        <v>604</v>
      </c>
      <c r="E25" s="672" t="s">
        <v>610</v>
      </c>
      <c r="F25" s="57"/>
      <c r="G25" s="57"/>
      <c r="H25" s="57"/>
    </row>
    <row r="26" spans="1:8" s="7" customFormat="1" ht="81" customHeight="1">
      <c r="A26" s="789"/>
      <c r="B26" s="854"/>
      <c r="C26" s="58" t="s">
        <v>234</v>
      </c>
      <c r="D26" s="390" t="s">
        <v>604</v>
      </c>
      <c r="E26" s="673"/>
      <c r="F26" s="32" t="s">
        <v>10</v>
      </c>
      <c r="G26" s="32" t="s">
        <v>10</v>
      </c>
      <c r="H26" s="32"/>
    </row>
    <row r="27" spans="1:8" s="7" customFormat="1" ht="60.75" customHeight="1">
      <c r="A27" s="789"/>
      <c r="B27" s="854"/>
      <c r="C27" s="58" t="s">
        <v>235</v>
      </c>
      <c r="D27" s="390" t="s">
        <v>604</v>
      </c>
      <c r="E27" s="673"/>
      <c r="F27" s="32" t="s">
        <v>10</v>
      </c>
      <c r="G27" s="32" t="s">
        <v>10</v>
      </c>
      <c r="H27" s="32"/>
    </row>
    <row r="28" spans="1:8" s="7" customFormat="1" ht="255" customHeight="1">
      <c r="A28" s="789"/>
      <c r="B28" s="854"/>
      <c r="C28" s="59" t="s">
        <v>778</v>
      </c>
      <c r="D28" s="59"/>
      <c r="E28" s="673"/>
      <c r="F28" s="60"/>
      <c r="G28" s="61"/>
      <c r="H28" s="62"/>
    </row>
    <row r="29" spans="1:8" s="7" customFormat="1" ht="103.5" customHeight="1">
      <c r="A29" s="789"/>
      <c r="B29" s="854"/>
      <c r="C29" s="58" t="s">
        <v>426</v>
      </c>
      <c r="D29" s="30" t="s">
        <v>89</v>
      </c>
      <c r="E29" s="673"/>
      <c r="F29" s="32"/>
      <c r="G29" s="63"/>
      <c r="H29" s="64"/>
    </row>
    <row r="30" spans="1:8" s="7" customFormat="1" ht="135" customHeight="1">
      <c r="A30" s="790"/>
      <c r="B30" s="933"/>
      <c r="C30" s="65" t="s">
        <v>265</v>
      </c>
      <c r="D30" s="402" t="s">
        <v>906</v>
      </c>
      <c r="E30" s="674"/>
      <c r="F30" s="67" t="s">
        <v>10</v>
      </c>
      <c r="G30" s="67" t="s">
        <v>10</v>
      </c>
      <c r="H30" s="67"/>
    </row>
    <row r="31" spans="1:8" s="7" customFormat="1" ht="104.25" customHeight="1">
      <c r="A31" s="789"/>
      <c r="B31" s="854" t="s">
        <v>423</v>
      </c>
      <c r="C31" s="68" t="s">
        <v>90</v>
      </c>
      <c r="D31" s="390" t="s">
        <v>907</v>
      </c>
      <c r="E31" s="673" t="s">
        <v>611</v>
      </c>
      <c r="F31" s="70" t="s">
        <v>10</v>
      </c>
      <c r="G31" s="70" t="s">
        <v>10</v>
      </c>
      <c r="H31" s="70" t="s">
        <v>81</v>
      </c>
    </row>
    <row r="32" spans="1:8" s="7" customFormat="1" ht="90" customHeight="1">
      <c r="A32" s="789"/>
      <c r="B32" s="854"/>
      <c r="C32" s="58" t="s">
        <v>255</v>
      </c>
      <c r="D32" s="401" t="s">
        <v>606</v>
      </c>
      <c r="E32" s="673"/>
      <c r="F32" s="32" t="s">
        <v>10</v>
      </c>
      <c r="G32" s="63" t="s">
        <v>88</v>
      </c>
      <c r="H32" s="32"/>
    </row>
    <row r="33" spans="1:8" s="7" customFormat="1" ht="90" customHeight="1">
      <c r="A33" s="789"/>
      <c r="B33" s="854"/>
      <c r="C33" s="58" t="s">
        <v>258</v>
      </c>
      <c r="D33" s="401" t="s">
        <v>605</v>
      </c>
      <c r="E33" s="673"/>
      <c r="F33" s="32" t="s">
        <v>10</v>
      </c>
      <c r="G33" s="32" t="s">
        <v>10</v>
      </c>
      <c r="H33" s="32"/>
    </row>
    <row r="34" spans="1:8" s="7" customFormat="1" ht="90" customHeight="1">
      <c r="A34" s="789"/>
      <c r="B34" s="854"/>
      <c r="C34" s="58" t="s">
        <v>256</v>
      </c>
      <c r="D34" s="401" t="s">
        <v>607</v>
      </c>
      <c r="E34" s="673"/>
      <c r="F34" s="32" t="s">
        <v>10</v>
      </c>
      <c r="G34" s="32" t="s">
        <v>10</v>
      </c>
      <c r="H34" s="32"/>
    </row>
    <row r="35" spans="1:8" s="7" customFormat="1" ht="255.75" customHeight="1">
      <c r="A35" s="790"/>
      <c r="B35" s="933"/>
      <c r="C35" s="65" t="s">
        <v>763</v>
      </c>
      <c r="D35" s="402" t="s">
        <v>608</v>
      </c>
      <c r="E35" s="674"/>
      <c r="F35" s="67"/>
      <c r="G35" s="67"/>
      <c r="H35" s="67"/>
    </row>
    <row r="36" spans="1:8" s="7" customFormat="1" ht="193.5" customHeight="1">
      <c r="A36" s="788">
        <v>2</v>
      </c>
      <c r="B36" s="672" t="s">
        <v>91</v>
      </c>
      <c r="C36" s="27" t="s">
        <v>889</v>
      </c>
      <c r="D36" s="400" t="s">
        <v>609</v>
      </c>
      <c r="E36" s="672" t="s">
        <v>611</v>
      </c>
      <c r="F36" s="57" t="s">
        <v>81</v>
      </c>
      <c r="G36" s="57" t="s">
        <v>81</v>
      </c>
      <c r="H36" s="57"/>
    </row>
    <row r="37" spans="1:8" s="7" customFormat="1" ht="90" customHeight="1">
      <c r="A37" s="790"/>
      <c r="B37" s="674"/>
      <c r="C37" s="65" t="s">
        <v>92</v>
      </c>
      <c r="D37" s="402" t="s">
        <v>908</v>
      </c>
      <c r="E37" s="674"/>
      <c r="F37" s="67" t="s">
        <v>10</v>
      </c>
      <c r="G37" s="67" t="s">
        <v>10</v>
      </c>
      <c r="H37" s="67"/>
    </row>
    <row r="38" spans="1:8" s="7" customFormat="1" ht="26.25" customHeight="1">
      <c r="A38" s="788">
        <v>3</v>
      </c>
      <c r="B38" s="672" t="s">
        <v>96</v>
      </c>
      <c r="C38" s="832" t="s">
        <v>445</v>
      </c>
      <c r="D38" s="833"/>
      <c r="E38" s="833"/>
      <c r="F38" s="833"/>
      <c r="G38" s="833"/>
      <c r="H38" s="834"/>
    </row>
    <row r="39" spans="1:8" s="7" customFormat="1" ht="26.25" customHeight="1">
      <c r="A39" s="789"/>
      <c r="B39" s="673"/>
      <c r="C39" s="832" t="s">
        <v>446</v>
      </c>
      <c r="D39" s="833"/>
      <c r="E39" s="833"/>
      <c r="F39" s="833"/>
      <c r="G39" s="833"/>
      <c r="H39" s="834"/>
    </row>
    <row r="40" spans="1:8" s="7" customFormat="1" ht="150" customHeight="1">
      <c r="A40" s="789"/>
      <c r="B40" s="673"/>
      <c r="C40" s="387" t="s">
        <v>891</v>
      </c>
      <c r="D40" s="672" t="s">
        <v>528</v>
      </c>
      <c r="E40" s="672" t="s">
        <v>612</v>
      </c>
      <c r="F40" s="882" t="s">
        <v>10</v>
      </c>
      <c r="G40" s="882" t="s">
        <v>88</v>
      </c>
      <c r="H40" s="882"/>
    </row>
    <row r="41" spans="1:8" s="7" customFormat="1" ht="120" customHeight="1">
      <c r="A41" s="789"/>
      <c r="B41" s="673"/>
      <c r="C41" s="72" t="s">
        <v>529</v>
      </c>
      <c r="D41" s="849"/>
      <c r="E41" s="673"/>
      <c r="F41" s="883"/>
      <c r="G41" s="883"/>
      <c r="H41" s="883"/>
    </row>
    <row r="42" spans="1:8" s="7" customFormat="1" ht="180" customHeight="1">
      <c r="A42" s="789"/>
      <c r="B42" s="673"/>
      <c r="C42" s="406" t="s">
        <v>890</v>
      </c>
      <c r="D42" s="390" t="s">
        <v>786</v>
      </c>
      <c r="E42" s="673"/>
      <c r="F42" s="73"/>
      <c r="G42" s="73"/>
      <c r="H42" s="73"/>
    </row>
    <row r="43" spans="1:8" s="7" customFormat="1" ht="139.9" customHeight="1">
      <c r="A43" s="789"/>
      <c r="B43" s="673"/>
      <c r="C43" s="74" t="s">
        <v>261</v>
      </c>
      <c r="D43" s="408" t="s">
        <v>909</v>
      </c>
      <c r="E43" s="673"/>
      <c r="F43" s="32" t="s">
        <v>10</v>
      </c>
      <c r="G43" s="32" t="s">
        <v>10</v>
      </c>
      <c r="H43" s="32"/>
    </row>
    <row r="44" spans="1:8" s="7" customFormat="1" ht="160.15" customHeight="1">
      <c r="A44" s="790"/>
      <c r="B44" s="674"/>
      <c r="C44" s="75" t="s">
        <v>262</v>
      </c>
      <c r="D44" s="75" t="s">
        <v>909</v>
      </c>
      <c r="E44" s="674"/>
      <c r="F44" s="67" t="s">
        <v>10</v>
      </c>
      <c r="G44" s="67" t="s">
        <v>10</v>
      </c>
      <c r="H44" s="67"/>
    </row>
    <row r="45" spans="1:8" s="7" customFormat="1" ht="160.15" customHeight="1">
      <c r="A45" s="788">
        <v>4</v>
      </c>
      <c r="B45" s="853" t="s">
        <v>97</v>
      </c>
      <c r="C45" s="76" t="s">
        <v>260</v>
      </c>
      <c r="D45" s="400" t="s">
        <v>613</v>
      </c>
      <c r="E45" s="672" t="s">
        <v>98</v>
      </c>
      <c r="F45" s="57" t="s">
        <v>10</v>
      </c>
      <c r="G45" s="57" t="s">
        <v>10</v>
      </c>
      <c r="H45" s="57"/>
    </row>
    <row r="46" spans="1:8" s="7" customFormat="1" ht="273" customHeight="1">
      <c r="A46" s="790"/>
      <c r="B46" s="933"/>
      <c r="C46" s="75" t="s">
        <v>885</v>
      </c>
      <c r="D46" s="389" t="s">
        <v>910</v>
      </c>
      <c r="E46" s="674"/>
      <c r="F46" s="67" t="s">
        <v>10</v>
      </c>
      <c r="G46" s="67" t="s">
        <v>88</v>
      </c>
      <c r="H46" s="67"/>
    </row>
    <row r="47" spans="1:8" s="7" customFormat="1" ht="19.899999999999999" customHeight="1">
      <c r="A47" s="884" t="s">
        <v>755</v>
      </c>
      <c r="B47" s="885"/>
      <c r="C47" s="885"/>
      <c r="D47" s="885"/>
      <c r="E47" s="885"/>
      <c r="F47" s="885"/>
      <c r="G47" s="885"/>
      <c r="H47" s="886"/>
    </row>
    <row r="48" spans="1:8" s="9" customFormat="1" ht="15.75" customHeight="1">
      <c r="A48" s="930" t="s">
        <v>756</v>
      </c>
      <c r="B48" s="931"/>
      <c r="C48" s="931"/>
      <c r="D48" s="931"/>
      <c r="E48" s="931"/>
      <c r="F48" s="931"/>
      <c r="G48" s="931"/>
      <c r="H48" s="932"/>
    </row>
    <row r="49" spans="1:8" s="7" customFormat="1" ht="60.75" customHeight="1">
      <c r="A49" s="25">
        <v>1</v>
      </c>
      <c r="B49" s="78" t="s">
        <v>93</v>
      </c>
      <c r="C49" s="78" t="s">
        <v>94</v>
      </c>
      <c r="D49" s="387" t="s">
        <v>614</v>
      </c>
      <c r="E49" s="71" t="s">
        <v>285</v>
      </c>
      <c r="F49" s="57" t="s">
        <v>10</v>
      </c>
      <c r="G49" s="57" t="s">
        <v>10</v>
      </c>
      <c r="H49" s="57"/>
    </row>
    <row r="50" spans="1:8" s="7" customFormat="1" ht="243.75" customHeight="1">
      <c r="A50" s="25">
        <v>2</v>
      </c>
      <c r="B50" s="52" t="s">
        <v>95</v>
      </c>
      <c r="C50" s="52" t="s">
        <v>427</v>
      </c>
      <c r="D50" s="395" t="s">
        <v>911</v>
      </c>
      <c r="E50" s="79"/>
      <c r="F50" s="45" t="s">
        <v>10</v>
      </c>
      <c r="G50" s="45" t="s">
        <v>10</v>
      </c>
      <c r="H50" s="45"/>
    </row>
    <row r="51" spans="1:8" s="7" customFormat="1" ht="102.75" customHeight="1">
      <c r="A51" s="788">
        <v>3</v>
      </c>
      <c r="B51" s="853" t="s">
        <v>425</v>
      </c>
      <c r="C51" s="27" t="s">
        <v>263</v>
      </c>
      <c r="D51" s="400" t="s">
        <v>615</v>
      </c>
      <c r="E51" s="672" t="s">
        <v>619</v>
      </c>
      <c r="F51" s="29"/>
      <c r="G51" s="29"/>
      <c r="H51" s="80"/>
    </row>
    <row r="52" spans="1:8" s="7" customFormat="1" ht="63.75" customHeight="1">
      <c r="A52" s="790"/>
      <c r="B52" s="933"/>
      <c r="C52" s="65" t="s">
        <v>234</v>
      </c>
      <c r="D52" s="402" t="s">
        <v>604</v>
      </c>
      <c r="E52" s="674"/>
      <c r="F52" s="67" t="s">
        <v>9</v>
      </c>
      <c r="G52" s="67" t="s">
        <v>9</v>
      </c>
      <c r="H52" s="67"/>
    </row>
    <row r="53" spans="1:8" s="7" customFormat="1" ht="138.75" customHeight="1">
      <c r="A53" s="81"/>
      <c r="B53" s="853" t="s">
        <v>423</v>
      </c>
      <c r="C53" s="56" t="s">
        <v>264</v>
      </c>
      <c r="D53" s="400" t="s">
        <v>912</v>
      </c>
      <c r="E53" s="672" t="s">
        <v>619</v>
      </c>
      <c r="F53" s="29" t="s">
        <v>10</v>
      </c>
      <c r="G53" s="29" t="s">
        <v>10</v>
      </c>
      <c r="H53" s="80"/>
    </row>
    <row r="54" spans="1:8" s="7" customFormat="1" ht="236.25" customHeight="1">
      <c r="A54" s="81"/>
      <c r="B54" s="854"/>
      <c r="C54" s="59" t="s">
        <v>779</v>
      </c>
      <c r="D54" s="59"/>
      <c r="E54" s="673"/>
      <c r="F54" s="60"/>
      <c r="G54" s="61"/>
      <c r="H54" s="62"/>
    </row>
    <row r="55" spans="1:8" s="7" customFormat="1" ht="100.9" customHeight="1">
      <c r="A55" s="81"/>
      <c r="B55" s="854"/>
      <c r="C55" s="58" t="s">
        <v>426</v>
      </c>
      <c r="D55" s="30" t="s">
        <v>787</v>
      </c>
      <c r="E55" s="849"/>
      <c r="F55" s="32"/>
      <c r="G55" s="63"/>
      <c r="H55" s="64"/>
    </row>
    <row r="56" spans="1:8" s="7" customFormat="1" ht="105" customHeight="1">
      <c r="A56" s="81"/>
      <c r="B56" s="854"/>
      <c r="C56" s="82" t="s">
        <v>266</v>
      </c>
      <c r="D56" s="390" t="s">
        <v>913</v>
      </c>
      <c r="E56" s="673" t="s">
        <v>620</v>
      </c>
      <c r="F56" s="70" t="s">
        <v>9</v>
      </c>
      <c r="G56" s="70" t="s">
        <v>9</v>
      </c>
      <c r="H56" s="83"/>
    </row>
    <row r="57" spans="1:8" s="7" customFormat="1" ht="86.25" customHeight="1">
      <c r="A57" s="81"/>
      <c r="B57" s="854"/>
      <c r="C57" s="58" t="s">
        <v>616</v>
      </c>
      <c r="D57" s="30" t="s">
        <v>788</v>
      </c>
      <c r="E57" s="673"/>
      <c r="F57" s="32"/>
      <c r="G57" s="32"/>
      <c r="H57" s="32"/>
    </row>
    <row r="58" spans="1:8" s="7" customFormat="1" ht="45" customHeight="1">
      <c r="A58" s="81"/>
      <c r="B58" s="854"/>
      <c r="C58" s="68" t="s">
        <v>267</v>
      </c>
      <c r="D58" s="390" t="s">
        <v>617</v>
      </c>
      <c r="E58" s="673"/>
      <c r="F58" s="70" t="s">
        <v>9</v>
      </c>
      <c r="G58" s="70" t="s">
        <v>9</v>
      </c>
      <c r="H58" s="70"/>
    </row>
    <row r="59" spans="1:8" s="7" customFormat="1" ht="33.75" customHeight="1">
      <c r="A59" s="84"/>
      <c r="B59" s="933"/>
      <c r="C59" s="85" t="s">
        <v>268</v>
      </c>
      <c r="D59" s="402" t="s">
        <v>607</v>
      </c>
      <c r="E59" s="674"/>
      <c r="F59" s="67" t="s">
        <v>9</v>
      </c>
      <c r="G59" s="67" t="s">
        <v>9</v>
      </c>
      <c r="H59" s="86"/>
    </row>
    <row r="60" spans="1:8" s="7" customFormat="1" ht="150" customHeight="1">
      <c r="A60" s="25">
        <v>4</v>
      </c>
      <c r="B60" s="87" t="s">
        <v>257</v>
      </c>
      <c r="C60" s="52" t="s">
        <v>238</v>
      </c>
      <c r="D60" s="395" t="s">
        <v>618</v>
      </c>
      <c r="E60" s="44" t="s">
        <v>621</v>
      </c>
      <c r="F60" s="45" t="s">
        <v>10</v>
      </c>
      <c r="G60" s="45" t="s">
        <v>10</v>
      </c>
      <c r="H60" s="45"/>
    </row>
    <row r="61" spans="1:8" s="7" customFormat="1" ht="26.25" customHeight="1">
      <c r="A61" s="788">
        <v>5</v>
      </c>
      <c r="B61" s="672" t="s">
        <v>96</v>
      </c>
      <c r="C61" s="832" t="s">
        <v>445</v>
      </c>
      <c r="D61" s="833"/>
      <c r="E61" s="833"/>
      <c r="F61" s="833"/>
      <c r="G61" s="833"/>
      <c r="H61" s="834"/>
    </row>
    <row r="62" spans="1:8" s="7" customFormat="1" ht="26.25" customHeight="1">
      <c r="A62" s="789"/>
      <c r="B62" s="673"/>
      <c r="C62" s="832" t="s">
        <v>446</v>
      </c>
      <c r="D62" s="833"/>
      <c r="E62" s="833"/>
      <c r="F62" s="833"/>
      <c r="G62" s="833"/>
      <c r="H62" s="834"/>
    </row>
    <row r="63" spans="1:8" s="7" customFormat="1" ht="114" customHeight="1">
      <c r="A63" s="789"/>
      <c r="B63" s="673"/>
      <c r="C63" s="387" t="s">
        <v>914</v>
      </c>
      <c r="D63" s="672" t="s">
        <v>528</v>
      </c>
      <c r="E63" s="907" t="s">
        <v>622</v>
      </c>
      <c r="F63" s="882" t="s">
        <v>9</v>
      </c>
      <c r="G63" s="882" t="s">
        <v>9</v>
      </c>
      <c r="H63" s="882"/>
    </row>
    <row r="64" spans="1:8" s="7" customFormat="1" ht="245.25" customHeight="1">
      <c r="A64" s="789"/>
      <c r="B64" s="673"/>
      <c r="C64" s="406" t="s">
        <v>915</v>
      </c>
      <c r="D64" s="849"/>
      <c r="E64" s="907"/>
      <c r="F64" s="883"/>
      <c r="G64" s="883"/>
      <c r="H64" s="883"/>
    </row>
    <row r="65" spans="1:8" s="7" customFormat="1" ht="75" customHeight="1">
      <c r="A65" s="789"/>
      <c r="B65" s="673"/>
      <c r="C65" s="74" t="s">
        <v>239</v>
      </c>
      <c r="D65" s="408" t="s">
        <v>909</v>
      </c>
      <c r="E65" s="907"/>
      <c r="F65" s="32" t="s">
        <v>9</v>
      </c>
      <c r="G65" s="32" t="s">
        <v>9</v>
      </c>
      <c r="H65" s="32"/>
    </row>
    <row r="66" spans="1:8" s="7" customFormat="1" ht="82.5" customHeight="1">
      <c r="A66" s="790"/>
      <c r="B66" s="674"/>
      <c r="C66" s="75" t="s">
        <v>259</v>
      </c>
      <c r="D66" s="75" t="s">
        <v>916</v>
      </c>
      <c r="E66" s="907"/>
      <c r="F66" s="67" t="s">
        <v>9</v>
      </c>
      <c r="G66" s="67" t="s">
        <v>9</v>
      </c>
      <c r="H66" s="67"/>
    </row>
    <row r="67" spans="1:8" s="7" customFormat="1" ht="105" customHeight="1">
      <c r="A67" s="789">
        <v>6</v>
      </c>
      <c r="B67" s="887" t="s">
        <v>97</v>
      </c>
      <c r="C67" s="76" t="s">
        <v>789</v>
      </c>
      <c r="D67" s="400" t="s">
        <v>613</v>
      </c>
      <c r="E67" s="673" t="s">
        <v>98</v>
      </c>
      <c r="F67" s="57" t="s">
        <v>10</v>
      </c>
      <c r="G67" s="57" t="s">
        <v>10</v>
      </c>
      <c r="H67" s="57"/>
    </row>
    <row r="68" spans="1:8" s="7" customFormat="1" ht="251.25" customHeight="1">
      <c r="A68" s="790"/>
      <c r="B68" s="887"/>
      <c r="C68" s="75" t="s">
        <v>790</v>
      </c>
      <c r="D68" s="402" t="s">
        <v>910</v>
      </c>
      <c r="E68" s="674"/>
      <c r="F68" s="67" t="s">
        <v>10</v>
      </c>
      <c r="G68" s="67" t="s">
        <v>9</v>
      </c>
      <c r="H68" s="67"/>
    </row>
    <row r="69" spans="1:8" s="7" customFormat="1" ht="30" customHeight="1">
      <c r="A69" s="904" t="s">
        <v>14</v>
      </c>
      <c r="B69" s="905"/>
      <c r="C69" s="905"/>
      <c r="D69" s="905"/>
      <c r="E69" s="905"/>
      <c r="F69" s="905"/>
      <c r="G69" s="905"/>
      <c r="H69" s="906"/>
    </row>
    <row r="70" spans="1:8" s="7" customFormat="1" ht="169.15" customHeight="1">
      <c r="A70" s="888">
        <v>1</v>
      </c>
      <c r="B70" s="672" t="s">
        <v>99</v>
      </c>
      <c r="C70" s="59" t="s">
        <v>269</v>
      </c>
      <c r="D70" s="88" t="s">
        <v>791</v>
      </c>
      <c r="E70" s="89" t="s">
        <v>295</v>
      </c>
      <c r="F70" s="70" t="s">
        <v>10</v>
      </c>
      <c r="G70" s="70" t="s">
        <v>10</v>
      </c>
      <c r="H70" s="83"/>
    </row>
    <row r="71" spans="1:8" s="7" customFormat="1" ht="40.9" customHeight="1">
      <c r="A71" s="890"/>
      <c r="B71" s="674"/>
      <c r="C71" s="66" t="s">
        <v>100</v>
      </c>
      <c r="D71" s="422" t="s">
        <v>623</v>
      </c>
      <c r="E71" s="90"/>
      <c r="F71" s="67" t="s">
        <v>88</v>
      </c>
      <c r="G71" s="67" t="s">
        <v>10</v>
      </c>
      <c r="H71" s="86"/>
    </row>
    <row r="72" spans="1:8" s="7" customFormat="1" ht="24" customHeight="1">
      <c r="A72" s="888">
        <v>2</v>
      </c>
      <c r="B72" s="672" t="s">
        <v>15</v>
      </c>
      <c r="C72" s="781" t="s">
        <v>447</v>
      </c>
      <c r="D72" s="781"/>
      <c r="E72" s="781"/>
      <c r="F72" s="781"/>
      <c r="G72" s="781"/>
      <c r="H72" s="781"/>
    </row>
    <row r="73" spans="1:8" s="7" customFormat="1" ht="24" customHeight="1">
      <c r="A73" s="889"/>
      <c r="B73" s="673"/>
      <c r="C73" s="835" t="s">
        <v>448</v>
      </c>
      <c r="D73" s="835"/>
      <c r="E73" s="835"/>
      <c r="F73" s="835"/>
      <c r="G73" s="835"/>
      <c r="H73" s="835"/>
    </row>
    <row r="74" spans="1:8" s="7" customFormat="1" ht="103.9" customHeight="1">
      <c r="A74" s="889"/>
      <c r="B74" s="673"/>
      <c r="C74" s="27" t="s">
        <v>792</v>
      </c>
      <c r="D74" s="399" t="s">
        <v>624</v>
      </c>
      <c r="E74" s="908" t="s">
        <v>101</v>
      </c>
      <c r="F74" s="910" t="s">
        <v>10</v>
      </c>
      <c r="G74" s="910" t="s">
        <v>13</v>
      </c>
      <c r="H74" s="910"/>
    </row>
    <row r="75" spans="1:8" s="7" customFormat="1" ht="30.6" customHeight="1">
      <c r="A75" s="889"/>
      <c r="B75" s="673"/>
      <c r="C75" s="30" t="s">
        <v>102</v>
      </c>
      <c r="D75" s="401" t="s">
        <v>625</v>
      </c>
      <c r="E75" s="909"/>
      <c r="F75" s="911"/>
      <c r="G75" s="911"/>
      <c r="H75" s="911"/>
    </row>
    <row r="76" spans="1:8" s="7" customFormat="1" ht="115.9" customHeight="1">
      <c r="A76" s="889"/>
      <c r="B76" s="673"/>
      <c r="C76" s="30" t="s">
        <v>793</v>
      </c>
      <c r="D76" s="401" t="s">
        <v>626</v>
      </c>
      <c r="E76" s="909"/>
      <c r="F76" s="32" t="s">
        <v>10</v>
      </c>
      <c r="G76" s="32" t="s">
        <v>10</v>
      </c>
      <c r="H76" s="32"/>
    </row>
    <row r="77" spans="1:8" s="7" customFormat="1" ht="115.15" customHeight="1">
      <c r="A77" s="889"/>
      <c r="B77" s="673"/>
      <c r="C77" s="30" t="s">
        <v>103</v>
      </c>
      <c r="D77" s="401" t="s">
        <v>627</v>
      </c>
      <c r="E77" s="909"/>
      <c r="F77" s="32" t="s">
        <v>13</v>
      </c>
      <c r="G77" s="32" t="s">
        <v>13</v>
      </c>
      <c r="H77" s="32"/>
    </row>
    <row r="78" spans="1:8" s="7" customFormat="1" ht="62.45" customHeight="1">
      <c r="A78" s="889"/>
      <c r="B78" s="673"/>
      <c r="C78" s="30" t="s">
        <v>794</v>
      </c>
      <c r="D78" s="401" t="s">
        <v>628</v>
      </c>
      <c r="E78" s="91"/>
      <c r="F78" s="32" t="s">
        <v>13</v>
      </c>
      <c r="G78" s="32" t="s">
        <v>13</v>
      </c>
      <c r="H78" s="32"/>
    </row>
    <row r="79" spans="1:8" s="7" customFormat="1" ht="62.45" customHeight="1">
      <c r="A79" s="889"/>
      <c r="B79" s="673"/>
      <c r="C79" s="92" t="s">
        <v>795</v>
      </c>
      <c r="D79" s="397" t="s">
        <v>629</v>
      </c>
      <c r="E79" s="93"/>
      <c r="F79" s="94"/>
      <c r="G79" s="94"/>
      <c r="H79" s="94"/>
    </row>
    <row r="80" spans="1:8" s="7" customFormat="1" ht="64.900000000000006" customHeight="1">
      <c r="A80" s="890"/>
      <c r="B80" s="674"/>
      <c r="C80" s="66" t="s">
        <v>631</v>
      </c>
      <c r="D80" s="402" t="s">
        <v>630</v>
      </c>
      <c r="E80" s="95"/>
      <c r="F80" s="67" t="s">
        <v>13</v>
      </c>
      <c r="G80" s="67" t="s">
        <v>13</v>
      </c>
      <c r="H80" s="67"/>
    </row>
    <row r="81" spans="1:8" s="7" customFormat="1" ht="30" customHeight="1">
      <c r="A81" s="914" t="s">
        <v>16</v>
      </c>
      <c r="B81" s="915"/>
      <c r="C81" s="916"/>
      <c r="D81" s="916"/>
      <c r="E81" s="916"/>
      <c r="F81" s="916"/>
      <c r="G81" s="916"/>
      <c r="H81" s="96"/>
    </row>
    <row r="82" spans="1:8" s="7" customFormat="1" ht="26.25" customHeight="1">
      <c r="A82" s="811">
        <v>1</v>
      </c>
      <c r="B82" s="907" t="s">
        <v>17</v>
      </c>
      <c r="C82" s="781" t="s">
        <v>449</v>
      </c>
      <c r="D82" s="781"/>
      <c r="E82" s="781"/>
      <c r="F82" s="781"/>
      <c r="G82" s="781"/>
      <c r="H82" s="781"/>
    </row>
    <row r="83" spans="1:8" s="7" customFormat="1" ht="26.25" customHeight="1">
      <c r="A83" s="917"/>
      <c r="B83" s="918"/>
      <c r="C83" s="835" t="s">
        <v>104</v>
      </c>
      <c r="D83" s="835"/>
      <c r="E83" s="835"/>
      <c r="F83" s="835"/>
      <c r="G83" s="835"/>
      <c r="H83" s="835"/>
    </row>
    <row r="84" spans="1:8" s="7" customFormat="1" ht="97.5" customHeight="1">
      <c r="A84" s="917"/>
      <c r="B84" s="918"/>
      <c r="C84" s="44" t="s">
        <v>886</v>
      </c>
      <c r="D84" s="395" t="s">
        <v>632</v>
      </c>
      <c r="E84" s="97" t="s">
        <v>450</v>
      </c>
      <c r="F84" s="45" t="s">
        <v>88</v>
      </c>
      <c r="G84" s="45" t="s">
        <v>10</v>
      </c>
      <c r="H84" s="55"/>
    </row>
    <row r="85" spans="1:8" s="7" customFormat="1" ht="39.950000000000003" customHeight="1">
      <c r="A85" s="98">
        <v>2</v>
      </c>
      <c r="B85" s="44" t="s">
        <v>18</v>
      </c>
      <c r="C85" s="44" t="s">
        <v>105</v>
      </c>
      <c r="D85" s="395" t="s">
        <v>633</v>
      </c>
      <c r="E85" s="99"/>
      <c r="F85" s="45" t="s">
        <v>13</v>
      </c>
      <c r="G85" s="45" t="s">
        <v>13</v>
      </c>
      <c r="H85" s="55"/>
    </row>
    <row r="86" spans="1:8" s="7" customFormat="1" ht="63" customHeight="1">
      <c r="A86" s="98">
        <v>3</v>
      </c>
      <c r="B86" s="44" t="s">
        <v>19</v>
      </c>
      <c r="C86" s="97" t="s">
        <v>106</v>
      </c>
      <c r="D86" s="395" t="s">
        <v>634</v>
      </c>
      <c r="E86" s="97" t="s">
        <v>107</v>
      </c>
      <c r="F86" s="45" t="s">
        <v>13</v>
      </c>
      <c r="G86" s="45" t="s">
        <v>13</v>
      </c>
      <c r="H86" s="55"/>
    </row>
    <row r="87" spans="1:8" s="7" customFormat="1" ht="26.25" customHeight="1">
      <c r="A87" s="788">
        <v>4</v>
      </c>
      <c r="B87" s="672" t="s">
        <v>20</v>
      </c>
      <c r="C87" s="832" t="s">
        <v>108</v>
      </c>
      <c r="D87" s="833"/>
      <c r="E87" s="833"/>
      <c r="F87" s="833"/>
      <c r="G87" s="833"/>
      <c r="H87" s="834"/>
    </row>
    <row r="88" spans="1:8" s="7" customFormat="1" ht="60" customHeight="1">
      <c r="A88" s="789"/>
      <c r="B88" s="673"/>
      <c r="C88" s="100" t="s">
        <v>109</v>
      </c>
      <c r="D88" s="400" t="s">
        <v>635</v>
      </c>
      <c r="E88" s="672" t="s">
        <v>110</v>
      </c>
      <c r="F88" s="29" t="s">
        <v>10</v>
      </c>
      <c r="G88" s="101" t="s">
        <v>10</v>
      </c>
      <c r="H88" s="80"/>
    </row>
    <row r="89" spans="1:8" s="7" customFormat="1" ht="50.1" customHeight="1">
      <c r="A89" s="790"/>
      <c r="B89" s="674"/>
      <c r="C89" s="75" t="s">
        <v>111</v>
      </c>
      <c r="D89" s="402" t="s">
        <v>636</v>
      </c>
      <c r="E89" s="674"/>
      <c r="F89" s="67" t="s">
        <v>10</v>
      </c>
      <c r="G89" s="67" t="s">
        <v>10</v>
      </c>
      <c r="H89" s="67" t="s">
        <v>10</v>
      </c>
    </row>
    <row r="90" spans="1:8" s="6" customFormat="1" ht="45.75" customHeight="1">
      <c r="A90" s="788">
        <v>5</v>
      </c>
      <c r="B90" s="672" t="s">
        <v>112</v>
      </c>
      <c r="C90" s="69" t="s">
        <v>113</v>
      </c>
      <c r="D90" s="406" t="s">
        <v>637</v>
      </c>
      <c r="E90" s="76" t="s">
        <v>114</v>
      </c>
      <c r="F90" s="29" t="s">
        <v>10</v>
      </c>
      <c r="G90" s="101" t="s">
        <v>10</v>
      </c>
      <c r="H90" s="101" t="s">
        <v>88</v>
      </c>
    </row>
    <row r="91" spans="1:8" s="6" customFormat="1" ht="43.5" customHeight="1">
      <c r="A91" s="790"/>
      <c r="B91" s="674"/>
      <c r="C91" s="77" t="s">
        <v>115</v>
      </c>
      <c r="D91" s="392" t="s">
        <v>638</v>
      </c>
      <c r="E91" s="75" t="s">
        <v>114</v>
      </c>
      <c r="F91" s="102" t="s">
        <v>10</v>
      </c>
      <c r="G91" s="103" t="s">
        <v>10</v>
      </c>
      <c r="H91" s="103" t="s">
        <v>10</v>
      </c>
    </row>
    <row r="92" spans="1:8" s="7" customFormat="1" ht="26.25" customHeight="1">
      <c r="A92" s="788">
        <v>6</v>
      </c>
      <c r="B92" s="672" t="s">
        <v>21</v>
      </c>
      <c r="C92" s="781" t="s">
        <v>116</v>
      </c>
      <c r="D92" s="781"/>
      <c r="E92" s="781"/>
      <c r="F92" s="781"/>
      <c r="G92" s="781"/>
      <c r="H92" s="781"/>
    </row>
    <row r="93" spans="1:8" s="7" customFormat="1" ht="101.25" customHeight="1">
      <c r="A93" s="814"/>
      <c r="B93" s="921"/>
      <c r="C93" s="88" t="s">
        <v>600</v>
      </c>
      <c r="D93" s="388" t="s">
        <v>639</v>
      </c>
      <c r="E93" s="89" t="s">
        <v>117</v>
      </c>
      <c r="F93" s="60" t="s">
        <v>10</v>
      </c>
      <c r="G93" s="61" t="s">
        <v>10</v>
      </c>
      <c r="H93" s="62"/>
    </row>
    <row r="94" spans="1:8" s="7" customFormat="1" ht="74.25" customHeight="1">
      <c r="A94" s="788">
        <v>7</v>
      </c>
      <c r="B94" s="672" t="s">
        <v>22</v>
      </c>
      <c r="C94" s="399" t="s">
        <v>118</v>
      </c>
      <c r="D94" s="399" t="s">
        <v>640</v>
      </c>
      <c r="E94" s="912" t="s">
        <v>119</v>
      </c>
      <c r="F94" s="29" t="s">
        <v>10</v>
      </c>
      <c r="G94" s="29" t="s">
        <v>10</v>
      </c>
      <c r="H94" s="80"/>
    </row>
    <row r="95" spans="1:8" s="7" customFormat="1" ht="52.5" customHeight="1">
      <c r="A95" s="789"/>
      <c r="B95" s="673"/>
      <c r="C95" s="408" t="s">
        <v>437</v>
      </c>
      <c r="D95" s="408" t="s">
        <v>641</v>
      </c>
      <c r="E95" s="913"/>
      <c r="F95" s="32" t="s">
        <v>81</v>
      </c>
      <c r="G95" s="32" t="s">
        <v>81</v>
      </c>
      <c r="H95" s="64"/>
    </row>
    <row r="96" spans="1:8" s="7" customFormat="1" ht="80.25" customHeight="1">
      <c r="A96" s="790"/>
      <c r="B96" s="674"/>
      <c r="C96" s="75" t="s">
        <v>120</v>
      </c>
      <c r="D96" s="75" t="s">
        <v>642</v>
      </c>
      <c r="E96" s="922"/>
      <c r="F96" s="67" t="s">
        <v>10</v>
      </c>
      <c r="G96" s="67" t="s">
        <v>88</v>
      </c>
      <c r="H96" s="86"/>
    </row>
    <row r="97" spans="1:8" s="7" customFormat="1" ht="72.75" customHeight="1">
      <c r="A97" s="98">
        <v>8</v>
      </c>
      <c r="B97" s="44" t="s">
        <v>23</v>
      </c>
      <c r="C97" s="409" t="s">
        <v>121</v>
      </c>
      <c r="D97" s="395" t="s">
        <v>643</v>
      </c>
      <c r="E97" s="97" t="s">
        <v>122</v>
      </c>
      <c r="F97" s="45" t="s">
        <v>13</v>
      </c>
      <c r="G97" s="54" t="s">
        <v>13</v>
      </c>
      <c r="H97" s="55"/>
    </row>
    <row r="98" spans="1:8" s="7" customFormat="1" ht="26.25" customHeight="1">
      <c r="A98" s="788">
        <v>9</v>
      </c>
      <c r="B98" s="672" t="s">
        <v>24</v>
      </c>
      <c r="C98" s="781" t="s">
        <v>240</v>
      </c>
      <c r="D98" s="781"/>
      <c r="E98" s="781"/>
      <c r="F98" s="781"/>
      <c r="G98" s="781"/>
      <c r="H98" s="781"/>
    </row>
    <row r="99" spans="1:8" s="7" customFormat="1" ht="26.25" customHeight="1">
      <c r="A99" s="789"/>
      <c r="B99" s="673"/>
      <c r="C99" s="832" t="s">
        <v>451</v>
      </c>
      <c r="D99" s="833"/>
      <c r="E99" s="833"/>
      <c r="F99" s="833"/>
      <c r="G99" s="833"/>
      <c r="H99" s="834"/>
    </row>
    <row r="100" spans="1:8" s="7" customFormat="1" ht="26.25" customHeight="1">
      <c r="A100" s="813"/>
      <c r="B100" s="923"/>
      <c r="C100" s="835" t="s">
        <v>452</v>
      </c>
      <c r="D100" s="835"/>
      <c r="E100" s="835"/>
      <c r="F100" s="835"/>
      <c r="G100" s="835"/>
      <c r="H100" s="835"/>
    </row>
    <row r="101" spans="1:8" s="7" customFormat="1" ht="44.25" customHeight="1">
      <c r="A101" s="813"/>
      <c r="B101" s="923"/>
      <c r="C101" s="76" t="s">
        <v>123</v>
      </c>
      <c r="D101" s="398" t="s">
        <v>646</v>
      </c>
      <c r="E101" s="672" t="s">
        <v>459</v>
      </c>
      <c r="F101" s="57" t="s">
        <v>10</v>
      </c>
      <c r="G101" s="104" t="s">
        <v>10</v>
      </c>
      <c r="H101" s="80"/>
    </row>
    <row r="102" spans="1:8" s="7" customFormat="1" ht="71.25" customHeight="1">
      <c r="A102" s="814"/>
      <c r="B102" s="921"/>
      <c r="C102" s="105" t="s">
        <v>124</v>
      </c>
      <c r="D102" s="105" t="s">
        <v>644</v>
      </c>
      <c r="E102" s="673"/>
      <c r="F102" s="94" t="s">
        <v>10</v>
      </c>
      <c r="G102" s="106" t="s">
        <v>10</v>
      </c>
      <c r="H102" s="86"/>
    </row>
    <row r="103" spans="1:8" s="7" customFormat="1" ht="26.25" customHeight="1">
      <c r="A103" s="788">
        <v>10</v>
      </c>
      <c r="B103" s="912" t="s">
        <v>25</v>
      </c>
      <c r="C103" s="781" t="s">
        <v>125</v>
      </c>
      <c r="D103" s="781"/>
      <c r="E103" s="781"/>
      <c r="F103" s="781"/>
      <c r="G103" s="781"/>
      <c r="H103" s="781"/>
    </row>
    <row r="104" spans="1:8" s="7" customFormat="1" ht="26.25" customHeight="1">
      <c r="A104" s="789"/>
      <c r="B104" s="913"/>
      <c r="C104" s="835" t="s">
        <v>126</v>
      </c>
      <c r="D104" s="835"/>
      <c r="E104" s="835"/>
      <c r="F104" s="835"/>
      <c r="G104" s="835"/>
      <c r="H104" s="835"/>
    </row>
    <row r="105" spans="1:8" s="7" customFormat="1" ht="42.75" customHeight="1">
      <c r="A105" s="789"/>
      <c r="B105" s="913"/>
      <c r="C105" s="100" t="s">
        <v>127</v>
      </c>
      <c r="D105" s="399" t="s">
        <v>645</v>
      </c>
      <c r="E105" s="912" t="s">
        <v>128</v>
      </c>
      <c r="F105" s="29" t="s">
        <v>10</v>
      </c>
      <c r="G105" s="29" t="s">
        <v>10</v>
      </c>
      <c r="H105" s="29" t="s">
        <v>10</v>
      </c>
    </row>
    <row r="106" spans="1:8" s="7" customFormat="1" ht="51.75" customHeight="1">
      <c r="A106" s="789"/>
      <c r="B106" s="913"/>
      <c r="C106" s="74" t="s">
        <v>129</v>
      </c>
      <c r="D106" s="408" t="s">
        <v>647</v>
      </c>
      <c r="E106" s="913"/>
      <c r="F106" s="32" t="s">
        <v>13</v>
      </c>
      <c r="G106" s="32" t="s">
        <v>13</v>
      </c>
      <c r="H106" s="32" t="s">
        <v>10</v>
      </c>
    </row>
    <row r="107" spans="1:8" s="7" customFormat="1" ht="198.75" customHeight="1">
      <c r="A107" s="789"/>
      <c r="B107" s="913"/>
      <c r="C107" s="74" t="s">
        <v>130</v>
      </c>
      <c r="D107" s="408" t="s">
        <v>648</v>
      </c>
      <c r="E107" s="913"/>
      <c r="F107" s="32" t="s">
        <v>13</v>
      </c>
      <c r="G107" s="32" t="s">
        <v>13</v>
      </c>
      <c r="H107" s="64"/>
    </row>
    <row r="108" spans="1:8" s="10" customFormat="1" ht="54" customHeight="1">
      <c r="A108" s="789"/>
      <c r="B108" s="913"/>
      <c r="C108" s="107" t="s">
        <v>131</v>
      </c>
      <c r="D108" s="108" t="s">
        <v>796</v>
      </c>
      <c r="E108" s="913"/>
      <c r="F108" s="32" t="s">
        <v>13</v>
      </c>
      <c r="G108" s="32" t="s">
        <v>13</v>
      </c>
      <c r="H108" s="109"/>
    </row>
    <row r="109" spans="1:8" s="10" customFormat="1" ht="54" customHeight="1">
      <c r="A109" s="789"/>
      <c r="B109" s="913"/>
      <c r="C109" s="107" t="s">
        <v>132</v>
      </c>
      <c r="D109" s="108" t="s">
        <v>797</v>
      </c>
      <c r="E109" s="913"/>
      <c r="F109" s="110" t="s">
        <v>10</v>
      </c>
      <c r="G109" s="110" t="s">
        <v>10</v>
      </c>
      <c r="H109" s="109"/>
    </row>
    <row r="110" spans="1:8" s="7" customFormat="1" ht="99.75" customHeight="1">
      <c r="A110" s="25">
        <v>11</v>
      </c>
      <c r="B110" s="44" t="s">
        <v>26</v>
      </c>
      <c r="C110" s="97" t="s">
        <v>241</v>
      </c>
      <c r="D110" s="395" t="s">
        <v>649</v>
      </c>
      <c r="E110" s="97" t="s">
        <v>133</v>
      </c>
      <c r="F110" s="45" t="s">
        <v>13</v>
      </c>
      <c r="G110" s="54" t="s">
        <v>13</v>
      </c>
      <c r="H110" s="45" t="s">
        <v>10</v>
      </c>
    </row>
    <row r="111" spans="1:8" s="7" customFormat="1" ht="59.25" customHeight="1">
      <c r="A111" s="811">
        <v>12</v>
      </c>
      <c r="B111" s="907" t="s">
        <v>242</v>
      </c>
      <c r="C111" s="100" t="s">
        <v>134</v>
      </c>
      <c r="D111" s="399" t="s">
        <v>650</v>
      </c>
      <c r="E111" s="907" t="s">
        <v>243</v>
      </c>
      <c r="F111" s="29" t="s">
        <v>13</v>
      </c>
      <c r="G111" s="29" t="s">
        <v>13</v>
      </c>
      <c r="H111" s="80"/>
    </row>
    <row r="112" spans="1:8" s="7" customFormat="1" ht="47.25" customHeight="1">
      <c r="A112" s="811"/>
      <c r="B112" s="907"/>
      <c r="C112" s="75" t="s">
        <v>135</v>
      </c>
      <c r="D112" s="75" t="s">
        <v>651</v>
      </c>
      <c r="E112" s="907"/>
      <c r="F112" s="67" t="s">
        <v>13</v>
      </c>
      <c r="G112" s="67" t="s">
        <v>13</v>
      </c>
      <c r="H112" s="86"/>
    </row>
    <row r="113" spans="1:8" s="7" customFormat="1" ht="26.25" customHeight="1">
      <c r="A113" s="788">
        <v>13</v>
      </c>
      <c r="B113" s="672" t="s">
        <v>244</v>
      </c>
      <c r="C113" s="781" t="s">
        <v>453</v>
      </c>
      <c r="D113" s="781"/>
      <c r="E113" s="781"/>
      <c r="F113" s="781"/>
      <c r="G113" s="781"/>
      <c r="H113" s="781"/>
    </row>
    <row r="114" spans="1:8" s="7" customFormat="1" ht="26.25" customHeight="1">
      <c r="A114" s="789"/>
      <c r="B114" s="673"/>
      <c r="C114" s="781" t="s">
        <v>455</v>
      </c>
      <c r="D114" s="781"/>
      <c r="E114" s="781"/>
      <c r="F114" s="781"/>
      <c r="G114" s="781"/>
      <c r="H114" s="781"/>
    </row>
    <row r="115" spans="1:8" s="7" customFormat="1" ht="109.15" customHeight="1">
      <c r="A115" s="789"/>
      <c r="B115" s="673"/>
      <c r="C115" s="399" t="s">
        <v>917</v>
      </c>
      <c r="D115" s="399" t="s">
        <v>652</v>
      </c>
      <c r="E115" s="672" t="s">
        <v>454</v>
      </c>
      <c r="F115" s="29" t="s">
        <v>13</v>
      </c>
      <c r="G115" s="29" t="s">
        <v>13</v>
      </c>
      <c r="H115" s="80"/>
    </row>
    <row r="116" spans="1:8" s="7" customFormat="1" ht="45" customHeight="1">
      <c r="A116" s="789"/>
      <c r="B116" s="673"/>
      <c r="C116" s="408" t="s">
        <v>136</v>
      </c>
      <c r="D116" s="408" t="s">
        <v>653</v>
      </c>
      <c r="E116" s="673"/>
      <c r="F116" s="32" t="s">
        <v>13</v>
      </c>
      <c r="G116" s="32" t="s">
        <v>13</v>
      </c>
      <c r="H116" s="64"/>
    </row>
    <row r="117" spans="1:8" s="7" customFormat="1" ht="70.150000000000006" customHeight="1">
      <c r="A117" s="789"/>
      <c r="B117" s="673"/>
      <c r="C117" s="74" t="s">
        <v>428</v>
      </c>
      <c r="D117" s="74" t="s">
        <v>654</v>
      </c>
      <c r="E117" s="673"/>
      <c r="F117" s="32" t="s">
        <v>13</v>
      </c>
      <c r="G117" s="32" t="s">
        <v>13</v>
      </c>
      <c r="H117" s="64"/>
    </row>
    <row r="118" spans="1:8" s="7" customFormat="1" ht="49.9" customHeight="1">
      <c r="A118" s="789"/>
      <c r="B118" s="673"/>
      <c r="C118" s="74" t="s">
        <v>137</v>
      </c>
      <c r="D118" s="74" t="s">
        <v>655</v>
      </c>
      <c r="E118" s="673"/>
      <c r="F118" s="32" t="s">
        <v>13</v>
      </c>
      <c r="G118" s="32" t="s">
        <v>13</v>
      </c>
      <c r="H118" s="64"/>
    </row>
    <row r="119" spans="1:8" s="7" customFormat="1" ht="90" customHeight="1">
      <c r="A119" s="789"/>
      <c r="B119" s="673"/>
      <c r="C119" s="74" t="s">
        <v>429</v>
      </c>
      <c r="D119" s="74" t="s">
        <v>656</v>
      </c>
      <c r="E119" s="673"/>
      <c r="F119" s="32" t="s">
        <v>13</v>
      </c>
      <c r="G119" s="32" t="s">
        <v>13</v>
      </c>
      <c r="H119" s="64"/>
    </row>
    <row r="120" spans="1:8" s="7" customFormat="1" ht="49.9" customHeight="1">
      <c r="A120" s="789"/>
      <c r="B120" s="673"/>
      <c r="C120" s="74" t="s">
        <v>138</v>
      </c>
      <c r="D120" s="74" t="s">
        <v>657</v>
      </c>
      <c r="E120" s="673"/>
      <c r="F120" s="32" t="s">
        <v>13</v>
      </c>
      <c r="G120" s="32" t="s">
        <v>13</v>
      </c>
      <c r="H120" s="32" t="s">
        <v>10</v>
      </c>
    </row>
    <row r="121" spans="1:8" s="7" customFormat="1" ht="165.6" customHeight="1">
      <c r="A121" s="789"/>
      <c r="B121" s="673"/>
      <c r="C121" s="653" t="s">
        <v>1136</v>
      </c>
      <c r="D121" s="653" t="s">
        <v>1137</v>
      </c>
      <c r="E121" s="673"/>
      <c r="F121" s="32" t="s">
        <v>13</v>
      </c>
      <c r="G121" s="32" t="s">
        <v>13</v>
      </c>
      <c r="H121" s="32" t="s">
        <v>9</v>
      </c>
    </row>
    <row r="122" spans="1:8" s="7" customFormat="1" ht="34.15" customHeight="1">
      <c r="A122" s="789"/>
      <c r="B122" s="673"/>
      <c r="C122" s="408" t="s">
        <v>892</v>
      </c>
      <c r="D122" s="408" t="s">
        <v>744</v>
      </c>
      <c r="E122" s="673"/>
      <c r="F122" s="32" t="s">
        <v>13</v>
      </c>
      <c r="G122" s="32" t="s">
        <v>13</v>
      </c>
      <c r="H122" s="64"/>
    </row>
    <row r="123" spans="1:8" s="7" customFormat="1" ht="49.9" customHeight="1">
      <c r="A123" s="789"/>
      <c r="B123" s="673"/>
      <c r="C123" s="408" t="s">
        <v>893</v>
      </c>
      <c r="D123" s="408" t="s">
        <v>745</v>
      </c>
      <c r="E123" s="673"/>
      <c r="F123" s="32" t="s">
        <v>13</v>
      </c>
      <c r="G123" s="32" t="s">
        <v>13</v>
      </c>
      <c r="H123" s="64"/>
    </row>
    <row r="124" spans="1:8" s="7" customFormat="1" ht="105" customHeight="1">
      <c r="A124" s="789"/>
      <c r="B124" s="673"/>
      <c r="C124" s="105" t="s">
        <v>894</v>
      </c>
      <c r="D124" s="105" t="s">
        <v>746</v>
      </c>
      <c r="E124" s="673"/>
      <c r="F124" s="94" t="s">
        <v>13</v>
      </c>
      <c r="G124" s="94" t="s">
        <v>13</v>
      </c>
      <c r="H124" s="112"/>
    </row>
    <row r="125" spans="1:8" s="7" customFormat="1" ht="49.9" customHeight="1">
      <c r="A125" s="789"/>
      <c r="B125" s="673"/>
      <c r="C125" s="75" t="s">
        <v>895</v>
      </c>
      <c r="D125" s="408" t="s">
        <v>747</v>
      </c>
      <c r="E125" s="673"/>
      <c r="F125" s="32" t="s">
        <v>13</v>
      </c>
      <c r="G125" s="32" t="s">
        <v>13</v>
      </c>
      <c r="H125" s="64"/>
    </row>
    <row r="126" spans="1:8" s="7" customFormat="1" ht="40.15" customHeight="1">
      <c r="A126" s="790"/>
      <c r="B126" s="674"/>
      <c r="C126" s="392" t="s">
        <v>896</v>
      </c>
      <c r="D126" s="392" t="s">
        <v>748</v>
      </c>
      <c r="E126" s="674"/>
      <c r="F126" s="102" t="s">
        <v>13</v>
      </c>
      <c r="G126" s="102" t="s">
        <v>13</v>
      </c>
      <c r="H126" s="113"/>
    </row>
    <row r="127" spans="1:8" s="7" customFormat="1" ht="60" customHeight="1">
      <c r="A127" s="788">
        <v>14</v>
      </c>
      <c r="B127" s="673" t="s">
        <v>270</v>
      </c>
      <c r="C127" s="88" t="s">
        <v>271</v>
      </c>
      <c r="D127" s="398" t="s">
        <v>658</v>
      </c>
      <c r="E127" s="927"/>
      <c r="F127" s="29" t="s">
        <v>13</v>
      </c>
      <c r="G127" s="29" t="s">
        <v>13</v>
      </c>
      <c r="H127" s="114"/>
    </row>
    <row r="128" spans="1:8" s="7" customFormat="1" ht="60" customHeight="1">
      <c r="A128" s="789"/>
      <c r="B128" s="673"/>
      <c r="C128" s="74" t="s">
        <v>272</v>
      </c>
      <c r="D128" s="408" t="s">
        <v>659</v>
      </c>
      <c r="E128" s="928"/>
      <c r="F128" s="32" t="s">
        <v>13</v>
      </c>
      <c r="G128" s="32" t="s">
        <v>13</v>
      </c>
      <c r="H128" s="64"/>
    </row>
    <row r="129" spans="1:8" s="7" customFormat="1" ht="78" customHeight="1">
      <c r="A129" s="789"/>
      <c r="B129" s="673"/>
      <c r="C129" s="105" t="s">
        <v>273</v>
      </c>
      <c r="D129" s="105" t="s">
        <v>660</v>
      </c>
      <c r="E129" s="928"/>
      <c r="F129" s="94" t="s">
        <v>13</v>
      </c>
      <c r="G129" s="94" t="s">
        <v>13</v>
      </c>
      <c r="H129" s="94"/>
    </row>
    <row r="130" spans="1:8" s="7" customFormat="1" ht="84" customHeight="1">
      <c r="A130" s="790"/>
      <c r="B130" s="674"/>
      <c r="C130" s="75" t="s">
        <v>274</v>
      </c>
      <c r="D130" s="75" t="s">
        <v>661</v>
      </c>
      <c r="E130" s="929"/>
      <c r="F130" s="67"/>
      <c r="G130" s="67"/>
      <c r="H130" s="67"/>
    </row>
    <row r="131" spans="1:8" s="7" customFormat="1" ht="56.25" customHeight="1">
      <c r="A131" s="789">
        <v>15</v>
      </c>
      <c r="B131" s="672" t="s">
        <v>27</v>
      </c>
      <c r="C131" s="100" t="s">
        <v>139</v>
      </c>
      <c r="D131" s="399" t="s">
        <v>662</v>
      </c>
      <c r="E131" s="912" t="s">
        <v>140</v>
      </c>
      <c r="F131" s="29" t="s">
        <v>10</v>
      </c>
      <c r="G131" s="29" t="s">
        <v>10</v>
      </c>
      <c r="H131" s="29" t="s">
        <v>10</v>
      </c>
    </row>
    <row r="132" spans="1:8" s="7" customFormat="1" ht="75.75" customHeight="1">
      <c r="A132" s="790"/>
      <c r="B132" s="674"/>
      <c r="C132" s="75" t="s">
        <v>141</v>
      </c>
      <c r="D132" s="75" t="s">
        <v>663</v>
      </c>
      <c r="E132" s="922"/>
      <c r="F132" s="67" t="s">
        <v>10</v>
      </c>
      <c r="G132" s="67" t="s">
        <v>10</v>
      </c>
      <c r="H132" s="67" t="s">
        <v>10</v>
      </c>
    </row>
    <row r="133" spans="1:8" s="7" customFormat="1" ht="65.099999999999994" customHeight="1">
      <c r="A133" s="25">
        <v>16</v>
      </c>
      <c r="B133" s="44" t="s">
        <v>28</v>
      </c>
      <c r="C133" s="97" t="s">
        <v>142</v>
      </c>
      <c r="D133" s="409" t="s">
        <v>664</v>
      </c>
      <c r="E133" s="44" t="s">
        <v>143</v>
      </c>
      <c r="F133" s="45" t="s">
        <v>10</v>
      </c>
      <c r="G133" s="45" t="s">
        <v>10</v>
      </c>
      <c r="H133" s="45"/>
    </row>
    <row r="134" spans="1:8" s="7" customFormat="1" ht="65.099999999999994" customHeight="1">
      <c r="A134" s="25">
        <v>17</v>
      </c>
      <c r="B134" s="44" t="s">
        <v>29</v>
      </c>
      <c r="C134" s="97" t="s">
        <v>144</v>
      </c>
      <c r="D134" s="409" t="s">
        <v>665</v>
      </c>
      <c r="E134" s="44" t="s">
        <v>438</v>
      </c>
      <c r="F134" s="45" t="s">
        <v>10</v>
      </c>
      <c r="G134" s="45" t="s">
        <v>10</v>
      </c>
      <c r="H134" s="45" t="s">
        <v>10</v>
      </c>
    </row>
    <row r="135" spans="1:8" s="7" customFormat="1" ht="26.25" customHeight="1">
      <c r="A135" s="788">
        <v>18</v>
      </c>
      <c r="B135" s="672" t="s">
        <v>460</v>
      </c>
      <c r="C135" s="924" t="s">
        <v>461</v>
      </c>
      <c r="D135" s="925" t="s">
        <v>145</v>
      </c>
      <c r="E135" s="925" t="s">
        <v>145</v>
      </c>
      <c r="F135" s="925" t="s">
        <v>145</v>
      </c>
      <c r="G135" s="925" t="s">
        <v>145</v>
      </c>
      <c r="H135" s="926" t="s">
        <v>145</v>
      </c>
    </row>
    <row r="136" spans="1:8" s="7" customFormat="1" ht="26.25" customHeight="1">
      <c r="A136" s="789"/>
      <c r="B136" s="673"/>
      <c r="C136" s="924" t="s">
        <v>462</v>
      </c>
      <c r="D136" s="925" t="s">
        <v>146</v>
      </c>
      <c r="E136" s="925" t="s">
        <v>146</v>
      </c>
      <c r="F136" s="925" t="s">
        <v>146</v>
      </c>
      <c r="G136" s="925" t="s">
        <v>146</v>
      </c>
      <c r="H136" s="926" t="s">
        <v>146</v>
      </c>
    </row>
    <row r="137" spans="1:8" s="7" customFormat="1" ht="26.25" customHeight="1">
      <c r="A137" s="789"/>
      <c r="B137" s="673"/>
      <c r="C137" s="924" t="s">
        <v>458</v>
      </c>
      <c r="D137" s="925" t="s">
        <v>147</v>
      </c>
      <c r="E137" s="925" t="s">
        <v>147</v>
      </c>
      <c r="F137" s="925" t="s">
        <v>147</v>
      </c>
      <c r="G137" s="925" t="s">
        <v>147</v>
      </c>
      <c r="H137" s="926" t="s">
        <v>147</v>
      </c>
    </row>
    <row r="138" spans="1:8" s="7" customFormat="1" ht="26.25" customHeight="1">
      <c r="A138" s="789"/>
      <c r="B138" s="673"/>
      <c r="C138" s="924" t="s">
        <v>457</v>
      </c>
      <c r="D138" s="925" t="s">
        <v>148</v>
      </c>
      <c r="E138" s="925" t="s">
        <v>148</v>
      </c>
      <c r="F138" s="925" t="s">
        <v>148</v>
      </c>
      <c r="G138" s="925" t="s">
        <v>148</v>
      </c>
      <c r="H138" s="926" t="s">
        <v>148</v>
      </c>
    </row>
    <row r="139" spans="1:8" s="7" customFormat="1" ht="26.25" customHeight="1">
      <c r="A139" s="789"/>
      <c r="B139" s="673"/>
      <c r="C139" s="924" t="s">
        <v>456</v>
      </c>
      <c r="D139" s="925" t="s">
        <v>149</v>
      </c>
      <c r="E139" s="925" t="s">
        <v>149</v>
      </c>
      <c r="F139" s="925" t="s">
        <v>149</v>
      </c>
      <c r="G139" s="925" t="s">
        <v>149</v>
      </c>
      <c r="H139" s="926" t="s">
        <v>149</v>
      </c>
    </row>
    <row r="140" spans="1:8" s="7" customFormat="1" ht="26.25" customHeight="1">
      <c r="A140" s="789"/>
      <c r="B140" s="673"/>
      <c r="C140" s="924" t="s">
        <v>150</v>
      </c>
      <c r="D140" s="925" t="s">
        <v>150</v>
      </c>
      <c r="E140" s="925" t="s">
        <v>150</v>
      </c>
      <c r="F140" s="925" t="s">
        <v>150</v>
      </c>
      <c r="G140" s="925" t="s">
        <v>150</v>
      </c>
      <c r="H140" s="926" t="s">
        <v>150</v>
      </c>
    </row>
    <row r="141" spans="1:8" s="7" customFormat="1" ht="26.25" customHeight="1">
      <c r="A141" s="789"/>
      <c r="B141" s="673"/>
      <c r="C141" s="924" t="s">
        <v>245</v>
      </c>
      <c r="D141" s="925"/>
      <c r="E141" s="925"/>
      <c r="F141" s="925"/>
      <c r="G141" s="925"/>
      <c r="H141" s="926"/>
    </row>
    <row r="142" spans="1:8" s="7" customFormat="1" ht="26.25" customHeight="1">
      <c r="A142" s="789"/>
      <c r="B142" s="673"/>
      <c r="C142" s="924" t="s">
        <v>463</v>
      </c>
      <c r="D142" s="925" t="s">
        <v>151</v>
      </c>
      <c r="E142" s="925" t="s">
        <v>151</v>
      </c>
      <c r="F142" s="925" t="s">
        <v>151</v>
      </c>
      <c r="G142" s="925" t="s">
        <v>151</v>
      </c>
      <c r="H142" s="926" t="s">
        <v>151</v>
      </c>
    </row>
    <row r="143" spans="1:8" s="7" customFormat="1" ht="63" customHeight="1">
      <c r="A143" s="789"/>
      <c r="B143" s="673"/>
      <c r="C143" s="69" t="s">
        <v>275</v>
      </c>
      <c r="D143" s="406" t="s">
        <v>666</v>
      </c>
      <c r="E143" s="855" t="s">
        <v>464</v>
      </c>
      <c r="F143" s="70" t="s">
        <v>10</v>
      </c>
      <c r="G143" s="70" t="s">
        <v>10</v>
      </c>
      <c r="H143" s="83"/>
    </row>
    <row r="144" spans="1:8" s="7" customFormat="1" ht="57.75" customHeight="1">
      <c r="A144" s="789"/>
      <c r="B144" s="673"/>
      <c r="C144" s="69" t="s">
        <v>276</v>
      </c>
      <c r="D144" s="406" t="s">
        <v>667</v>
      </c>
      <c r="E144" s="830"/>
      <c r="F144" s="70"/>
      <c r="G144" s="70"/>
      <c r="H144" s="83"/>
    </row>
    <row r="145" spans="1:8" s="7" customFormat="1" ht="64.5" customHeight="1">
      <c r="A145" s="790"/>
      <c r="B145" s="674"/>
      <c r="C145" s="75" t="s">
        <v>277</v>
      </c>
      <c r="D145" s="75" t="s">
        <v>668</v>
      </c>
      <c r="E145" s="831"/>
      <c r="F145" s="67" t="s">
        <v>13</v>
      </c>
      <c r="G145" s="67" t="s">
        <v>13</v>
      </c>
      <c r="H145" s="86"/>
    </row>
    <row r="146" spans="1:8" s="7" customFormat="1" ht="120" customHeight="1">
      <c r="A146" s="81"/>
      <c r="B146" s="672" t="s">
        <v>460</v>
      </c>
      <c r="C146" s="72" t="s">
        <v>278</v>
      </c>
      <c r="D146" s="406" t="s">
        <v>669</v>
      </c>
      <c r="E146" s="855" t="s">
        <v>464</v>
      </c>
      <c r="F146" s="70" t="s">
        <v>13</v>
      </c>
      <c r="G146" s="70" t="s">
        <v>13</v>
      </c>
      <c r="H146" s="83"/>
    </row>
    <row r="147" spans="1:8" s="7" customFormat="1" ht="59.25" customHeight="1">
      <c r="A147" s="81"/>
      <c r="B147" s="673"/>
      <c r="C147" s="74" t="s">
        <v>279</v>
      </c>
      <c r="D147" s="406" t="s">
        <v>670</v>
      </c>
      <c r="E147" s="830"/>
      <c r="F147" s="32" t="s">
        <v>13</v>
      </c>
      <c r="G147" s="32" t="s">
        <v>13</v>
      </c>
      <c r="H147" s="64"/>
    </row>
    <row r="148" spans="1:8" s="7" customFormat="1" ht="55.15" customHeight="1">
      <c r="A148" s="81"/>
      <c r="B148" s="673"/>
      <c r="C148" s="74" t="s">
        <v>280</v>
      </c>
      <c r="D148" s="406" t="s">
        <v>671</v>
      </c>
      <c r="E148" s="830"/>
      <c r="F148" s="32" t="s">
        <v>13</v>
      </c>
      <c r="G148" s="32" t="s">
        <v>13</v>
      </c>
      <c r="H148" s="64"/>
    </row>
    <row r="149" spans="1:8" s="7" customFormat="1" ht="139.5" customHeight="1">
      <c r="A149" s="81"/>
      <c r="B149" s="673"/>
      <c r="C149" s="74" t="s">
        <v>281</v>
      </c>
      <c r="D149" s="408" t="s">
        <v>918</v>
      </c>
      <c r="E149" s="830"/>
      <c r="F149" s="94" t="s">
        <v>13</v>
      </c>
      <c r="G149" s="94" t="s">
        <v>13</v>
      </c>
      <c r="H149" s="64"/>
    </row>
    <row r="150" spans="1:8" s="7" customFormat="1" ht="44.25" customHeight="1">
      <c r="A150" s="81"/>
      <c r="B150" s="673"/>
      <c r="C150" s="89" t="s">
        <v>282</v>
      </c>
      <c r="D150" s="391" t="s">
        <v>672</v>
      </c>
      <c r="E150" s="830"/>
      <c r="F150" s="94" t="s">
        <v>13</v>
      </c>
      <c r="G150" s="94" t="s">
        <v>13</v>
      </c>
      <c r="H150" s="112"/>
    </row>
    <row r="151" spans="1:8" s="7" customFormat="1" ht="56.25" customHeight="1">
      <c r="A151" s="84"/>
      <c r="B151" s="674"/>
      <c r="C151" s="90" t="s">
        <v>291</v>
      </c>
      <c r="D151" s="392" t="s">
        <v>673</v>
      </c>
      <c r="E151" s="831"/>
      <c r="F151" s="102"/>
      <c r="G151" s="102"/>
      <c r="H151" s="113"/>
    </row>
    <row r="152" spans="1:8" s="7" customFormat="1" ht="26.25" customHeight="1">
      <c r="A152" s="788">
        <v>19</v>
      </c>
      <c r="B152" s="672" t="s">
        <v>30</v>
      </c>
      <c r="C152" s="832" t="s">
        <v>465</v>
      </c>
      <c r="D152" s="833"/>
      <c r="E152" s="833"/>
      <c r="F152" s="833"/>
      <c r="G152" s="833"/>
      <c r="H152" s="834"/>
    </row>
    <row r="153" spans="1:8" s="7" customFormat="1" ht="26.25" customHeight="1">
      <c r="A153" s="789"/>
      <c r="B153" s="673"/>
      <c r="C153" s="781" t="s">
        <v>466</v>
      </c>
      <c r="D153" s="781"/>
      <c r="E153" s="781"/>
      <c r="F153" s="781"/>
      <c r="G153" s="781"/>
      <c r="H153" s="781"/>
    </row>
    <row r="154" spans="1:8" s="7" customFormat="1" ht="52.9" customHeight="1">
      <c r="A154" s="789"/>
      <c r="B154" s="673"/>
      <c r="C154" s="72" t="s">
        <v>152</v>
      </c>
      <c r="D154" s="406" t="s">
        <v>674</v>
      </c>
      <c r="E154" s="672" t="s">
        <v>467</v>
      </c>
      <c r="F154" s="70" t="s">
        <v>81</v>
      </c>
      <c r="G154" s="70" t="s">
        <v>81</v>
      </c>
      <c r="H154" s="83"/>
    </row>
    <row r="155" spans="1:8" s="7" customFormat="1" ht="52.9" customHeight="1">
      <c r="A155" s="789"/>
      <c r="B155" s="673"/>
      <c r="C155" s="74" t="s">
        <v>439</v>
      </c>
      <c r="D155" s="406" t="s">
        <v>675</v>
      </c>
      <c r="E155" s="673"/>
      <c r="F155" s="32" t="s">
        <v>81</v>
      </c>
      <c r="G155" s="32" t="s">
        <v>81</v>
      </c>
      <c r="H155" s="64"/>
    </row>
    <row r="156" spans="1:8" s="7" customFormat="1" ht="52.9" customHeight="1">
      <c r="A156" s="790"/>
      <c r="B156" s="674"/>
      <c r="C156" s="75" t="s">
        <v>246</v>
      </c>
      <c r="D156" s="406" t="s">
        <v>676</v>
      </c>
      <c r="E156" s="674"/>
      <c r="F156" s="67" t="s">
        <v>81</v>
      </c>
      <c r="G156" s="67" t="s">
        <v>81</v>
      </c>
      <c r="H156" s="86"/>
    </row>
    <row r="157" spans="1:8" s="7" customFormat="1" ht="52.9" customHeight="1">
      <c r="A157" s="788">
        <v>20</v>
      </c>
      <c r="B157" s="855" t="s">
        <v>824</v>
      </c>
      <c r="C157" s="115" t="s">
        <v>825</v>
      </c>
      <c r="D157" s="404" t="s">
        <v>677</v>
      </c>
      <c r="E157" s="855" t="s">
        <v>153</v>
      </c>
      <c r="F157" s="57" t="s">
        <v>13</v>
      </c>
      <c r="G157" s="104" t="s">
        <v>13</v>
      </c>
      <c r="H157" s="29" t="s">
        <v>10</v>
      </c>
    </row>
    <row r="158" spans="1:8" s="7" customFormat="1" ht="52.9" customHeight="1">
      <c r="A158" s="790"/>
      <c r="B158" s="831"/>
      <c r="C158" s="116" t="s">
        <v>826</v>
      </c>
      <c r="D158" s="93" t="s">
        <v>678</v>
      </c>
      <c r="E158" s="830"/>
      <c r="F158" s="94" t="s">
        <v>13</v>
      </c>
      <c r="G158" s="106" t="s">
        <v>13</v>
      </c>
      <c r="H158" s="94" t="s">
        <v>10</v>
      </c>
    </row>
    <row r="159" spans="1:8" s="7" customFormat="1" ht="52.9" customHeight="1">
      <c r="A159" s="788">
        <v>21</v>
      </c>
      <c r="B159" s="672" t="s">
        <v>154</v>
      </c>
      <c r="C159" s="27" t="s">
        <v>31</v>
      </c>
      <c r="D159" s="399" t="s">
        <v>679</v>
      </c>
      <c r="E159" s="878" t="s">
        <v>247</v>
      </c>
      <c r="F159" s="29" t="s">
        <v>13</v>
      </c>
      <c r="G159" s="29" t="s">
        <v>13</v>
      </c>
      <c r="H159" s="29"/>
    </row>
    <row r="160" spans="1:8" s="7" customFormat="1" ht="52.9" customHeight="1">
      <c r="A160" s="789"/>
      <c r="B160" s="673"/>
      <c r="C160" s="30" t="s">
        <v>155</v>
      </c>
      <c r="D160" s="408" t="s">
        <v>680</v>
      </c>
      <c r="E160" s="919"/>
      <c r="F160" s="32" t="s">
        <v>13</v>
      </c>
      <c r="G160" s="32" t="s">
        <v>13</v>
      </c>
      <c r="H160" s="32"/>
    </row>
    <row r="161" spans="1:8" s="7" customFormat="1" ht="52.9" customHeight="1">
      <c r="A161" s="790"/>
      <c r="B161" s="674"/>
      <c r="C161" s="66" t="s">
        <v>156</v>
      </c>
      <c r="D161" s="75" t="s">
        <v>681</v>
      </c>
      <c r="E161" s="920"/>
      <c r="F161" s="67" t="s">
        <v>13</v>
      </c>
      <c r="G161" s="67" t="s">
        <v>13</v>
      </c>
      <c r="H161" s="67"/>
    </row>
    <row r="162" spans="1:8" s="7" customFormat="1" ht="26.25" customHeight="1">
      <c r="A162" s="788">
        <v>22</v>
      </c>
      <c r="B162" s="672" t="s">
        <v>32</v>
      </c>
      <c r="C162" s="835" t="s">
        <v>157</v>
      </c>
      <c r="D162" s="835"/>
      <c r="E162" s="835"/>
      <c r="F162" s="835"/>
      <c r="G162" s="835"/>
      <c r="H162" s="835"/>
    </row>
    <row r="163" spans="1:8" s="7" customFormat="1" ht="26.25" customHeight="1">
      <c r="A163" s="789"/>
      <c r="B163" s="673"/>
      <c r="C163" s="835" t="s">
        <v>158</v>
      </c>
      <c r="D163" s="835"/>
      <c r="E163" s="835"/>
      <c r="F163" s="835" t="s">
        <v>10</v>
      </c>
      <c r="G163" s="835" t="s">
        <v>10</v>
      </c>
      <c r="H163" s="835"/>
    </row>
    <row r="164" spans="1:8" s="7" customFormat="1" ht="46.15" customHeight="1">
      <c r="A164" s="789"/>
      <c r="B164" s="673"/>
      <c r="C164" s="89" t="s">
        <v>159</v>
      </c>
      <c r="D164" s="391" t="s">
        <v>682</v>
      </c>
      <c r="E164" s="672" t="s">
        <v>160</v>
      </c>
      <c r="F164" s="60" t="s">
        <v>13</v>
      </c>
      <c r="G164" s="60" t="s">
        <v>13</v>
      </c>
      <c r="H164" s="117"/>
    </row>
    <row r="165" spans="1:8" s="7" customFormat="1" ht="46.15" customHeight="1">
      <c r="A165" s="790"/>
      <c r="B165" s="674"/>
      <c r="C165" s="75" t="s">
        <v>283</v>
      </c>
      <c r="D165" s="75" t="s">
        <v>683</v>
      </c>
      <c r="E165" s="674"/>
      <c r="F165" s="67" t="s">
        <v>13</v>
      </c>
      <c r="G165" s="67" t="s">
        <v>13</v>
      </c>
      <c r="H165" s="86"/>
    </row>
    <row r="166" spans="1:8" s="7" customFormat="1" ht="46.15" customHeight="1">
      <c r="A166" s="789">
        <v>23</v>
      </c>
      <c r="B166" s="935" t="s">
        <v>33</v>
      </c>
      <c r="C166" s="654" t="s">
        <v>161</v>
      </c>
      <c r="D166" s="654" t="s">
        <v>1138</v>
      </c>
      <c r="E166" s="672" t="s">
        <v>162</v>
      </c>
      <c r="F166" s="70" t="s">
        <v>13</v>
      </c>
      <c r="G166" s="70" t="s">
        <v>13</v>
      </c>
      <c r="H166" s="83"/>
    </row>
    <row r="167" spans="1:8" s="7" customFormat="1" ht="30" customHeight="1">
      <c r="A167" s="790"/>
      <c r="B167" s="936"/>
      <c r="C167" s="655" t="s">
        <v>163</v>
      </c>
      <c r="D167" s="656" t="s">
        <v>897</v>
      </c>
      <c r="E167" s="674"/>
      <c r="F167" s="67" t="s">
        <v>13</v>
      </c>
      <c r="G167" s="67" t="s">
        <v>13</v>
      </c>
      <c r="H167" s="86"/>
    </row>
    <row r="168" spans="1:8" s="7" customFormat="1" ht="26.25" customHeight="1">
      <c r="A168" s="788">
        <v>24</v>
      </c>
      <c r="B168" s="672" t="s">
        <v>34</v>
      </c>
      <c r="C168" s="879" t="s">
        <v>164</v>
      </c>
      <c r="D168" s="880"/>
      <c r="E168" s="880"/>
      <c r="F168" s="880"/>
      <c r="G168" s="880"/>
      <c r="H168" s="881"/>
    </row>
    <row r="169" spans="1:8" s="7" customFormat="1" ht="218.25" customHeight="1">
      <c r="A169" s="814"/>
      <c r="B169" s="921"/>
      <c r="C169" s="97" t="s">
        <v>798</v>
      </c>
      <c r="D169" s="395" t="s">
        <v>684</v>
      </c>
      <c r="E169" s="97" t="s">
        <v>165</v>
      </c>
      <c r="F169" s="45" t="s">
        <v>10</v>
      </c>
      <c r="G169" s="45" t="s">
        <v>10</v>
      </c>
      <c r="H169" s="55"/>
    </row>
    <row r="170" spans="1:8" s="7" customFormat="1" ht="26.25" customHeight="1">
      <c r="A170" s="788">
        <v>25</v>
      </c>
      <c r="B170" s="672" t="s">
        <v>35</v>
      </c>
      <c r="C170" s="832" t="s">
        <v>468</v>
      </c>
      <c r="D170" s="833"/>
      <c r="E170" s="833"/>
      <c r="F170" s="833"/>
      <c r="G170" s="833"/>
      <c r="H170" s="834"/>
    </row>
    <row r="171" spans="1:8" s="7" customFormat="1" ht="26.25" customHeight="1">
      <c r="A171" s="789"/>
      <c r="B171" s="673"/>
      <c r="C171" s="832" t="s">
        <v>469</v>
      </c>
      <c r="D171" s="833"/>
      <c r="E171" s="833"/>
      <c r="F171" s="833"/>
      <c r="G171" s="833"/>
      <c r="H171" s="834"/>
    </row>
    <row r="172" spans="1:8" s="7" customFormat="1" ht="26.25" customHeight="1">
      <c r="A172" s="789"/>
      <c r="B172" s="673"/>
      <c r="C172" s="832" t="s">
        <v>470</v>
      </c>
      <c r="D172" s="833"/>
      <c r="E172" s="833"/>
      <c r="F172" s="833"/>
      <c r="G172" s="833"/>
      <c r="H172" s="834"/>
    </row>
    <row r="173" spans="1:8" s="7" customFormat="1" ht="26.25" customHeight="1">
      <c r="A173" s="789"/>
      <c r="B173" s="673"/>
      <c r="C173" s="924" t="s">
        <v>471</v>
      </c>
      <c r="D173" s="925"/>
      <c r="E173" s="925"/>
      <c r="F173" s="925"/>
      <c r="G173" s="925"/>
      <c r="H173" s="926"/>
    </row>
    <row r="174" spans="1:8" s="7" customFormat="1" ht="26.25" customHeight="1">
      <c r="A174" s="789"/>
      <c r="B174" s="673"/>
      <c r="C174" s="924" t="s">
        <v>472</v>
      </c>
      <c r="D174" s="925"/>
      <c r="E174" s="925"/>
      <c r="F174" s="925"/>
      <c r="G174" s="925"/>
      <c r="H174" s="926"/>
    </row>
    <row r="175" spans="1:8" s="7" customFormat="1" ht="26.25" customHeight="1">
      <c r="A175" s="789"/>
      <c r="B175" s="673"/>
      <c r="C175" s="924" t="s">
        <v>473</v>
      </c>
      <c r="D175" s="925"/>
      <c r="E175" s="925"/>
      <c r="F175" s="925" t="s">
        <v>10</v>
      </c>
      <c r="G175" s="925" t="s">
        <v>10</v>
      </c>
      <c r="H175" s="926"/>
    </row>
    <row r="176" spans="1:8" s="7" customFormat="1" ht="49.9" customHeight="1">
      <c r="A176" s="789"/>
      <c r="B176" s="673"/>
      <c r="C176" s="72" t="s">
        <v>424</v>
      </c>
      <c r="D176" s="399" t="s">
        <v>685</v>
      </c>
      <c r="E176" s="672" t="s">
        <v>474</v>
      </c>
      <c r="F176" s="70" t="s">
        <v>13</v>
      </c>
      <c r="G176" s="70" t="s">
        <v>13</v>
      </c>
      <c r="H176" s="80"/>
    </row>
    <row r="177" spans="1:8" s="7" customFormat="1" ht="59.25" customHeight="1">
      <c r="A177" s="789"/>
      <c r="B177" s="673"/>
      <c r="C177" s="74" t="s">
        <v>166</v>
      </c>
      <c r="D177" s="408" t="s">
        <v>686</v>
      </c>
      <c r="E177" s="673"/>
      <c r="F177" s="32" t="s">
        <v>13</v>
      </c>
      <c r="G177" s="32" t="s">
        <v>13</v>
      </c>
      <c r="H177" s="64"/>
    </row>
    <row r="178" spans="1:8" s="7" customFormat="1" ht="40.15" customHeight="1">
      <c r="A178" s="789"/>
      <c r="B178" s="673"/>
      <c r="C178" s="105" t="s">
        <v>167</v>
      </c>
      <c r="D178" s="105" t="s">
        <v>687</v>
      </c>
      <c r="E178" s="673"/>
      <c r="F178" s="94" t="s">
        <v>13</v>
      </c>
      <c r="G178" s="94" t="s">
        <v>13</v>
      </c>
      <c r="H178" s="112"/>
    </row>
    <row r="179" spans="1:8" s="11" customFormat="1" ht="100.15" customHeight="1">
      <c r="A179" s="789"/>
      <c r="B179" s="673"/>
      <c r="C179" s="74" t="s">
        <v>799</v>
      </c>
      <c r="D179" s="170" t="s">
        <v>687</v>
      </c>
      <c r="E179" s="673"/>
      <c r="F179" s="32" t="s">
        <v>190</v>
      </c>
      <c r="G179" s="63" t="s">
        <v>190</v>
      </c>
      <c r="H179" s="119"/>
    </row>
    <row r="180" spans="1:8" s="6" customFormat="1" ht="105.75" customHeight="1">
      <c r="A180" s="81"/>
      <c r="B180" s="672" t="s">
        <v>597</v>
      </c>
      <c r="C180" s="100" t="s">
        <v>338</v>
      </c>
      <c r="D180" s="399" t="s">
        <v>688</v>
      </c>
      <c r="E180" s="27"/>
      <c r="F180" s="934" t="s">
        <v>13</v>
      </c>
      <c r="G180" s="836" t="s">
        <v>13</v>
      </c>
      <c r="H180" s="836"/>
    </row>
    <row r="181" spans="1:8" s="6" customFormat="1" ht="77.25" customHeight="1">
      <c r="A181" s="121"/>
      <c r="B181" s="673"/>
      <c r="C181" s="89" t="s">
        <v>341</v>
      </c>
      <c r="D181" s="673" t="s">
        <v>689</v>
      </c>
      <c r="E181" s="673" t="s">
        <v>516</v>
      </c>
      <c r="F181" s="934"/>
      <c r="G181" s="837"/>
      <c r="H181" s="837"/>
    </row>
    <row r="182" spans="1:8" s="6" customFormat="1" ht="225.75" customHeight="1">
      <c r="A182" s="122"/>
      <c r="B182" s="674"/>
      <c r="C182" s="123" t="s">
        <v>342</v>
      </c>
      <c r="D182" s="674"/>
      <c r="E182" s="921"/>
      <c r="F182" s="934"/>
      <c r="G182" s="838"/>
      <c r="H182" s="838"/>
    </row>
    <row r="183" spans="1:8" s="6" customFormat="1" ht="42" customHeight="1">
      <c r="A183" s="788">
        <v>26</v>
      </c>
      <c r="B183" s="853" t="s">
        <v>761</v>
      </c>
      <c r="C183" s="781" t="s">
        <v>475</v>
      </c>
      <c r="D183" s="781"/>
      <c r="E183" s="781"/>
      <c r="F183" s="781"/>
      <c r="G183" s="781"/>
      <c r="H183" s="781"/>
    </row>
    <row r="184" spans="1:8" s="6" customFormat="1" ht="300" customHeight="1">
      <c r="A184" s="789"/>
      <c r="B184" s="854"/>
      <c r="C184" s="76" t="s">
        <v>168</v>
      </c>
      <c r="D184" s="423" t="s">
        <v>694</v>
      </c>
      <c r="E184" s="124" t="s">
        <v>169</v>
      </c>
      <c r="F184" s="29" t="s">
        <v>9</v>
      </c>
      <c r="G184" s="29" t="s">
        <v>9</v>
      </c>
      <c r="H184" s="29" t="s">
        <v>9</v>
      </c>
    </row>
    <row r="185" spans="1:8" s="6" customFormat="1" ht="198" customHeight="1">
      <c r="A185" s="790"/>
      <c r="B185" s="933"/>
      <c r="C185" s="75" t="s">
        <v>340</v>
      </c>
      <c r="D185" s="118" t="s">
        <v>695</v>
      </c>
      <c r="E185" s="125"/>
      <c r="F185" s="102"/>
      <c r="G185" s="102"/>
      <c r="H185" s="102"/>
    </row>
    <row r="186" spans="1:8" s="6" customFormat="1" ht="26.25" customHeight="1">
      <c r="A186" s="937">
        <v>27</v>
      </c>
      <c r="B186" s="672" t="s">
        <v>331</v>
      </c>
      <c r="C186" s="832" t="s">
        <v>476</v>
      </c>
      <c r="D186" s="833"/>
      <c r="E186" s="833"/>
      <c r="F186" s="833"/>
      <c r="G186" s="833"/>
      <c r="H186" s="834"/>
    </row>
    <row r="187" spans="1:8" s="6" customFormat="1" ht="26.25" customHeight="1">
      <c r="A187" s="938"/>
      <c r="B187" s="673"/>
      <c r="C187" s="832" t="s">
        <v>477</v>
      </c>
      <c r="D187" s="833"/>
      <c r="E187" s="833"/>
      <c r="F187" s="833"/>
      <c r="G187" s="833"/>
      <c r="H187" s="834"/>
    </row>
    <row r="188" spans="1:8" s="6" customFormat="1" ht="26.25" customHeight="1">
      <c r="A188" s="938"/>
      <c r="B188" s="673"/>
      <c r="C188" s="832" t="s">
        <v>478</v>
      </c>
      <c r="D188" s="833"/>
      <c r="E188" s="833"/>
      <c r="F188" s="833"/>
      <c r="G188" s="833"/>
      <c r="H188" s="834"/>
    </row>
    <row r="189" spans="1:8" s="6" customFormat="1" ht="100.5" customHeight="1">
      <c r="A189" s="938"/>
      <c r="B189" s="673"/>
      <c r="C189" s="100" t="s">
        <v>800</v>
      </c>
      <c r="D189" s="399" t="s">
        <v>690</v>
      </c>
      <c r="E189" s="853" t="s">
        <v>332</v>
      </c>
      <c r="F189" s="836" t="s">
        <v>190</v>
      </c>
      <c r="G189" s="836" t="s">
        <v>333</v>
      </c>
      <c r="H189" s="850"/>
    </row>
    <row r="190" spans="1:8" s="6" customFormat="1" ht="64.5" customHeight="1">
      <c r="A190" s="938"/>
      <c r="B190" s="673"/>
      <c r="C190" s="105" t="s">
        <v>343</v>
      </c>
      <c r="D190" s="848" t="s">
        <v>898</v>
      </c>
      <c r="E190" s="854"/>
      <c r="F190" s="837"/>
      <c r="G190" s="837"/>
      <c r="H190" s="851"/>
    </row>
    <row r="191" spans="1:8" s="6" customFormat="1" ht="204" customHeight="1">
      <c r="A191" s="938"/>
      <c r="B191" s="673"/>
      <c r="C191" s="126" t="s">
        <v>344</v>
      </c>
      <c r="D191" s="849"/>
      <c r="E191" s="935"/>
      <c r="F191" s="847"/>
      <c r="G191" s="847"/>
      <c r="H191" s="852"/>
    </row>
    <row r="192" spans="1:8" s="6" customFormat="1" ht="97.5" customHeight="1">
      <c r="A192" s="939"/>
      <c r="B192" s="674"/>
      <c r="C192" s="75" t="s">
        <v>801</v>
      </c>
      <c r="D192" s="75" t="s">
        <v>691</v>
      </c>
      <c r="E192" s="65"/>
      <c r="F192" s="67" t="s">
        <v>190</v>
      </c>
      <c r="G192" s="67" t="s">
        <v>190</v>
      </c>
      <c r="H192" s="127"/>
    </row>
    <row r="193" spans="1:8" s="6" customFormat="1" ht="254.25" customHeight="1">
      <c r="A193" s="128"/>
      <c r="B193" s="673" t="s">
        <v>598</v>
      </c>
      <c r="C193" s="72" t="s">
        <v>345</v>
      </c>
      <c r="D193" s="339" t="s">
        <v>692</v>
      </c>
      <c r="E193" s="129" t="s">
        <v>479</v>
      </c>
      <c r="F193" s="60"/>
      <c r="G193" s="70"/>
      <c r="H193" s="130"/>
    </row>
    <row r="194" spans="1:8" s="6" customFormat="1" ht="76.5" customHeight="1">
      <c r="A194" s="131"/>
      <c r="B194" s="674"/>
      <c r="C194" s="90" t="s">
        <v>802</v>
      </c>
      <c r="D194" s="392" t="s">
        <v>693</v>
      </c>
      <c r="E194" s="85" t="s">
        <v>332</v>
      </c>
      <c r="F194" s="102" t="s">
        <v>190</v>
      </c>
      <c r="G194" s="132" t="s">
        <v>190</v>
      </c>
      <c r="H194" s="133"/>
    </row>
    <row r="195" spans="1:8" s="7" customFormat="1" ht="26.25" customHeight="1">
      <c r="A195" s="788">
        <v>28</v>
      </c>
      <c r="B195" s="853" t="s">
        <v>170</v>
      </c>
      <c r="C195" s="832" t="s">
        <v>171</v>
      </c>
      <c r="D195" s="833" t="s">
        <v>171</v>
      </c>
      <c r="E195" s="833" t="s">
        <v>171</v>
      </c>
      <c r="F195" s="833" t="s">
        <v>171</v>
      </c>
      <c r="G195" s="833" t="s">
        <v>171</v>
      </c>
      <c r="H195" s="834" t="s">
        <v>171</v>
      </c>
    </row>
    <row r="196" spans="1:8" s="7" customFormat="1" ht="26.25" customHeight="1">
      <c r="A196" s="789"/>
      <c r="B196" s="854"/>
      <c r="C196" s="832" t="s">
        <v>172</v>
      </c>
      <c r="D196" s="833" t="s">
        <v>172</v>
      </c>
      <c r="E196" s="833" t="s">
        <v>172</v>
      </c>
      <c r="F196" s="833" t="s">
        <v>172</v>
      </c>
      <c r="G196" s="833" t="s">
        <v>172</v>
      </c>
      <c r="H196" s="834" t="s">
        <v>172</v>
      </c>
    </row>
    <row r="197" spans="1:8" s="7" customFormat="1" ht="26.25" customHeight="1">
      <c r="A197" s="789"/>
      <c r="B197" s="854"/>
      <c r="C197" s="832" t="s">
        <v>173</v>
      </c>
      <c r="D197" s="833" t="s">
        <v>173</v>
      </c>
      <c r="E197" s="833" t="s">
        <v>173</v>
      </c>
      <c r="F197" s="833" t="s">
        <v>173</v>
      </c>
      <c r="G197" s="833" t="s">
        <v>173</v>
      </c>
      <c r="H197" s="834" t="s">
        <v>173</v>
      </c>
    </row>
    <row r="198" spans="1:8" s="7" customFormat="1" ht="26.25" customHeight="1">
      <c r="A198" s="789"/>
      <c r="B198" s="854"/>
      <c r="C198" s="832" t="s">
        <v>480</v>
      </c>
      <c r="D198" s="833" t="s">
        <v>174</v>
      </c>
      <c r="E198" s="833" t="s">
        <v>174</v>
      </c>
      <c r="F198" s="833" t="s">
        <v>174</v>
      </c>
      <c r="G198" s="833" t="s">
        <v>174</v>
      </c>
      <c r="H198" s="834" t="s">
        <v>174</v>
      </c>
    </row>
    <row r="199" spans="1:8" s="7" customFormat="1" ht="26.25" customHeight="1">
      <c r="A199" s="789"/>
      <c r="B199" s="854"/>
      <c r="C199" s="832" t="s">
        <v>175</v>
      </c>
      <c r="D199" s="833" t="s">
        <v>175</v>
      </c>
      <c r="E199" s="833" t="s">
        <v>175</v>
      </c>
      <c r="F199" s="833" t="s">
        <v>175</v>
      </c>
      <c r="G199" s="833" t="s">
        <v>175</v>
      </c>
      <c r="H199" s="834" t="s">
        <v>175</v>
      </c>
    </row>
    <row r="200" spans="1:8" s="7" customFormat="1" ht="71.25" customHeight="1">
      <c r="A200" s="789"/>
      <c r="B200" s="854"/>
      <c r="C200" s="100" t="s">
        <v>803</v>
      </c>
      <c r="D200" s="404" t="s">
        <v>696</v>
      </c>
      <c r="E200" s="672" t="s">
        <v>481</v>
      </c>
      <c r="F200" s="29" t="s">
        <v>13</v>
      </c>
      <c r="G200" s="29" t="s">
        <v>13</v>
      </c>
      <c r="H200" s="29"/>
    </row>
    <row r="201" spans="1:8" s="7" customFormat="1" ht="95.25" customHeight="1">
      <c r="A201" s="789"/>
      <c r="B201" s="854"/>
      <c r="C201" s="89" t="s">
        <v>804</v>
      </c>
      <c r="D201" s="134" t="s">
        <v>513</v>
      </c>
      <c r="E201" s="673"/>
      <c r="F201" s="32" t="s">
        <v>13</v>
      </c>
      <c r="G201" s="32" t="s">
        <v>13</v>
      </c>
      <c r="H201" s="32"/>
    </row>
    <row r="202" spans="1:8" s="7" customFormat="1" ht="39.950000000000003" customHeight="1">
      <c r="A202" s="789"/>
      <c r="B202" s="854"/>
      <c r="C202" s="74" t="s">
        <v>176</v>
      </c>
      <c r="D202" s="405" t="s">
        <v>749</v>
      </c>
      <c r="E202" s="849"/>
      <c r="F202" s="32" t="s">
        <v>13</v>
      </c>
      <c r="G202" s="32" t="s">
        <v>13</v>
      </c>
      <c r="H202" s="32"/>
    </row>
    <row r="203" spans="1:8" s="7" customFormat="1" ht="26.25" customHeight="1">
      <c r="A203" s="788">
        <v>29</v>
      </c>
      <c r="B203" s="672" t="s">
        <v>37</v>
      </c>
      <c r="C203" s="781" t="s">
        <v>180</v>
      </c>
      <c r="D203" s="781" t="s">
        <v>180</v>
      </c>
      <c r="E203" s="781" t="s">
        <v>180</v>
      </c>
      <c r="F203" s="781" t="s">
        <v>180</v>
      </c>
      <c r="G203" s="781" t="s">
        <v>180</v>
      </c>
      <c r="H203" s="781" t="s">
        <v>180</v>
      </c>
    </row>
    <row r="204" spans="1:8" s="7" customFormat="1" ht="26.25" customHeight="1">
      <c r="A204" s="789"/>
      <c r="B204" s="673"/>
      <c r="C204" s="832" t="s">
        <v>482</v>
      </c>
      <c r="D204" s="833" t="s">
        <v>181</v>
      </c>
      <c r="E204" s="833" t="s">
        <v>181</v>
      </c>
      <c r="F204" s="833" t="s">
        <v>181</v>
      </c>
      <c r="G204" s="833" t="s">
        <v>181</v>
      </c>
      <c r="H204" s="834" t="s">
        <v>181</v>
      </c>
    </row>
    <row r="205" spans="1:8" s="7" customFormat="1" ht="26.25" customHeight="1">
      <c r="A205" s="789"/>
      <c r="B205" s="673"/>
      <c r="C205" s="832" t="s">
        <v>483</v>
      </c>
      <c r="D205" s="833" t="s">
        <v>182</v>
      </c>
      <c r="E205" s="833" t="s">
        <v>182</v>
      </c>
      <c r="F205" s="833" t="s">
        <v>182</v>
      </c>
      <c r="G205" s="833" t="s">
        <v>182</v>
      </c>
      <c r="H205" s="834" t="s">
        <v>182</v>
      </c>
    </row>
    <row r="206" spans="1:8" s="7" customFormat="1" ht="64.5" customHeight="1">
      <c r="A206" s="789"/>
      <c r="B206" s="673"/>
      <c r="C206" s="100" t="s">
        <v>183</v>
      </c>
      <c r="D206" s="399" t="s">
        <v>701</v>
      </c>
      <c r="E206" s="431" t="s">
        <v>184</v>
      </c>
      <c r="F206" s="135" t="s">
        <v>10</v>
      </c>
      <c r="G206" s="135" t="s">
        <v>10</v>
      </c>
      <c r="H206" s="100"/>
    </row>
    <row r="207" spans="1:8" s="7" customFormat="1" ht="60" customHeight="1">
      <c r="A207" s="789"/>
      <c r="B207" s="673"/>
      <c r="C207" s="75" t="s">
        <v>1139</v>
      </c>
      <c r="D207" s="75" t="s">
        <v>702</v>
      </c>
      <c r="E207" s="75"/>
      <c r="F207" s="135" t="s">
        <v>9</v>
      </c>
      <c r="G207" s="135" t="s">
        <v>9</v>
      </c>
      <c r="H207" s="75"/>
    </row>
    <row r="208" spans="1:8" s="7" customFormat="1" ht="100.15" customHeight="1">
      <c r="A208" s="789"/>
      <c r="B208" s="673"/>
      <c r="C208" s="72" t="s">
        <v>1140</v>
      </c>
      <c r="D208" s="406" t="s">
        <v>703</v>
      </c>
      <c r="E208" s="341" t="s">
        <v>484</v>
      </c>
      <c r="F208" s="343" t="s">
        <v>9</v>
      </c>
      <c r="G208" s="343" t="s">
        <v>347</v>
      </c>
      <c r="H208" s="343"/>
    </row>
    <row r="209" spans="1:8" s="7" customFormat="1" ht="63" customHeight="1">
      <c r="A209" s="789"/>
      <c r="B209" s="673"/>
      <c r="C209" s="74" t="s">
        <v>1141</v>
      </c>
      <c r="D209" s="408" t="s">
        <v>704</v>
      </c>
      <c r="E209" s="848" t="s">
        <v>485</v>
      </c>
      <c r="F209" s="846" t="s">
        <v>9</v>
      </c>
      <c r="G209" s="846" t="s">
        <v>9</v>
      </c>
      <c r="H209" s="846"/>
    </row>
    <row r="210" spans="1:8" s="7" customFormat="1" ht="187.5" customHeight="1">
      <c r="A210" s="789"/>
      <c r="B210" s="673"/>
      <c r="C210" s="137" t="s">
        <v>1142</v>
      </c>
      <c r="D210" s="344" t="s">
        <v>706</v>
      </c>
      <c r="E210" s="849"/>
      <c r="F210" s="847"/>
      <c r="G210" s="847"/>
      <c r="H210" s="847"/>
    </row>
    <row r="211" spans="1:8" s="7" customFormat="1" ht="60.75" customHeight="1">
      <c r="A211" s="789"/>
      <c r="B211" s="673"/>
      <c r="C211" s="89" t="s">
        <v>1143</v>
      </c>
      <c r="D211" s="408" t="s">
        <v>705</v>
      </c>
      <c r="E211" s="848" t="s">
        <v>486</v>
      </c>
      <c r="F211" s="846" t="s">
        <v>348</v>
      </c>
      <c r="G211" s="846" t="s">
        <v>9</v>
      </c>
      <c r="H211" s="846"/>
    </row>
    <row r="212" spans="1:8" s="7" customFormat="1" ht="234" customHeight="1">
      <c r="A212" s="121"/>
      <c r="B212" s="89" t="s">
        <v>762</v>
      </c>
      <c r="C212" s="137" t="s">
        <v>1144</v>
      </c>
      <c r="D212" s="344" t="s">
        <v>707</v>
      </c>
      <c r="E212" s="849"/>
      <c r="F212" s="847"/>
      <c r="G212" s="847"/>
      <c r="H212" s="847"/>
    </row>
    <row r="213" spans="1:8" s="7" customFormat="1" ht="69" customHeight="1">
      <c r="A213" s="121"/>
      <c r="B213" s="89"/>
      <c r="C213" s="105" t="s">
        <v>339</v>
      </c>
      <c r="D213" s="105" t="s">
        <v>708</v>
      </c>
      <c r="E213" s="134"/>
      <c r="F213" s="94" t="s">
        <v>13</v>
      </c>
      <c r="G213" s="94" t="s">
        <v>13</v>
      </c>
      <c r="H213" s="112"/>
    </row>
    <row r="214" spans="1:8" s="7" customFormat="1" ht="45" customHeight="1">
      <c r="A214" s="122"/>
      <c r="B214" s="90"/>
      <c r="C214" s="75" t="s">
        <v>185</v>
      </c>
      <c r="D214" s="75" t="s">
        <v>709</v>
      </c>
      <c r="E214" s="120"/>
      <c r="F214" s="67" t="s">
        <v>13</v>
      </c>
      <c r="G214" s="138" t="s">
        <v>13</v>
      </c>
      <c r="H214" s="86"/>
    </row>
    <row r="215" spans="1:8" s="7" customFormat="1" ht="45" customHeight="1">
      <c r="A215" s="811">
        <v>30</v>
      </c>
      <c r="B215" s="940" t="s">
        <v>36</v>
      </c>
      <c r="C215" s="76" t="s">
        <v>177</v>
      </c>
      <c r="D215" s="423" t="s">
        <v>697</v>
      </c>
      <c r="E215" s="907" t="s">
        <v>700</v>
      </c>
      <c r="F215" s="57" t="s">
        <v>9</v>
      </c>
      <c r="G215" s="57" t="s">
        <v>9</v>
      </c>
      <c r="H215" s="57"/>
    </row>
    <row r="216" spans="1:8" s="7" customFormat="1" ht="45" customHeight="1">
      <c r="A216" s="811"/>
      <c r="B216" s="941"/>
      <c r="C216" s="74" t="s">
        <v>178</v>
      </c>
      <c r="D216" s="405" t="s">
        <v>698</v>
      </c>
      <c r="E216" s="907"/>
      <c r="F216" s="32" t="s">
        <v>9</v>
      </c>
      <c r="G216" s="32" t="s">
        <v>9</v>
      </c>
      <c r="H216" s="32"/>
    </row>
    <row r="217" spans="1:8" s="7" customFormat="1" ht="59.45" customHeight="1">
      <c r="A217" s="811"/>
      <c r="B217" s="936"/>
      <c r="C217" s="90" t="s">
        <v>179</v>
      </c>
      <c r="D217" s="120" t="s">
        <v>699</v>
      </c>
      <c r="E217" s="907"/>
      <c r="F217" s="102" t="s">
        <v>9</v>
      </c>
      <c r="G217" s="102" t="s">
        <v>9</v>
      </c>
      <c r="H217" s="102"/>
    </row>
    <row r="218" spans="1:8" s="7" customFormat="1" ht="50.1" customHeight="1">
      <c r="A218" s="788">
        <v>31</v>
      </c>
      <c r="B218" s="672" t="s">
        <v>38</v>
      </c>
      <c r="C218" s="76" t="s">
        <v>186</v>
      </c>
      <c r="D218" s="424" t="s">
        <v>751</v>
      </c>
      <c r="E218" s="139"/>
      <c r="F218" s="57" t="s">
        <v>13</v>
      </c>
      <c r="G218" s="104" t="s">
        <v>13</v>
      </c>
      <c r="H218" s="117"/>
    </row>
    <row r="219" spans="1:8" s="7" customFormat="1" ht="60" customHeight="1">
      <c r="A219" s="789"/>
      <c r="B219" s="673"/>
      <c r="C219" s="74" t="s">
        <v>334</v>
      </c>
      <c r="D219" s="425" t="s">
        <v>752</v>
      </c>
      <c r="E219" s="74"/>
      <c r="F219" s="32" t="s">
        <v>190</v>
      </c>
      <c r="G219" s="32" t="s">
        <v>335</v>
      </c>
      <c r="H219" s="64"/>
    </row>
    <row r="220" spans="1:8" s="7" customFormat="1" ht="49.9" customHeight="1">
      <c r="A220" s="790"/>
      <c r="B220" s="674"/>
      <c r="C220" s="221" t="s">
        <v>805</v>
      </c>
      <c r="D220" s="198" t="s">
        <v>750</v>
      </c>
      <c r="E220" s="140"/>
      <c r="F220" s="141" t="s">
        <v>80</v>
      </c>
      <c r="G220" s="141" t="s">
        <v>80</v>
      </c>
      <c r="H220" s="62"/>
    </row>
    <row r="221" spans="1:8" s="7" customFormat="1" ht="26.25" customHeight="1">
      <c r="A221" s="822">
        <v>32</v>
      </c>
      <c r="B221" s="823" t="s">
        <v>39</v>
      </c>
      <c r="C221" s="835" t="s">
        <v>487</v>
      </c>
      <c r="D221" s="835"/>
      <c r="E221" s="835"/>
      <c r="F221" s="835"/>
      <c r="G221" s="835"/>
      <c r="H221" s="835"/>
    </row>
    <row r="222" spans="1:8" s="7" customFormat="1" ht="26.25" customHeight="1">
      <c r="A222" s="813"/>
      <c r="B222" s="824"/>
      <c r="C222" s="835" t="s">
        <v>488</v>
      </c>
      <c r="D222" s="835"/>
      <c r="E222" s="835"/>
      <c r="F222" s="835"/>
      <c r="G222" s="835"/>
      <c r="H222" s="835"/>
    </row>
    <row r="223" spans="1:8" s="12" customFormat="1" ht="69.95" customHeight="1">
      <c r="A223" s="813"/>
      <c r="B223" s="824"/>
      <c r="C223" s="68" t="s">
        <v>187</v>
      </c>
      <c r="D223" s="426" t="s">
        <v>710</v>
      </c>
      <c r="E223" s="830" t="s">
        <v>489</v>
      </c>
      <c r="F223" s="142" t="s">
        <v>13</v>
      </c>
      <c r="G223" s="142" t="s">
        <v>13</v>
      </c>
      <c r="H223" s="143"/>
    </row>
    <row r="224" spans="1:8" s="12" customFormat="1" ht="69.95" customHeight="1">
      <c r="A224" s="813"/>
      <c r="B224" s="824"/>
      <c r="C224" s="58" t="s">
        <v>188</v>
      </c>
      <c r="D224" s="427" t="s">
        <v>711</v>
      </c>
      <c r="E224" s="830"/>
      <c r="F224" s="144" t="s">
        <v>13</v>
      </c>
      <c r="G224" s="144" t="s">
        <v>13</v>
      </c>
      <c r="H224" s="145"/>
    </row>
    <row r="225" spans="1:8" s="12" customFormat="1" ht="69.95" customHeight="1">
      <c r="A225" s="814"/>
      <c r="B225" s="825"/>
      <c r="C225" s="65" t="s">
        <v>189</v>
      </c>
      <c r="D225" s="160" t="s">
        <v>712</v>
      </c>
      <c r="E225" s="831"/>
      <c r="F225" s="146" t="s">
        <v>13</v>
      </c>
      <c r="G225" s="146" t="s">
        <v>190</v>
      </c>
      <c r="H225" s="147"/>
    </row>
    <row r="226" spans="1:8" s="7" customFormat="1" ht="26.25" customHeight="1">
      <c r="A226" s="788">
        <v>33</v>
      </c>
      <c r="B226" s="672" t="s">
        <v>40</v>
      </c>
      <c r="C226" s="879" t="s">
        <v>191</v>
      </c>
      <c r="D226" s="880"/>
      <c r="E226" s="880"/>
      <c r="F226" s="880"/>
      <c r="G226" s="880"/>
      <c r="H226" s="881"/>
    </row>
    <row r="227" spans="1:8" s="7" customFormat="1" ht="42.75" customHeight="1">
      <c r="A227" s="814"/>
      <c r="B227" s="825"/>
      <c r="C227" s="97" t="s">
        <v>192</v>
      </c>
      <c r="D227" s="124" t="s">
        <v>713</v>
      </c>
      <c r="E227" s="87" t="s">
        <v>193</v>
      </c>
      <c r="F227" s="45" t="s">
        <v>190</v>
      </c>
      <c r="G227" s="45" t="s">
        <v>194</v>
      </c>
      <c r="H227" s="55"/>
    </row>
    <row r="228" spans="1:8" s="7" customFormat="1" ht="66.75" customHeight="1">
      <c r="A228" s="346">
        <v>34</v>
      </c>
      <c r="B228" s="44" t="s">
        <v>41</v>
      </c>
      <c r="C228" s="97" t="s">
        <v>195</v>
      </c>
      <c r="D228" s="152" t="s">
        <v>714</v>
      </c>
      <c r="E228" s="148"/>
      <c r="F228" s="45" t="s">
        <v>13</v>
      </c>
      <c r="G228" s="45" t="s">
        <v>13</v>
      </c>
      <c r="H228" s="55"/>
    </row>
    <row r="229" spans="1:8" s="7" customFormat="1" ht="26.25" customHeight="1">
      <c r="A229" s="822">
        <v>35</v>
      </c>
      <c r="B229" s="871" t="s">
        <v>42</v>
      </c>
      <c r="C229" s="835" t="s">
        <v>196</v>
      </c>
      <c r="D229" s="835"/>
      <c r="E229" s="835"/>
      <c r="F229" s="835"/>
      <c r="G229" s="835"/>
      <c r="H229" s="835"/>
    </row>
    <row r="230" spans="1:8" s="7" customFormat="1" ht="26.25" customHeight="1">
      <c r="A230" s="813"/>
      <c r="B230" s="872"/>
      <c r="C230" s="835" t="s">
        <v>197</v>
      </c>
      <c r="D230" s="835"/>
      <c r="E230" s="835"/>
      <c r="F230" s="835" t="s">
        <v>190</v>
      </c>
      <c r="G230" s="835" t="s">
        <v>190</v>
      </c>
      <c r="H230" s="835"/>
    </row>
    <row r="231" spans="1:8" s="7" customFormat="1" ht="26.25" customHeight="1">
      <c r="A231" s="813"/>
      <c r="B231" s="872"/>
      <c r="C231" s="835" t="s">
        <v>198</v>
      </c>
      <c r="D231" s="835"/>
      <c r="E231" s="835"/>
      <c r="F231" s="835" t="s">
        <v>190</v>
      </c>
      <c r="G231" s="835" t="s">
        <v>10</v>
      </c>
      <c r="H231" s="835"/>
    </row>
    <row r="232" spans="1:8" s="12" customFormat="1" ht="53.25" customHeight="1">
      <c r="A232" s="813"/>
      <c r="B232" s="872"/>
      <c r="C232" s="68" t="s">
        <v>199</v>
      </c>
      <c r="D232" s="396" t="s">
        <v>715</v>
      </c>
      <c r="E232" s="673" t="s">
        <v>200</v>
      </c>
      <c r="F232" s="142" t="s">
        <v>190</v>
      </c>
      <c r="G232" s="142" t="s">
        <v>190</v>
      </c>
      <c r="H232" s="143"/>
    </row>
    <row r="233" spans="1:8" s="12" customFormat="1" ht="36" customHeight="1">
      <c r="A233" s="813"/>
      <c r="B233" s="872"/>
      <c r="C233" s="58" t="s">
        <v>201</v>
      </c>
      <c r="D233" s="393" t="s">
        <v>716</v>
      </c>
      <c r="E233" s="673"/>
      <c r="F233" s="144" t="s">
        <v>190</v>
      </c>
      <c r="G233" s="144" t="s">
        <v>190</v>
      </c>
      <c r="H233" s="145"/>
    </row>
    <row r="234" spans="1:8" s="12" customFormat="1" ht="48" customHeight="1">
      <c r="A234" s="813"/>
      <c r="B234" s="872"/>
      <c r="C234" s="58" t="s">
        <v>202</v>
      </c>
      <c r="D234" s="393" t="s">
        <v>514</v>
      </c>
      <c r="E234" s="673"/>
      <c r="F234" s="144" t="s">
        <v>10</v>
      </c>
      <c r="G234" s="144" t="s">
        <v>190</v>
      </c>
      <c r="H234" s="145"/>
    </row>
    <row r="235" spans="1:8" s="12" customFormat="1" ht="62.25" customHeight="1">
      <c r="A235" s="813"/>
      <c r="B235" s="872"/>
      <c r="C235" s="30" t="s">
        <v>827</v>
      </c>
      <c r="D235" s="393" t="s">
        <v>717</v>
      </c>
      <c r="E235" s="673"/>
      <c r="F235" s="136" t="s">
        <v>13</v>
      </c>
      <c r="G235" s="136" t="s">
        <v>13</v>
      </c>
      <c r="H235" s="149" t="s">
        <v>190</v>
      </c>
    </row>
    <row r="236" spans="1:8" s="12" customFormat="1" ht="34.5" customHeight="1">
      <c r="A236" s="813"/>
      <c r="B236" s="872"/>
      <c r="C236" s="30" t="s">
        <v>828</v>
      </c>
      <c r="D236" s="393" t="s">
        <v>718</v>
      </c>
      <c r="E236" s="673"/>
      <c r="F236" s="136" t="s">
        <v>13</v>
      </c>
      <c r="G236" s="136" t="s">
        <v>13</v>
      </c>
      <c r="H236" s="149" t="s">
        <v>190</v>
      </c>
    </row>
    <row r="237" spans="1:8" s="12" customFormat="1" ht="66.75" customHeight="1">
      <c r="A237" s="813"/>
      <c r="B237" s="872"/>
      <c r="C237" s="30" t="s">
        <v>203</v>
      </c>
      <c r="D237" s="393" t="s">
        <v>719</v>
      </c>
      <c r="E237" s="673"/>
      <c r="F237" s="136" t="s">
        <v>13</v>
      </c>
      <c r="G237" s="136" t="s">
        <v>13</v>
      </c>
      <c r="H237" s="149" t="s">
        <v>190</v>
      </c>
    </row>
    <row r="238" spans="1:8" s="12" customFormat="1" ht="47.25" customHeight="1">
      <c r="A238" s="814"/>
      <c r="B238" s="873"/>
      <c r="C238" s="66" t="s">
        <v>204</v>
      </c>
      <c r="D238" s="394" t="s">
        <v>720</v>
      </c>
      <c r="E238" s="674"/>
      <c r="F238" s="150" t="s">
        <v>13</v>
      </c>
      <c r="G238" s="150" t="s">
        <v>13</v>
      </c>
      <c r="H238" s="151" t="s">
        <v>190</v>
      </c>
    </row>
    <row r="239" spans="1:8" s="12" customFormat="1" ht="100.15" customHeight="1">
      <c r="A239" s="25">
        <v>36</v>
      </c>
      <c r="B239" s="87" t="s">
        <v>43</v>
      </c>
      <c r="C239" s="44" t="s">
        <v>205</v>
      </c>
      <c r="D239" s="403" t="s">
        <v>721</v>
      </c>
      <c r="E239" s="152"/>
      <c r="F239" s="153" t="s">
        <v>13</v>
      </c>
      <c r="G239" s="153" t="s">
        <v>13</v>
      </c>
      <c r="H239" s="154" t="s">
        <v>190</v>
      </c>
    </row>
    <row r="240" spans="1:8" s="12" customFormat="1" ht="26.25" customHeight="1">
      <c r="A240" s="788">
        <v>37</v>
      </c>
      <c r="B240" s="672" t="s">
        <v>206</v>
      </c>
      <c r="C240" s="781" t="s">
        <v>490</v>
      </c>
      <c r="D240" s="781" t="s">
        <v>207</v>
      </c>
      <c r="E240" s="781" t="s">
        <v>207</v>
      </c>
      <c r="F240" s="781" t="s">
        <v>207</v>
      </c>
      <c r="G240" s="781" t="s">
        <v>207</v>
      </c>
      <c r="H240" s="781" t="s">
        <v>207</v>
      </c>
    </row>
    <row r="241" spans="1:8" s="12" customFormat="1" ht="26.25" customHeight="1">
      <c r="A241" s="789"/>
      <c r="B241" s="673"/>
      <c r="C241" s="781" t="s">
        <v>491</v>
      </c>
      <c r="D241" s="781" t="s">
        <v>208</v>
      </c>
      <c r="E241" s="781" t="s">
        <v>208</v>
      </c>
      <c r="F241" s="781" t="s">
        <v>208</v>
      </c>
      <c r="G241" s="781" t="s">
        <v>208</v>
      </c>
      <c r="H241" s="781" t="s">
        <v>208</v>
      </c>
    </row>
    <row r="242" spans="1:8" s="12" customFormat="1" ht="26.25" customHeight="1">
      <c r="A242" s="789"/>
      <c r="B242" s="673"/>
      <c r="C242" s="781" t="s">
        <v>492</v>
      </c>
      <c r="D242" s="781" t="s">
        <v>209</v>
      </c>
      <c r="E242" s="781" t="s">
        <v>209</v>
      </c>
      <c r="F242" s="781" t="s">
        <v>209</v>
      </c>
      <c r="G242" s="781" t="s">
        <v>209</v>
      </c>
      <c r="H242" s="781" t="s">
        <v>209</v>
      </c>
    </row>
    <row r="243" spans="1:8" s="12" customFormat="1" ht="26.25" customHeight="1">
      <c r="A243" s="789"/>
      <c r="B243" s="673"/>
      <c r="C243" s="781" t="s">
        <v>210</v>
      </c>
      <c r="D243" s="781" t="s">
        <v>210</v>
      </c>
      <c r="E243" s="781" t="s">
        <v>210</v>
      </c>
      <c r="F243" s="781" t="s">
        <v>210</v>
      </c>
      <c r="G243" s="781" t="s">
        <v>210</v>
      </c>
      <c r="H243" s="781" t="s">
        <v>210</v>
      </c>
    </row>
    <row r="244" spans="1:8" s="12" customFormat="1" ht="139.9" customHeight="1">
      <c r="A244" s="789"/>
      <c r="B244" s="673"/>
      <c r="C244" s="27" t="s">
        <v>601</v>
      </c>
      <c r="D244" s="399" t="s">
        <v>759</v>
      </c>
      <c r="E244" s="672" t="s">
        <v>299</v>
      </c>
      <c r="F244" s="135" t="s">
        <v>13</v>
      </c>
      <c r="G244" s="135" t="s">
        <v>13</v>
      </c>
      <c r="H244" s="143"/>
    </row>
    <row r="245" spans="1:8" s="12" customFormat="1" ht="100.15" customHeight="1">
      <c r="A245" s="789"/>
      <c r="B245" s="673"/>
      <c r="C245" s="30" t="s">
        <v>430</v>
      </c>
      <c r="D245" s="408" t="s">
        <v>760</v>
      </c>
      <c r="E245" s="673"/>
      <c r="F245" s="136" t="s">
        <v>13</v>
      </c>
      <c r="G245" s="136" t="s">
        <v>13</v>
      </c>
      <c r="H245" s="145"/>
    </row>
    <row r="246" spans="1:8" s="12" customFormat="1" ht="60" customHeight="1">
      <c r="A246" s="789"/>
      <c r="B246" s="673"/>
      <c r="C246" s="69" t="s">
        <v>211</v>
      </c>
      <c r="D246" s="408" t="s">
        <v>722</v>
      </c>
      <c r="E246" s="849"/>
      <c r="F246" s="136" t="s">
        <v>190</v>
      </c>
      <c r="G246" s="136" t="s">
        <v>190</v>
      </c>
      <c r="H246" s="145"/>
    </row>
    <row r="247" spans="1:8" s="12" customFormat="1" ht="60" customHeight="1">
      <c r="A247" s="789"/>
      <c r="B247" s="673"/>
      <c r="C247" s="72" t="s">
        <v>212</v>
      </c>
      <c r="D247" s="406" t="s">
        <v>723</v>
      </c>
      <c r="E247" s="74" t="s">
        <v>298</v>
      </c>
      <c r="F247" s="73" t="s">
        <v>13</v>
      </c>
      <c r="G247" s="73" t="s">
        <v>13</v>
      </c>
      <c r="H247" s="155"/>
    </row>
    <row r="248" spans="1:8" s="12" customFormat="1" ht="79.900000000000006" customHeight="1">
      <c r="A248" s="789"/>
      <c r="B248" s="673"/>
      <c r="C248" s="74" t="s">
        <v>296</v>
      </c>
      <c r="D248" s="408" t="s">
        <v>724</v>
      </c>
      <c r="E248" s="74"/>
      <c r="F248" s="136" t="s">
        <v>190</v>
      </c>
      <c r="G248" s="136" t="s">
        <v>10</v>
      </c>
      <c r="H248" s="145"/>
    </row>
    <row r="249" spans="1:8" s="12" customFormat="1" ht="79.900000000000006" customHeight="1">
      <c r="A249" s="790"/>
      <c r="B249" s="674"/>
      <c r="C249" s="75" t="s">
        <v>248</v>
      </c>
      <c r="D249" s="75" t="s">
        <v>725</v>
      </c>
      <c r="E249" s="90"/>
      <c r="F249" s="150" t="s">
        <v>13</v>
      </c>
      <c r="G249" s="150" t="s">
        <v>13</v>
      </c>
      <c r="H249" s="147"/>
    </row>
    <row r="250" spans="1:8" s="12" customFormat="1" ht="90" customHeight="1">
      <c r="A250" s="25">
        <v>38</v>
      </c>
      <c r="B250" s="87" t="s">
        <v>44</v>
      </c>
      <c r="C250" s="97" t="s">
        <v>213</v>
      </c>
      <c r="D250" s="409" t="s">
        <v>742</v>
      </c>
      <c r="E250" s="44"/>
      <c r="F250" s="153" t="s">
        <v>190</v>
      </c>
      <c r="G250" s="153" t="s">
        <v>190</v>
      </c>
      <c r="H250" s="156"/>
    </row>
    <row r="251" spans="1:8" s="12" customFormat="1" ht="26.25" customHeight="1">
      <c r="A251" s="812">
        <v>39</v>
      </c>
      <c r="B251" s="778" t="s">
        <v>45</v>
      </c>
      <c r="C251" s="832" t="s">
        <v>46</v>
      </c>
      <c r="D251" s="833"/>
      <c r="E251" s="833"/>
      <c r="F251" s="833"/>
      <c r="G251" s="833"/>
      <c r="H251" s="834"/>
    </row>
    <row r="252" spans="1:8" s="12" customFormat="1" ht="26.25" customHeight="1">
      <c r="A252" s="813"/>
      <c r="B252" s="779"/>
      <c r="C252" s="781" t="s">
        <v>493</v>
      </c>
      <c r="D252" s="781"/>
      <c r="E252" s="781"/>
      <c r="F252" s="781" t="s">
        <v>190</v>
      </c>
      <c r="G252" s="781" t="s">
        <v>190</v>
      </c>
      <c r="H252" s="781"/>
    </row>
    <row r="253" spans="1:8" s="12" customFormat="1" ht="26.25" customHeight="1">
      <c r="A253" s="813"/>
      <c r="B253" s="779"/>
      <c r="C253" s="781" t="s">
        <v>214</v>
      </c>
      <c r="D253" s="781"/>
      <c r="E253" s="781"/>
      <c r="F253" s="781" t="s">
        <v>190</v>
      </c>
      <c r="G253" s="781" t="s">
        <v>190</v>
      </c>
      <c r="H253" s="781"/>
    </row>
    <row r="254" spans="1:8" s="12" customFormat="1" ht="26.25" customHeight="1">
      <c r="A254" s="813"/>
      <c r="B254" s="779"/>
      <c r="C254" s="781" t="s">
        <v>215</v>
      </c>
      <c r="D254" s="781"/>
      <c r="E254" s="781"/>
      <c r="F254" s="781" t="s">
        <v>190</v>
      </c>
      <c r="G254" s="781" t="s">
        <v>10</v>
      </c>
      <c r="H254" s="781"/>
    </row>
    <row r="255" spans="1:8" s="12" customFormat="1" ht="26.25" customHeight="1">
      <c r="A255" s="813"/>
      <c r="B255" s="779"/>
      <c r="C255" s="781" t="s">
        <v>47</v>
      </c>
      <c r="D255" s="781"/>
      <c r="E255" s="781"/>
      <c r="F255" s="781" t="s">
        <v>190</v>
      </c>
      <c r="G255" s="781" t="s">
        <v>190</v>
      </c>
      <c r="H255" s="781"/>
    </row>
    <row r="256" spans="1:8" s="13" customFormat="1" ht="69" customHeight="1">
      <c r="A256" s="813"/>
      <c r="B256" s="779"/>
      <c r="C256" s="157" t="s">
        <v>829</v>
      </c>
      <c r="D256" s="426" t="s">
        <v>726</v>
      </c>
      <c r="E256" s="830" t="s">
        <v>728</v>
      </c>
      <c r="F256" s="142" t="s">
        <v>190</v>
      </c>
      <c r="G256" s="142" t="s">
        <v>190</v>
      </c>
      <c r="H256" s="158"/>
    </row>
    <row r="257" spans="1:8" s="13" customFormat="1" ht="108.75" customHeight="1">
      <c r="A257" s="813"/>
      <c r="B257" s="779"/>
      <c r="C257" s="107" t="s">
        <v>216</v>
      </c>
      <c r="D257" s="426" t="s">
        <v>727</v>
      </c>
      <c r="E257" s="830"/>
      <c r="F257" s="144" t="s">
        <v>190</v>
      </c>
      <c r="G257" s="144" t="s">
        <v>190</v>
      </c>
      <c r="H257" s="159"/>
    </row>
    <row r="258" spans="1:8" s="13" customFormat="1" ht="82.5" customHeight="1">
      <c r="A258" s="813"/>
      <c r="B258" s="779"/>
      <c r="C258" s="107" t="s">
        <v>217</v>
      </c>
      <c r="D258" s="426" t="s">
        <v>729</v>
      </c>
      <c r="E258" s="830"/>
      <c r="F258" s="144" t="s">
        <v>10</v>
      </c>
      <c r="G258" s="144" t="s">
        <v>190</v>
      </c>
      <c r="H258" s="159"/>
    </row>
    <row r="259" spans="1:8" s="13" customFormat="1" ht="60.75" customHeight="1">
      <c r="A259" s="814"/>
      <c r="B259" s="780"/>
      <c r="C259" s="111" t="s">
        <v>218</v>
      </c>
      <c r="D259" s="160" t="s">
        <v>515</v>
      </c>
      <c r="E259" s="831"/>
      <c r="F259" s="146" t="s">
        <v>10</v>
      </c>
      <c r="G259" s="146" t="s">
        <v>190</v>
      </c>
      <c r="H259" s="161"/>
    </row>
    <row r="260" spans="1:8" s="13" customFormat="1" ht="26.25" customHeight="1">
      <c r="A260" s="788">
        <v>40</v>
      </c>
      <c r="B260" s="782" t="s">
        <v>336</v>
      </c>
      <c r="C260" s="785" t="s">
        <v>494</v>
      </c>
      <c r="D260" s="786"/>
      <c r="E260" s="786"/>
      <c r="F260" s="786"/>
      <c r="G260" s="786"/>
      <c r="H260" s="787"/>
    </row>
    <row r="261" spans="1:8" s="13" customFormat="1" ht="26.25" customHeight="1">
      <c r="A261" s="789"/>
      <c r="B261" s="783"/>
      <c r="C261" s="785" t="s">
        <v>495</v>
      </c>
      <c r="D261" s="786"/>
      <c r="E261" s="786"/>
      <c r="F261" s="786"/>
      <c r="G261" s="786"/>
      <c r="H261" s="787"/>
    </row>
    <row r="262" spans="1:8" s="13" customFormat="1" ht="26.25" customHeight="1">
      <c r="A262" s="789"/>
      <c r="B262" s="783"/>
      <c r="C262" s="785" t="s">
        <v>496</v>
      </c>
      <c r="D262" s="786"/>
      <c r="E262" s="786"/>
      <c r="F262" s="786"/>
      <c r="G262" s="786"/>
      <c r="H262" s="787"/>
    </row>
    <row r="263" spans="1:8" s="13" customFormat="1" ht="26.25" customHeight="1">
      <c r="A263" s="789"/>
      <c r="B263" s="783"/>
      <c r="C263" s="785" t="s">
        <v>497</v>
      </c>
      <c r="D263" s="786"/>
      <c r="E263" s="786"/>
      <c r="F263" s="786"/>
      <c r="G263" s="786"/>
      <c r="H263" s="787"/>
    </row>
    <row r="264" spans="1:8" s="6" customFormat="1" ht="64.900000000000006" customHeight="1">
      <c r="A264" s="789"/>
      <c r="B264" s="783"/>
      <c r="C264" s="162" t="s">
        <v>806</v>
      </c>
      <c r="D264" s="399" t="s">
        <v>730</v>
      </c>
      <c r="E264" s="163"/>
      <c r="F264" s="164"/>
      <c r="G264" s="165"/>
      <c r="H264" s="166"/>
    </row>
    <row r="265" spans="1:8" s="6" customFormat="1" ht="90" customHeight="1">
      <c r="A265" s="789"/>
      <c r="B265" s="783"/>
      <c r="C265" s="157" t="s">
        <v>502</v>
      </c>
      <c r="D265" s="406" t="s">
        <v>731</v>
      </c>
      <c r="E265" s="815" t="s">
        <v>498</v>
      </c>
      <c r="F265" s="826" t="s">
        <v>346</v>
      </c>
      <c r="G265" s="826" t="s">
        <v>346</v>
      </c>
      <c r="H265" s="828"/>
    </row>
    <row r="266" spans="1:8" s="6" customFormat="1" ht="225" customHeight="1">
      <c r="A266" s="790"/>
      <c r="B266" s="784"/>
      <c r="C266" s="167" t="s">
        <v>504</v>
      </c>
      <c r="D266" s="176" t="s">
        <v>732</v>
      </c>
      <c r="E266" s="819"/>
      <c r="F266" s="827"/>
      <c r="G266" s="827"/>
      <c r="H266" s="829"/>
    </row>
    <row r="267" spans="1:8" s="6" customFormat="1" ht="34.9" customHeight="1">
      <c r="A267" s="81"/>
      <c r="B267" s="782" t="s">
        <v>336</v>
      </c>
      <c r="C267" s="157" t="s">
        <v>503</v>
      </c>
      <c r="D267" s="406" t="s">
        <v>733</v>
      </c>
      <c r="E267" s="815" t="s">
        <v>499</v>
      </c>
      <c r="F267" s="826" t="s">
        <v>81</v>
      </c>
      <c r="G267" s="826" t="s">
        <v>81</v>
      </c>
      <c r="H267" s="168"/>
    </row>
    <row r="268" spans="1:8" s="6" customFormat="1" ht="214.5" customHeight="1">
      <c r="A268" s="81"/>
      <c r="B268" s="783"/>
      <c r="C268" s="169" t="s">
        <v>507</v>
      </c>
      <c r="D268" s="345" t="s">
        <v>734</v>
      </c>
      <c r="E268" s="816"/>
      <c r="F268" s="821"/>
      <c r="G268" s="821"/>
      <c r="H268" s="37"/>
    </row>
    <row r="269" spans="1:8" s="6" customFormat="1" ht="49.9" customHeight="1">
      <c r="A269" s="81"/>
      <c r="B269" s="783"/>
      <c r="C269" s="107" t="s">
        <v>505</v>
      </c>
      <c r="D269" s="408" t="s">
        <v>735</v>
      </c>
      <c r="E269" s="817" t="s">
        <v>500</v>
      </c>
      <c r="F269" s="820" t="s">
        <v>81</v>
      </c>
      <c r="G269" s="820" t="s">
        <v>81</v>
      </c>
      <c r="H269" s="839"/>
    </row>
    <row r="270" spans="1:8" s="6" customFormat="1" ht="79.900000000000006" customHeight="1">
      <c r="A270" s="81"/>
      <c r="B270" s="783"/>
      <c r="C270" s="169" t="s">
        <v>506</v>
      </c>
      <c r="D270" s="408" t="s">
        <v>736</v>
      </c>
      <c r="E270" s="818"/>
      <c r="F270" s="821"/>
      <c r="G270" s="821"/>
      <c r="H270" s="840"/>
    </row>
    <row r="271" spans="1:8" s="6" customFormat="1" ht="40.15" customHeight="1">
      <c r="A271" s="81"/>
      <c r="B271" s="783"/>
      <c r="C271" s="107" t="s">
        <v>337</v>
      </c>
      <c r="D271" s="408" t="s">
        <v>737</v>
      </c>
      <c r="E271" s="170"/>
      <c r="F271" s="171"/>
      <c r="G271" s="171"/>
      <c r="H271" s="172"/>
    </row>
    <row r="272" spans="1:8" s="6" customFormat="1" ht="79.900000000000006" customHeight="1">
      <c r="A272" s="122"/>
      <c r="B272" s="784"/>
      <c r="C272" s="173" t="s">
        <v>508</v>
      </c>
      <c r="D272" s="392" t="s">
        <v>738</v>
      </c>
      <c r="E272" s="170" t="s">
        <v>509</v>
      </c>
      <c r="F272" s="171" t="s">
        <v>80</v>
      </c>
      <c r="G272" s="171" t="s">
        <v>80</v>
      </c>
      <c r="H272" s="174"/>
    </row>
    <row r="273" spans="1:8" s="6" customFormat="1" ht="118.9" customHeight="1">
      <c r="A273" s="342">
        <v>41</v>
      </c>
      <c r="B273" s="432" t="s">
        <v>596</v>
      </c>
      <c r="C273" s="148" t="s">
        <v>602</v>
      </c>
      <c r="D273" s="395" t="s">
        <v>743</v>
      </c>
      <c r="E273" s="175"/>
      <c r="F273" s="45" t="s">
        <v>13</v>
      </c>
      <c r="G273" s="45" t="s">
        <v>13</v>
      </c>
      <c r="H273" s="55"/>
    </row>
    <row r="274" spans="1:8" s="7" customFormat="1" ht="40.15" customHeight="1">
      <c r="A274" s="25">
        <v>42</v>
      </c>
      <c r="B274" s="97" t="s">
        <v>48</v>
      </c>
      <c r="C274" s="148" t="s">
        <v>49</v>
      </c>
      <c r="D274" s="395" t="s">
        <v>739</v>
      </c>
      <c r="E274" s="175" t="s">
        <v>219</v>
      </c>
      <c r="F274" s="45" t="s">
        <v>13</v>
      </c>
      <c r="G274" s="45" t="s">
        <v>13</v>
      </c>
      <c r="H274" s="55"/>
    </row>
    <row r="275" spans="1:8" s="12" customFormat="1" ht="40.15" customHeight="1">
      <c r="A275" s="822">
        <v>43</v>
      </c>
      <c r="B275" s="855" t="s">
        <v>50</v>
      </c>
      <c r="C275" s="100" t="s">
        <v>220</v>
      </c>
      <c r="D275" s="399" t="s">
        <v>740</v>
      </c>
      <c r="E275" s="878" t="s">
        <v>741</v>
      </c>
      <c r="F275" s="135" t="s">
        <v>13</v>
      </c>
      <c r="G275" s="135" t="s">
        <v>13</v>
      </c>
      <c r="H275" s="143"/>
    </row>
    <row r="276" spans="1:8" s="12" customFormat="1" ht="190.15" customHeight="1">
      <c r="A276" s="874"/>
      <c r="B276" s="830"/>
      <c r="C276" s="30" t="s">
        <v>830</v>
      </c>
      <c r="D276" s="408" t="s">
        <v>807</v>
      </c>
      <c r="E276" s="692"/>
      <c r="F276" s="136" t="s">
        <v>13</v>
      </c>
      <c r="G276" s="136" t="s">
        <v>13</v>
      </c>
      <c r="H276" s="145"/>
    </row>
    <row r="277" spans="1:8" s="14" customFormat="1" ht="30" customHeight="1">
      <c r="A277" s="875" t="s">
        <v>221</v>
      </c>
      <c r="B277" s="876"/>
      <c r="C277" s="876"/>
      <c r="D277" s="876"/>
      <c r="E277" s="876"/>
      <c r="F277" s="876"/>
      <c r="G277" s="876"/>
      <c r="H277" s="877"/>
    </row>
    <row r="278" spans="1:8" ht="105" customHeight="1">
      <c r="A278" s="98">
        <v>1</v>
      </c>
      <c r="B278" s="43" t="s">
        <v>501</v>
      </c>
      <c r="C278" s="177" t="s">
        <v>808</v>
      </c>
      <c r="D278" s="97" t="s">
        <v>284</v>
      </c>
      <c r="E278" s="97" t="s">
        <v>222</v>
      </c>
      <c r="F278" s="153" t="s">
        <v>13</v>
      </c>
      <c r="G278" s="153" t="s">
        <v>13</v>
      </c>
      <c r="H278" s="178"/>
    </row>
    <row r="279" spans="1:8" ht="30" customHeight="1">
      <c r="A279" s="804" t="s">
        <v>223</v>
      </c>
      <c r="B279" s="805"/>
      <c r="C279" s="805"/>
      <c r="D279" s="805"/>
      <c r="E279" s="805"/>
      <c r="F279" s="805"/>
      <c r="G279" s="805"/>
      <c r="H279" s="806"/>
    </row>
    <row r="280" spans="1:8" ht="64.900000000000006" customHeight="1">
      <c r="A280" s="789">
        <v>1</v>
      </c>
      <c r="B280" s="869" t="s">
        <v>51</v>
      </c>
      <c r="C280" s="179" t="s">
        <v>249</v>
      </c>
      <c r="D280" s="89" t="s">
        <v>224</v>
      </c>
      <c r="E280" s="673" t="s">
        <v>250</v>
      </c>
      <c r="F280" s="180" t="s">
        <v>13</v>
      </c>
      <c r="G280" s="181" t="s">
        <v>13</v>
      </c>
      <c r="H280" s="182"/>
    </row>
    <row r="281" spans="1:8" ht="70.150000000000006" customHeight="1">
      <c r="A281" s="789"/>
      <c r="B281" s="869"/>
      <c r="C281" s="183" t="s">
        <v>303</v>
      </c>
      <c r="D281" s="74" t="s">
        <v>225</v>
      </c>
      <c r="E281" s="673"/>
      <c r="F281" s="136" t="s">
        <v>13</v>
      </c>
      <c r="G281" s="184" t="s">
        <v>13</v>
      </c>
      <c r="H281" s="185"/>
    </row>
    <row r="282" spans="1:8" ht="50.1" customHeight="1">
      <c r="A282" s="790"/>
      <c r="B282" s="870"/>
      <c r="C282" s="186" t="s">
        <v>304</v>
      </c>
      <c r="D282" s="90" t="s">
        <v>226</v>
      </c>
      <c r="E282" s="674"/>
      <c r="F282" s="102" t="s">
        <v>13</v>
      </c>
      <c r="G282" s="103" t="s">
        <v>13</v>
      </c>
      <c r="H282" s="187"/>
    </row>
    <row r="283" spans="1:8" ht="195" customHeight="1">
      <c r="A283" s="84">
        <v>2</v>
      </c>
      <c r="B283" s="90" t="s">
        <v>52</v>
      </c>
      <c r="C283" s="186" t="s">
        <v>251</v>
      </c>
      <c r="D283" s="75" t="s">
        <v>305</v>
      </c>
      <c r="E283" s="75" t="s">
        <v>306</v>
      </c>
      <c r="F283" s="45" t="s">
        <v>13</v>
      </c>
      <c r="G283" s="45" t="s">
        <v>13</v>
      </c>
      <c r="H283" s="42" t="s">
        <v>190</v>
      </c>
    </row>
    <row r="284" spans="1:8" ht="165.75" customHeight="1">
      <c r="A284" s="25">
        <v>3</v>
      </c>
      <c r="B284" s="97" t="s">
        <v>53</v>
      </c>
      <c r="C284" s="188" t="s">
        <v>316</v>
      </c>
      <c r="D284" s="97" t="s">
        <v>288</v>
      </c>
      <c r="E284" s="97" t="s">
        <v>252</v>
      </c>
      <c r="F284" s="45" t="s">
        <v>13</v>
      </c>
      <c r="G284" s="45" t="s">
        <v>13</v>
      </c>
      <c r="H284" s="189" t="s">
        <v>10</v>
      </c>
    </row>
    <row r="285" spans="1:8" ht="72" customHeight="1" thickBot="1">
      <c r="A285" s="190"/>
      <c r="B285" s="855" t="s">
        <v>559</v>
      </c>
      <c r="C285" s="657" t="s">
        <v>560</v>
      </c>
      <c r="D285" s="432" t="s">
        <v>440</v>
      </c>
      <c r="E285" s="191" t="s">
        <v>561</v>
      </c>
      <c r="F285" s="60" t="s">
        <v>571</v>
      </c>
      <c r="G285" s="60" t="s">
        <v>571</v>
      </c>
      <c r="H285" s="192" t="s">
        <v>571</v>
      </c>
    </row>
    <row r="286" spans="1:8" ht="60" customHeight="1" thickTop="1">
      <c r="A286" s="81"/>
      <c r="B286" s="856"/>
      <c r="C286" s="411" t="s">
        <v>569</v>
      </c>
      <c r="D286" s="217" t="s">
        <v>570</v>
      </c>
      <c r="E286" s="193"/>
      <c r="F286" s="194"/>
      <c r="G286" s="194"/>
      <c r="H286" s="195"/>
    </row>
    <row r="287" spans="1:8" ht="190.15" customHeight="1" thickBot="1">
      <c r="A287" s="84"/>
      <c r="B287" s="857"/>
      <c r="C287" s="841" t="s">
        <v>899</v>
      </c>
      <c r="D287" s="842"/>
      <c r="E287" s="843"/>
      <c r="F287" s="196"/>
      <c r="G287" s="196"/>
      <c r="H287" s="197"/>
    </row>
    <row r="288" spans="1:8" ht="180" customHeight="1" thickTop="1">
      <c r="A288" s="25"/>
      <c r="B288" s="237" t="s">
        <v>562</v>
      </c>
      <c r="C288" s="237" t="s">
        <v>563</v>
      </c>
      <c r="D288" s="409" t="s">
        <v>567</v>
      </c>
      <c r="E288" s="198" t="s">
        <v>564</v>
      </c>
      <c r="F288" s="102"/>
      <c r="G288" s="102"/>
      <c r="H288" s="174"/>
    </row>
    <row r="289" spans="1:8" ht="180" customHeight="1">
      <c r="A289" s="25"/>
      <c r="B289" s="198" t="s">
        <v>566</v>
      </c>
      <c r="C289" s="198" t="s">
        <v>1145</v>
      </c>
      <c r="D289" s="237" t="s">
        <v>568</v>
      </c>
      <c r="E289" s="198" t="s">
        <v>565</v>
      </c>
      <c r="F289" s="102"/>
      <c r="G289" s="102"/>
      <c r="H289" s="189"/>
    </row>
    <row r="290" spans="1:8" s="15" customFormat="1" ht="90" customHeight="1">
      <c r="A290" s="25">
        <v>4</v>
      </c>
      <c r="B290" s="97" t="s">
        <v>54</v>
      </c>
      <c r="C290" s="97" t="s">
        <v>780</v>
      </c>
      <c r="D290" s="409" t="s">
        <v>558</v>
      </c>
      <c r="E290" s="97" t="s">
        <v>227</v>
      </c>
      <c r="F290" s="102" t="s">
        <v>300</v>
      </c>
      <c r="G290" s="102" t="s">
        <v>190</v>
      </c>
      <c r="H290" s="189" t="s">
        <v>10</v>
      </c>
    </row>
    <row r="291" spans="1:8" s="15" customFormat="1" ht="90" customHeight="1">
      <c r="A291" s="25">
        <v>5</v>
      </c>
      <c r="B291" s="663" t="s">
        <v>884</v>
      </c>
      <c r="C291" s="188" t="s">
        <v>781</v>
      </c>
      <c r="D291" s="44" t="s">
        <v>764</v>
      </c>
      <c r="E291" s="97" t="s">
        <v>287</v>
      </c>
      <c r="F291" s="102" t="s">
        <v>300</v>
      </c>
      <c r="G291" s="102" t="s">
        <v>190</v>
      </c>
      <c r="H291" s="189" t="s">
        <v>10</v>
      </c>
    </row>
    <row r="292" spans="1:8" ht="100.15" customHeight="1">
      <c r="A292" s="25">
        <v>6</v>
      </c>
      <c r="B292" s="97" t="s">
        <v>517</v>
      </c>
      <c r="C292" s="188" t="s">
        <v>403</v>
      </c>
      <c r="D292" s="97" t="s">
        <v>765</v>
      </c>
      <c r="E292" s="97" t="s">
        <v>60</v>
      </c>
      <c r="F292" s="102" t="s">
        <v>81</v>
      </c>
      <c r="G292" s="102" t="s">
        <v>81</v>
      </c>
      <c r="H292" s="189" t="s">
        <v>81</v>
      </c>
    </row>
    <row r="293" spans="1:8" ht="130.15" customHeight="1">
      <c r="A293" s="25">
        <v>7</v>
      </c>
      <c r="B293" s="90" t="s">
        <v>518</v>
      </c>
      <c r="C293" s="188" t="s">
        <v>404</v>
      </c>
      <c r="D293" s="97" t="s">
        <v>766</v>
      </c>
      <c r="E293" s="97" t="s">
        <v>60</v>
      </c>
      <c r="F293" s="102" t="s">
        <v>81</v>
      </c>
      <c r="G293" s="102" t="s">
        <v>81</v>
      </c>
      <c r="H293" s="189" t="s">
        <v>81</v>
      </c>
    </row>
    <row r="294" spans="1:8" s="15" customFormat="1" ht="100.15" customHeight="1">
      <c r="A294" s="25">
        <v>8</v>
      </c>
      <c r="B294" s="76" t="s">
        <v>349</v>
      </c>
      <c r="C294" s="188" t="s">
        <v>441</v>
      </c>
      <c r="D294" s="44" t="s">
        <v>767</v>
      </c>
      <c r="E294" s="97" t="s">
        <v>289</v>
      </c>
      <c r="F294" s="102" t="s">
        <v>300</v>
      </c>
      <c r="G294" s="102" t="s">
        <v>190</v>
      </c>
      <c r="H294" s="189" t="s">
        <v>10</v>
      </c>
    </row>
    <row r="295" spans="1:8" s="15" customFormat="1" ht="100.15" customHeight="1">
      <c r="A295" s="25">
        <v>9</v>
      </c>
      <c r="B295" s="97" t="s">
        <v>55</v>
      </c>
      <c r="C295" s="188" t="s">
        <v>431</v>
      </c>
      <c r="D295" s="97" t="s">
        <v>768</v>
      </c>
      <c r="E295" s="97" t="s">
        <v>292</v>
      </c>
      <c r="F295" s="45" t="s">
        <v>190</v>
      </c>
      <c r="G295" s="45" t="s">
        <v>10</v>
      </c>
      <c r="H295" s="189" t="s">
        <v>10</v>
      </c>
    </row>
    <row r="296" spans="1:8" ht="100.15" customHeight="1">
      <c r="A296" s="25">
        <v>10</v>
      </c>
      <c r="B296" s="76" t="s">
        <v>56</v>
      </c>
      <c r="C296" s="188" t="s">
        <v>254</v>
      </c>
      <c r="D296" s="90" t="s">
        <v>769</v>
      </c>
      <c r="E296" s="97" t="s">
        <v>253</v>
      </c>
      <c r="F296" s="102" t="s">
        <v>10</v>
      </c>
      <c r="G296" s="102" t="s">
        <v>10</v>
      </c>
      <c r="H296" s="189" t="s">
        <v>190</v>
      </c>
    </row>
    <row r="297" spans="1:8" ht="120" customHeight="1" thickBot="1">
      <c r="A297" s="788">
        <v>11</v>
      </c>
      <c r="B297" s="858" t="s">
        <v>57</v>
      </c>
      <c r="C297" s="139" t="s">
        <v>432</v>
      </c>
      <c r="D297" s="76" t="s">
        <v>770</v>
      </c>
      <c r="E297" s="199"/>
      <c r="F297" s="57" t="s">
        <v>13</v>
      </c>
      <c r="G297" s="57" t="s">
        <v>13</v>
      </c>
      <c r="H297" s="57" t="s">
        <v>13</v>
      </c>
    </row>
    <row r="298" spans="1:8" ht="40.15" customHeight="1" thickTop="1">
      <c r="A298" s="789"/>
      <c r="B298" s="859"/>
      <c r="C298" s="864" t="s">
        <v>318</v>
      </c>
      <c r="D298" s="865"/>
      <c r="E298" s="866"/>
      <c r="F298" s="200" t="s">
        <v>13</v>
      </c>
      <c r="G298" s="200" t="s">
        <v>13</v>
      </c>
      <c r="H298" s="201" t="s">
        <v>13</v>
      </c>
    </row>
    <row r="299" spans="1:8" ht="40.15" customHeight="1">
      <c r="A299" s="789"/>
      <c r="B299" s="859"/>
      <c r="C299" s="867" t="s">
        <v>319</v>
      </c>
      <c r="D299" s="700"/>
      <c r="E299" s="701"/>
      <c r="F299" s="32" t="s">
        <v>13</v>
      </c>
      <c r="G299" s="32" t="s">
        <v>13</v>
      </c>
      <c r="H299" s="202" t="s">
        <v>13</v>
      </c>
    </row>
    <row r="300" spans="1:8" ht="40.15" customHeight="1" thickBot="1">
      <c r="A300" s="790"/>
      <c r="B300" s="860"/>
      <c r="C300" s="807" t="s">
        <v>320</v>
      </c>
      <c r="D300" s="697"/>
      <c r="E300" s="698"/>
      <c r="F300" s="196" t="s">
        <v>13</v>
      </c>
      <c r="G300" s="196" t="s">
        <v>13</v>
      </c>
      <c r="H300" s="203" t="s">
        <v>13</v>
      </c>
    </row>
    <row r="301" spans="1:8" ht="109.9" customHeight="1" thickTop="1">
      <c r="A301" s="790">
        <v>12</v>
      </c>
      <c r="B301" s="844" t="s">
        <v>58</v>
      </c>
      <c r="C301" s="204" t="s">
        <v>317</v>
      </c>
      <c r="D301" s="76" t="s">
        <v>771</v>
      </c>
      <c r="E301" s="199"/>
      <c r="F301" s="57" t="s">
        <v>13</v>
      </c>
      <c r="G301" s="57" t="s">
        <v>13</v>
      </c>
      <c r="H301" s="57" t="s">
        <v>13</v>
      </c>
    </row>
    <row r="302" spans="1:8" ht="120" customHeight="1">
      <c r="A302" s="811"/>
      <c r="B302" s="845"/>
      <c r="C302" s="205" t="s">
        <v>307</v>
      </c>
      <c r="D302" s="75" t="s">
        <v>772</v>
      </c>
      <c r="E302" s="206"/>
      <c r="F302" s="67" t="s">
        <v>13</v>
      </c>
      <c r="G302" s="67" t="s">
        <v>13</v>
      </c>
      <c r="H302" s="67" t="s">
        <v>13</v>
      </c>
    </row>
    <row r="303" spans="1:8" ht="54" customHeight="1">
      <c r="A303" s="25">
        <v>13</v>
      </c>
      <c r="B303" s="97" t="s">
        <v>59</v>
      </c>
      <c r="C303" s="97" t="s">
        <v>308</v>
      </c>
      <c r="D303" s="97" t="s">
        <v>286</v>
      </c>
      <c r="E303" s="44" t="s">
        <v>60</v>
      </c>
      <c r="F303" s="45" t="s">
        <v>13</v>
      </c>
      <c r="G303" s="45" t="s">
        <v>13</v>
      </c>
      <c r="H303" s="45" t="s">
        <v>10</v>
      </c>
    </row>
    <row r="304" spans="1:8" ht="79.150000000000006" customHeight="1">
      <c r="A304" s="788">
        <v>14</v>
      </c>
      <c r="B304" s="672" t="s">
        <v>61</v>
      </c>
      <c r="C304" s="398" t="s">
        <v>809</v>
      </c>
      <c r="D304" s="398" t="s">
        <v>919</v>
      </c>
      <c r="E304" s="387" t="s">
        <v>920</v>
      </c>
      <c r="F304" s="57" t="s">
        <v>194</v>
      </c>
      <c r="G304" s="60" t="s">
        <v>81</v>
      </c>
      <c r="H304" s="57" t="s">
        <v>194</v>
      </c>
    </row>
    <row r="305" spans="1:8" ht="54.6" customHeight="1">
      <c r="A305" s="789"/>
      <c r="B305" s="673"/>
      <c r="C305" s="428" t="s">
        <v>579</v>
      </c>
      <c r="D305" s="105" t="s">
        <v>921</v>
      </c>
      <c r="E305" s="410" t="s">
        <v>578</v>
      </c>
      <c r="F305" s="94" t="s">
        <v>580</v>
      </c>
      <c r="G305" s="94" t="s">
        <v>580</v>
      </c>
      <c r="H305" s="94" t="s">
        <v>580</v>
      </c>
    </row>
    <row r="306" spans="1:8" ht="52.9" customHeight="1" thickBot="1">
      <c r="A306" s="207"/>
      <c r="B306" s="208" t="s">
        <v>576</v>
      </c>
      <c r="C306" s="429" t="s">
        <v>577</v>
      </c>
      <c r="D306" s="209"/>
      <c r="E306" s="210"/>
      <c r="F306" s="211"/>
      <c r="G306" s="211"/>
      <c r="H306" s="211"/>
    </row>
    <row r="307" spans="1:8" ht="120" customHeight="1" thickTop="1" thickBot="1">
      <c r="A307" s="212"/>
      <c r="B307" s="258" t="s">
        <v>572</v>
      </c>
      <c r="C307" s="736" t="s">
        <v>574</v>
      </c>
      <c r="D307" s="737"/>
      <c r="E307" s="738"/>
      <c r="F307" s="196" t="s">
        <v>9</v>
      </c>
      <c r="G307" s="196" t="s">
        <v>9</v>
      </c>
      <c r="H307" s="213" t="s">
        <v>9</v>
      </c>
    </row>
    <row r="308" spans="1:8" ht="36" customHeight="1" thickTop="1" thickBot="1">
      <c r="A308" s="212"/>
      <c r="B308" s="258" t="s">
        <v>573</v>
      </c>
      <c r="C308" s="736" t="s">
        <v>575</v>
      </c>
      <c r="D308" s="737"/>
      <c r="E308" s="738"/>
      <c r="F308" s="196" t="s">
        <v>9</v>
      </c>
      <c r="G308" s="196" t="s">
        <v>9</v>
      </c>
      <c r="H308" s="213" t="s">
        <v>9</v>
      </c>
    </row>
    <row r="309" spans="1:8" ht="42" customHeight="1" thickTop="1" thickBot="1">
      <c r="A309" s="777"/>
      <c r="B309" s="214" t="s">
        <v>922</v>
      </c>
      <c r="C309" s="808" t="s">
        <v>810</v>
      </c>
      <c r="D309" s="809"/>
      <c r="E309" s="810"/>
      <c r="F309" s="215" t="s">
        <v>13</v>
      </c>
      <c r="G309" s="215" t="s">
        <v>13</v>
      </c>
      <c r="H309" s="213" t="s">
        <v>13</v>
      </c>
    </row>
    <row r="310" spans="1:8" ht="42" customHeight="1" thickTop="1" thickBot="1">
      <c r="A310" s="793"/>
      <c r="B310" s="214" t="s">
        <v>923</v>
      </c>
      <c r="C310" s="808" t="s">
        <v>811</v>
      </c>
      <c r="D310" s="809"/>
      <c r="E310" s="810"/>
      <c r="F310" s="215" t="s">
        <v>13</v>
      </c>
      <c r="G310" s="215" t="s">
        <v>13</v>
      </c>
      <c r="H310" s="213" t="s">
        <v>13</v>
      </c>
    </row>
    <row r="311" spans="1:8" ht="102.75" customHeight="1" thickTop="1">
      <c r="A311" s="216">
        <v>15</v>
      </c>
      <c r="B311" s="217" t="s">
        <v>519</v>
      </c>
      <c r="C311" s="218" t="s">
        <v>350</v>
      </c>
      <c r="D311" s="340" t="s">
        <v>812</v>
      </c>
      <c r="E311" s="71" t="s">
        <v>60</v>
      </c>
      <c r="F311" s="194" t="s">
        <v>81</v>
      </c>
      <c r="G311" s="200" t="s">
        <v>81</v>
      </c>
      <c r="H311" s="194" t="s">
        <v>81</v>
      </c>
    </row>
    <row r="312" spans="1:8" ht="131.25" customHeight="1">
      <c r="A312" s="84">
        <v>16</v>
      </c>
      <c r="B312" s="97" t="s">
        <v>351</v>
      </c>
      <c r="C312" s="188" t="s">
        <v>814</v>
      </c>
      <c r="D312" s="97" t="s">
        <v>813</v>
      </c>
      <c r="E312" s="44" t="s">
        <v>60</v>
      </c>
      <c r="F312" s="102" t="s">
        <v>81</v>
      </c>
      <c r="G312" s="45" t="s">
        <v>194</v>
      </c>
      <c r="H312" s="102" t="s">
        <v>80</v>
      </c>
    </row>
    <row r="313" spans="1:8" ht="131.25" customHeight="1" thickBot="1">
      <c r="A313" s="190">
        <v>17</v>
      </c>
      <c r="B313" s="219" t="s">
        <v>520</v>
      </c>
      <c r="C313" s="220" t="s">
        <v>433</v>
      </c>
      <c r="D313" s="221" t="s">
        <v>361</v>
      </c>
      <c r="E313" s="221" t="s">
        <v>510</v>
      </c>
      <c r="F313" s="222" t="s">
        <v>352</v>
      </c>
      <c r="G313" s="223" t="s">
        <v>353</v>
      </c>
      <c r="H313" s="224" t="s">
        <v>354</v>
      </c>
    </row>
    <row r="314" spans="1:8" s="6" customFormat="1" ht="28.5" customHeight="1" thickTop="1">
      <c r="A314" s="121"/>
      <c r="B314" s="225"/>
      <c r="C314" s="719" t="s">
        <v>355</v>
      </c>
      <c r="D314" s="720"/>
      <c r="E314" s="721"/>
      <c r="F314" s="226" t="s">
        <v>356</v>
      </c>
      <c r="G314" s="227" t="s">
        <v>352</v>
      </c>
      <c r="H314" s="228"/>
    </row>
    <row r="315" spans="1:8" s="6" customFormat="1" ht="41.25" customHeight="1">
      <c r="A315" s="121"/>
      <c r="B315" s="225"/>
      <c r="C315" s="767" t="s">
        <v>405</v>
      </c>
      <c r="D315" s="756"/>
      <c r="E315" s="757"/>
      <c r="F315" s="229" t="s">
        <v>357</v>
      </c>
      <c r="G315" s="230" t="s">
        <v>352</v>
      </c>
      <c r="H315" s="231"/>
    </row>
    <row r="316" spans="1:8" s="6" customFormat="1" ht="41.25" customHeight="1">
      <c r="A316" s="121"/>
      <c r="B316" s="232"/>
      <c r="C316" s="767" t="s">
        <v>406</v>
      </c>
      <c r="D316" s="756"/>
      <c r="E316" s="757"/>
      <c r="F316" s="229" t="s">
        <v>9</v>
      </c>
      <c r="G316" s="230" t="s">
        <v>358</v>
      </c>
      <c r="H316" s="231"/>
    </row>
    <row r="317" spans="1:8" s="6" customFormat="1" ht="24.75" customHeight="1" thickBot="1">
      <c r="A317" s="122"/>
      <c r="B317" s="233"/>
      <c r="C317" s="758" t="s">
        <v>359</v>
      </c>
      <c r="D317" s="759"/>
      <c r="E317" s="760"/>
      <c r="F317" s="234" t="s">
        <v>9</v>
      </c>
      <c r="G317" s="234" t="s">
        <v>360</v>
      </c>
      <c r="H317" s="235"/>
    </row>
    <row r="318" spans="1:8" s="6" customFormat="1" ht="200.25" customHeight="1" thickTop="1" thickBot="1">
      <c r="A318" s="190">
        <v>18</v>
      </c>
      <c r="B318" s="236" t="s">
        <v>521</v>
      </c>
      <c r="C318" s="221" t="s">
        <v>362</v>
      </c>
      <c r="D318" s="237" t="s">
        <v>363</v>
      </c>
      <c r="E318" s="236" t="s">
        <v>511</v>
      </c>
      <c r="F318" s="238" t="s">
        <v>9</v>
      </c>
      <c r="G318" s="239" t="s">
        <v>9</v>
      </c>
      <c r="H318" s="189" t="s">
        <v>81</v>
      </c>
    </row>
    <row r="319" spans="1:8" s="6" customFormat="1" ht="26.25" customHeight="1" thickTop="1">
      <c r="A319" s="762"/>
      <c r="B319" s="240"/>
      <c r="C319" s="764" t="s">
        <v>364</v>
      </c>
      <c r="D319" s="765"/>
      <c r="E319" s="766"/>
      <c r="F319" s="241" t="s">
        <v>9</v>
      </c>
      <c r="G319" s="227" t="s">
        <v>9</v>
      </c>
      <c r="H319" s="242"/>
    </row>
    <row r="320" spans="1:8" ht="51" customHeight="1">
      <c r="A320" s="762"/>
      <c r="B320" s="240"/>
      <c r="C320" s="767" t="s">
        <v>407</v>
      </c>
      <c r="D320" s="756"/>
      <c r="E320" s="757"/>
      <c r="F320" s="243" t="s">
        <v>9</v>
      </c>
      <c r="G320" s="230" t="s">
        <v>9</v>
      </c>
      <c r="H320" s="231"/>
    </row>
    <row r="321" spans="1:8" ht="40.5" customHeight="1">
      <c r="A321" s="762"/>
      <c r="B321" s="240"/>
      <c r="C321" s="767" t="s">
        <v>366</v>
      </c>
      <c r="D321" s="756"/>
      <c r="E321" s="757"/>
      <c r="F321" s="243" t="s">
        <v>9</v>
      </c>
      <c r="G321" s="230" t="s">
        <v>9</v>
      </c>
      <c r="H321" s="231"/>
    </row>
    <row r="322" spans="1:8" s="6" customFormat="1" ht="29.25" customHeight="1">
      <c r="A322" s="762"/>
      <c r="B322" s="240"/>
      <c r="C322" s="767" t="s">
        <v>408</v>
      </c>
      <c r="D322" s="756"/>
      <c r="E322" s="757"/>
      <c r="F322" s="243" t="s">
        <v>9</v>
      </c>
      <c r="G322" s="230" t="s">
        <v>9</v>
      </c>
      <c r="H322" s="231"/>
    </row>
    <row r="323" spans="1:8" ht="35.25" customHeight="1" thickBot="1">
      <c r="A323" s="763"/>
      <c r="B323" s="244"/>
      <c r="C323" s="758" t="s">
        <v>365</v>
      </c>
      <c r="D323" s="759"/>
      <c r="E323" s="760"/>
      <c r="F323" s="245" t="s">
        <v>9</v>
      </c>
      <c r="G323" s="246" t="s">
        <v>9</v>
      </c>
      <c r="H323" s="235"/>
    </row>
    <row r="324" spans="1:8" ht="159.75" customHeight="1" thickTop="1" thickBot="1">
      <c r="A324" s="190">
        <v>19</v>
      </c>
      <c r="B324" s="236" t="s">
        <v>522</v>
      </c>
      <c r="C324" s="247" t="s">
        <v>409</v>
      </c>
      <c r="D324" s="89" t="s">
        <v>367</v>
      </c>
      <c r="E324" s="59" t="s">
        <v>60</v>
      </c>
      <c r="F324" s="60" t="s">
        <v>13</v>
      </c>
      <c r="G324" s="60" t="s">
        <v>13</v>
      </c>
      <c r="H324" s="60" t="s">
        <v>13</v>
      </c>
    </row>
    <row r="325" spans="1:8" ht="53.25" customHeight="1" thickTop="1">
      <c r="A325" s="248"/>
      <c r="B325" s="702" t="s">
        <v>815</v>
      </c>
      <c r="C325" s="768" t="s">
        <v>368</v>
      </c>
      <c r="D325" s="769"/>
      <c r="E325" s="770"/>
      <c r="F325" s="226" t="s">
        <v>369</v>
      </c>
      <c r="G325" s="227" t="s">
        <v>370</v>
      </c>
      <c r="H325" s="242"/>
    </row>
    <row r="326" spans="1:8" ht="49.9" customHeight="1">
      <c r="A326" s="248"/>
      <c r="B326" s="703"/>
      <c r="C326" s="771" t="s">
        <v>371</v>
      </c>
      <c r="D326" s="772"/>
      <c r="E326" s="773"/>
      <c r="F326" s="229" t="s">
        <v>9</v>
      </c>
      <c r="G326" s="230" t="s">
        <v>9</v>
      </c>
      <c r="H326" s="231"/>
    </row>
    <row r="327" spans="1:8" ht="29.25" customHeight="1">
      <c r="A327" s="248"/>
      <c r="B327" s="703"/>
      <c r="C327" s="771" t="s">
        <v>372</v>
      </c>
      <c r="D327" s="772"/>
      <c r="E327" s="773"/>
      <c r="F327" s="229" t="s">
        <v>9</v>
      </c>
      <c r="G327" s="230" t="s">
        <v>9</v>
      </c>
      <c r="H327" s="231"/>
    </row>
    <row r="328" spans="1:8" ht="78" customHeight="1">
      <c r="A328" s="248"/>
      <c r="B328" s="703"/>
      <c r="C328" s="725" t="s">
        <v>1146</v>
      </c>
      <c r="D328" s="726"/>
      <c r="E328" s="727"/>
      <c r="F328" s="412" t="s">
        <v>9</v>
      </c>
      <c r="G328" s="412" t="s">
        <v>9</v>
      </c>
      <c r="H328" s="413"/>
    </row>
    <row r="329" spans="1:8" ht="39.75" customHeight="1" thickBot="1">
      <c r="A329" s="248"/>
      <c r="B329" s="704"/>
      <c r="C329" s="861" t="s">
        <v>902</v>
      </c>
      <c r="D329" s="862"/>
      <c r="E329" s="863"/>
      <c r="F329" s="412" t="s">
        <v>9</v>
      </c>
      <c r="G329" s="412" t="s">
        <v>9</v>
      </c>
      <c r="H329" s="235"/>
    </row>
    <row r="330" spans="1:8" ht="30.75" customHeight="1" thickTop="1">
      <c r="A330" s="248"/>
      <c r="B330" s="751" t="s">
        <v>816</v>
      </c>
      <c r="C330" s="754" t="s">
        <v>373</v>
      </c>
      <c r="D330" s="720"/>
      <c r="E330" s="721"/>
      <c r="F330" s="226" t="s">
        <v>369</v>
      </c>
      <c r="G330" s="249" t="s">
        <v>9</v>
      </c>
      <c r="H330" s="242"/>
    </row>
    <row r="331" spans="1:8" ht="40.5" customHeight="1">
      <c r="A331" s="248"/>
      <c r="B331" s="753"/>
      <c r="C331" s="707" t="s">
        <v>1147</v>
      </c>
      <c r="D331" s="708"/>
      <c r="E331" s="709"/>
      <c r="F331" s="229" t="s">
        <v>81</v>
      </c>
      <c r="G331" s="250" t="s">
        <v>13</v>
      </c>
      <c r="H331" s="231"/>
    </row>
    <row r="332" spans="1:8" ht="40.15" customHeight="1">
      <c r="A332" s="248"/>
      <c r="B332" s="753"/>
      <c r="C332" s="710" t="s">
        <v>410</v>
      </c>
      <c r="D332" s="711"/>
      <c r="E332" s="712"/>
      <c r="F332" s="229" t="s">
        <v>13</v>
      </c>
      <c r="G332" s="229" t="s">
        <v>370</v>
      </c>
      <c r="H332" s="231"/>
    </row>
    <row r="333" spans="1:8" s="6" customFormat="1" ht="27.75" hidden="1" customHeight="1">
      <c r="A333" s="248"/>
      <c r="B333" s="753"/>
      <c r="C333" s="710" t="s">
        <v>374</v>
      </c>
      <c r="D333" s="711"/>
      <c r="E333" s="712"/>
      <c r="F333" s="141" t="s">
        <v>9</v>
      </c>
      <c r="G333" s="35" t="s">
        <v>370</v>
      </c>
      <c r="H333" s="251"/>
    </row>
    <row r="334" spans="1:8" s="6" customFormat="1" ht="28.5" customHeight="1">
      <c r="A334" s="248"/>
      <c r="B334" s="753"/>
      <c r="C334" s="710" t="s">
        <v>375</v>
      </c>
      <c r="D334" s="711"/>
      <c r="E334" s="712"/>
      <c r="F334" s="141" t="s">
        <v>9</v>
      </c>
      <c r="G334" s="35" t="s">
        <v>9</v>
      </c>
      <c r="H334" s="251"/>
    </row>
    <row r="335" spans="1:8" s="6" customFormat="1" ht="42" customHeight="1">
      <c r="A335" s="248"/>
      <c r="B335" s="753"/>
      <c r="C335" s="707" t="s">
        <v>376</v>
      </c>
      <c r="D335" s="708"/>
      <c r="E335" s="709"/>
      <c r="F335" s="229" t="s">
        <v>81</v>
      </c>
      <c r="G335" s="250" t="s">
        <v>13</v>
      </c>
      <c r="H335" s="231"/>
    </row>
    <row r="336" spans="1:8" s="6" customFormat="1" ht="42" customHeight="1">
      <c r="A336" s="248"/>
      <c r="B336" s="753"/>
      <c r="C336" s="722" t="s">
        <v>377</v>
      </c>
      <c r="D336" s="723"/>
      <c r="E336" s="724"/>
      <c r="F336" s="412" t="s">
        <v>13</v>
      </c>
      <c r="G336" s="412" t="s">
        <v>9</v>
      </c>
      <c r="H336" s="413"/>
    </row>
    <row r="337" spans="1:8" s="6" customFormat="1" ht="33" customHeight="1" thickBot="1">
      <c r="A337" s="252"/>
      <c r="B337" s="752"/>
      <c r="C337" s="774" t="s">
        <v>901</v>
      </c>
      <c r="D337" s="775"/>
      <c r="E337" s="776"/>
      <c r="F337" s="234" t="s">
        <v>13</v>
      </c>
      <c r="G337" s="234" t="s">
        <v>9</v>
      </c>
      <c r="H337" s="235"/>
    </row>
    <row r="338" spans="1:8" s="6" customFormat="1" ht="225" customHeight="1" thickTop="1" thickBot="1">
      <c r="A338" s="190">
        <v>20</v>
      </c>
      <c r="B338" s="253" t="s">
        <v>523</v>
      </c>
      <c r="C338" s="76" t="s">
        <v>900</v>
      </c>
      <c r="D338" s="76" t="s">
        <v>384</v>
      </c>
      <c r="E338" s="236" t="s">
        <v>378</v>
      </c>
      <c r="F338" s="223" t="s">
        <v>9</v>
      </c>
      <c r="G338" s="254" t="s">
        <v>9</v>
      </c>
      <c r="H338" s="255" t="s">
        <v>411</v>
      </c>
    </row>
    <row r="339" spans="1:8" s="6" customFormat="1" ht="32.25" customHeight="1" thickTop="1">
      <c r="A339" s="777"/>
      <c r="B339" s="751" t="s">
        <v>817</v>
      </c>
      <c r="C339" s="754" t="s">
        <v>379</v>
      </c>
      <c r="D339" s="720"/>
      <c r="E339" s="721"/>
      <c r="F339" s="226" t="s">
        <v>9</v>
      </c>
      <c r="G339" s="227" t="s">
        <v>9</v>
      </c>
      <c r="H339" s="242"/>
    </row>
    <row r="340" spans="1:8" s="6" customFormat="1" ht="35.25" customHeight="1">
      <c r="A340" s="777"/>
      <c r="B340" s="753"/>
      <c r="C340" s="755" t="s">
        <v>380</v>
      </c>
      <c r="D340" s="756"/>
      <c r="E340" s="757"/>
      <c r="F340" s="229" t="s">
        <v>9</v>
      </c>
      <c r="G340" s="230" t="s">
        <v>9</v>
      </c>
      <c r="H340" s="231"/>
    </row>
    <row r="341" spans="1:8" s="6" customFormat="1" ht="43.5" customHeight="1">
      <c r="A341" s="777"/>
      <c r="B341" s="753"/>
      <c r="C341" s="755" t="s">
        <v>381</v>
      </c>
      <c r="D341" s="756"/>
      <c r="E341" s="757"/>
      <c r="F341" s="229" t="s">
        <v>9</v>
      </c>
      <c r="G341" s="230" t="s">
        <v>9</v>
      </c>
      <c r="H341" s="231"/>
    </row>
    <row r="342" spans="1:8" s="6" customFormat="1" ht="32.25" customHeight="1">
      <c r="A342" s="777"/>
      <c r="B342" s="753"/>
      <c r="C342" s="755" t="s">
        <v>382</v>
      </c>
      <c r="D342" s="756"/>
      <c r="E342" s="757"/>
      <c r="F342" s="229" t="s">
        <v>9</v>
      </c>
      <c r="G342" s="230" t="s">
        <v>9</v>
      </c>
      <c r="H342" s="231"/>
    </row>
    <row r="343" spans="1:8" s="6" customFormat="1" ht="32.25" customHeight="1" thickBot="1">
      <c r="A343" s="777"/>
      <c r="B343" s="752"/>
      <c r="C343" s="868" t="s">
        <v>383</v>
      </c>
      <c r="D343" s="759"/>
      <c r="E343" s="760"/>
      <c r="F343" s="223" t="s">
        <v>9</v>
      </c>
      <c r="G343" s="254" t="s">
        <v>9</v>
      </c>
      <c r="H343" s="256"/>
    </row>
    <row r="344" spans="1:8" s="6" customFormat="1" ht="29.25" customHeight="1" thickTop="1">
      <c r="A344" s="257"/>
      <c r="B344" s="751" t="s">
        <v>818</v>
      </c>
      <c r="C344" s="720" t="s">
        <v>385</v>
      </c>
      <c r="D344" s="720"/>
      <c r="E344" s="721"/>
      <c r="F344" s="249" t="s">
        <v>9</v>
      </c>
      <c r="G344" s="227" t="s">
        <v>9</v>
      </c>
      <c r="H344" s="228"/>
    </row>
    <row r="345" spans="1:8" s="6" customFormat="1" ht="60" customHeight="1" thickBot="1">
      <c r="A345" s="257"/>
      <c r="B345" s="752"/>
      <c r="C345" s="759" t="s">
        <v>412</v>
      </c>
      <c r="D345" s="759"/>
      <c r="E345" s="760"/>
      <c r="F345" s="223" t="s">
        <v>9</v>
      </c>
      <c r="G345" s="234" t="s">
        <v>9</v>
      </c>
      <c r="H345" s="256"/>
    </row>
    <row r="346" spans="1:8" s="7" customFormat="1" ht="255.75" customHeight="1" thickTop="1">
      <c r="A346" s="25">
        <v>21</v>
      </c>
      <c r="B346" s="97" t="s">
        <v>62</v>
      </c>
      <c r="C346" s="97" t="s">
        <v>819</v>
      </c>
      <c r="D346" s="97" t="s">
        <v>386</v>
      </c>
      <c r="E346" s="97" t="s">
        <v>63</v>
      </c>
      <c r="F346" s="45" t="s">
        <v>12</v>
      </c>
      <c r="G346" s="45" t="s">
        <v>9</v>
      </c>
      <c r="H346" s="45" t="s">
        <v>9</v>
      </c>
    </row>
    <row r="347" spans="1:8" ht="139.9" customHeight="1">
      <c r="A347" s="25">
        <v>22</v>
      </c>
      <c r="B347" s="97" t="s">
        <v>782</v>
      </c>
      <c r="C347" s="432" t="s">
        <v>1148</v>
      </c>
      <c r="D347" s="97" t="s">
        <v>387</v>
      </c>
      <c r="E347" s="97" t="s">
        <v>64</v>
      </c>
      <c r="F347" s="45" t="s">
        <v>13</v>
      </c>
      <c r="G347" s="45" t="s">
        <v>13</v>
      </c>
      <c r="H347" s="45" t="s">
        <v>13</v>
      </c>
    </row>
    <row r="348" spans="1:8" s="7" customFormat="1" ht="165" customHeight="1" thickBot="1">
      <c r="A348" s="190">
        <v>23</v>
      </c>
      <c r="B348" s="76" t="s">
        <v>65</v>
      </c>
      <c r="C348" s="76" t="s">
        <v>309</v>
      </c>
      <c r="D348" s="76" t="s">
        <v>388</v>
      </c>
      <c r="E348" s="76" t="s">
        <v>66</v>
      </c>
      <c r="F348" s="57" t="s">
        <v>9</v>
      </c>
      <c r="G348" s="57" t="s">
        <v>12</v>
      </c>
      <c r="H348" s="57" t="s">
        <v>12</v>
      </c>
    </row>
    <row r="349" spans="1:8" s="7" customFormat="1" ht="49.9" customHeight="1" thickTop="1" thickBot="1">
      <c r="A349" s="777"/>
      <c r="B349" s="258" t="s">
        <v>301</v>
      </c>
      <c r="C349" s="705" t="s">
        <v>293</v>
      </c>
      <c r="D349" s="705"/>
      <c r="E349" s="705"/>
      <c r="F349" s="215" t="s">
        <v>13</v>
      </c>
      <c r="G349" s="215" t="s">
        <v>13</v>
      </c>
      <c r="H349" s="213"/>
    </row>
    <row r="350" spans="1:8" s="7" customFormat="1" ht="45" customHeight="1" thickTop="1" thickBot="1">
      <c r="A350" s="793"/>
      <c r="B350" s="258" t="s">
        <v>302</v>
      </c>
      <c r="C350" s="705" t="s">
        <v>820</v>
      </c>
      <c r="D350" s="706"/>
      <c r="E350" s="706"/>
      <c r="F350" s="215" t="s">
        <v>13</v>
      </c>
      <c r="G350" s="215" t="s">
        <v>13</v>
      </c>
      <c r="H350" s="213"/>
    </row>
    <row r="351" spans="1:8" s="7" customFormat="1" ht="130.15" customHeight="1" thickTop="1">
      <c r="A351" s="259"/>
      <c r="B351" s="748" t="s">
        <v>553</v>
      </c>
      <c r="C351" s="391" t="s">
        <v>555</v>
      </c>
      <c r="D351" s="391" t="s">
        <v>599</v>
      </c>
      <c r="E351" s="260"/>
      <c r="F351" s="60" t="s">
        <v>554</v>
      </c>
      <c r="G351" s="60" t="s">
        <v>554</v>
      </c>
      <c r="H351" s="200" t="s">
        <v>9</v>
      </c>
    </row>
    <row r="352" spans="1:8" s="7" customFormat="1" ht="130.15" customHeight="1">
      <c r="A352" s="261"/>
      <c r="B352" s="749"/>
      <c r="C352" s="408" t="s">
        <v>924</v>
      </c>
      <c r="D352" s="260"/>
      <c r="E352" s="260"/>
      <c r="F352" s="32" t="s">
        <v>554</v>
      </c>
      <c r="G352" s="32" t="s">
        <v>554</v>
      </c>
      <c r="H352" s="32"/>
    </row>
    <row r="353" spans="1:8" s="7" customFormat="1" ht="85.15" customHeight="1">
      <c r="A353" s="262"/>
      <c r="B353" s="750"/>
      <c r="C353" s="392" t="s">
        <v>925</v>
      </c>
      <c r="D353" s="263"/>
      <c r="E353" s="263"/>
      <c r="F353" s="102" t="s">
        <v>554</v>
      </c>
      <c r="G353" s="102" t="s">
        <v>554</v>
      </c>
      <c r="H353" s="102"/>
    </row>
    <row r="354" spans="1:8" s="7" customFormat="1" ht="195" customHeight="1">
      <c r="A354" s="81">
        <v>24</v>
      </c>
      <c r="B354" s="100" t="s">
        <v>67</v>
      </c>
      <c r="C354" s="658" t="s">
        <v>1149</v>
      </c>
      <c r="D354" s="399" t="s">
        <v>926</v>
      </c>
      <c r="E354" s="27" t="s">
        <v>68</v>
      </c>
      <c r="F354" s="29" t="s">
        <v>9</v>
      </c>
      <c r="G354" s="29" t="s">
        <v>9</v>
      </c>
      <c r="H354" s="29" t="s">
        <v>9</v>
      </c>
    </row>
    <row r="355" spans="1:8" s="7" customFormat="1" ht="160.15" customHeight="1">
      <c r="A355" s="84"/>
      <c r="B355" s="392" t="s">
        <v>557</v>
      </c>
      <c r="C355" s="392" t="s">
        <v>887</v>
      </c>
      <c r="D355" s="392" t="s">
        <v>556</v>
      </c>
      <c r="E355" s="77"/>
      <c r="F355" s="102" t="s">
        <v>554</v>
      </c>
      <c r="G355" s="102" t="s">
        <v>554</v>
      </c>
      <c r="H355" s="102" t="s">
        <v>554</v>
      </c>
    </row>
    <row r="356" spans="1:8" ht="150" customHeight="1" thickBot="1">
      <c r="A356" s="190">
        <v>25</v>
      </c>
      <c r="B356" s="76" t="s">
        <v>69</v>
      </c>
      <c r="C356" s="76" t="s">
        <v>311</v>
      </c>
      <c r="D356" s="76" t="s">
        <v>773</v>
      </c>
      <c r="E356" s="76" t="s">
        <v>310</v>
      </c>
      <c r="F356" s="57" t="s">
        <v>12</v>
      </c>
      <c r="G356" s="57" t="s">
        <v>12</v>
      </c>
      <c r="H356" s="57" t="s">
        <v>12</v>
      </c>
    </row>
    <row r="357" spans="1:8" ht="43.5" customHeight="1" thickTop="1">
      <c r="A357" s="264"/>
      <c r="B357" s="689" t="s">
        <v>313</v>
      </c>
      <c r="C357" s="795" t="s">
        <v>888</v>
      </c>
      <c r="D357" s="796"/>
      <c r="E357" s="748"/>
      <c r="F357" s="265" t="s">
        <v>294</v>
      </c>
      <c r="G357" s="265" t="s">
        <v>9</v>
      </c>
      <c r="H357" s="266"/>
    </row>
    <row r="358" spans="1:8" ht="48" customHeight="1">
      <c r="A358" s="264"/>
      <c r="B358" s="690"/>
      <c r="C358" s="739" t="s">
        <v>413</v>
      </c>
      <c r="D358" s="740"/>
      <c r="E358" s="741"/>
      <c r="F358" s="32" t="s">
        <v>294</v>
      </c>
      <c r="G358" s="32" t="s">
        <v>9</v>
      </c>
      <c r="H358" s="267"/>
    </row>
    <row r="359" spans="1:8" ht="42" customHeight="1">
      <c r="A359" s="264"/>
      <c r="B359" s="690"/>
      <c r="C359" s="739" t="s">
        <v>414</v>
      </c>
      <c r="D359" s="740"/>
      <c r="E359" s="741"/>
      <c r="F359" s="32" t="s">
        <v>294</v>
      </c>
      <c r="G359" s="32" t="s">
        <v>9</v>
      </c>
      <c r="H359" s="267"/>
    </row>
    <row r="360" spans="1:8" ht="47.25" customHeight="1">
      <c r="A360" s="264"/>
      <c r="B360" s="690"/>
      <c r="C360" s="739" t="s">
        <v>415</v>
      </c>
      <c r="D360" s="740"/>
      <c r="E360" s="741"/>
      <c r="F360" s="32" t="s">
        <v>294</v>
      </c>
      <c r="G360" s="32" t="s">
        <v>9</v>
      </c>
      <c r="H360" s="267"/>
    </row>
    <row r="361" spans="1:8" ht="30" customHeight="1" thickBot="1">
      <c r="A361" s="264"/>
      <c r="B361" s="691"/>
      <c r="C361" s="745" t="s">
        <v>312</v>
      </c>
      <c r="D361" s="733"/>
      <c r="E361" s="734"/>
      <c r="F361" s="211" t="s">
        <v>294</v>
      </c>
      <c r="G361" s="211" t="s">
        <v>9</v>
      </c>
      <c r="H361" s="268"/>
    </row>
    <row r="362" spans="1:8" ht="40.5" customHeight="1" thickTop="1" thickBot="1">
      <c r="A362" s="269"/>
      <c r="B362" s="258" t="s">
        <v>314</v>
      </c>
      <c r="C362" s="736" t="s">
        <v>315</v>
      </c>
      <c r="D362" s="737"/>
      <c r="E362" s="738"/>
      <c r="F362" s="215" t="s">
        <v>294</v>
      </c>
      <c r="G362" s="215" t="s">
        <v>9</v>
      </c>
      <c r="H362" s="213"/>
    </row>
    <row r="363" spans="1:8" ht="91.5" customHeight="1" thickTop="1" thickBot="1">
      <c r="A363" s="788">
        <v>26</v>
      </c>
      <c r="B363" s="673" t="s">
        <v>389</v>
      </c>
      <c r="C363" s="88" t="s">
        <v>821</v>
      </c>
      <c r="D363" s="89" t="s">
        <v>774</v>
      </c>
      <c r="E363" s="89" t="s">
        <v>321</v>
      </c>
      <c r="F363" s="60" t="s">
        <v>12</v>
      </c>
      <c r="G363" s="60" t="s">
        <v>12</v>
      </c>
      <c r="H363" s="60" t="s">
        <v>12</v>
      </c>
    </row>
    <row r="364" spans="1:8" ht="48" customHeight="1" thickTop="1">
      <c r="A364" s="789"/>
      <c r="B364" s="791"/>
      <c r="C364" s="800" t="s">
        <v>416</v>
      </c>
      <c r="D364" s="801"/>
      <c r="E364" s="801"/>
      <c r="F364" s="265" t="s">
        <v>9</v>
      </c>
      <c r="G364" s="265" t="s">
        <v>9</v>
      </c>
      <c r="H364" s="266"/>
    </row>
    <row r="365" spans="1:8" ht="99.75" customHeight="1" thickBot="1">
      <c r="A365" s="790"/>
      <c r="B365" s="792"/>
      <c r="C365" s="802" t="s">
        <v>417</v>
      </c>
      <c r="D365" s="803"/>
      <c r="E365" s="803"/>
      <c r="F365" s="211" t="s">
        <v>9</v>
      </c>
      <c r="G365" s="211" t="s">
        <v>9</v>
      </c>
      <c r="H365" s="268"/>
    </row>
    <row r="366" spans="1:8" ht="180" customHeight="1" thickTop="1" thickBot="1">
      <c r="A366" s="190">
        <v>27</v>
      </c>
      <c r="B366" s="270" t="s">
        <v>533</v>
      </c>
      <c r="C366" s="659" t="s">
        <v>1150</v>
      </c>
      <c r="D366" s="433" t="s">
        <v>1151</v>
      </c>
      <c r="E366" s="191"/>
      <c r="F366" s="196" t="s">
        <v>535</v>
      </c>
      <c r="G366" s="271" t="s">
        <v>535</v>
      </c>
      <c r="H366" s="215" t="s">
        <v>80</v>
      </c>
    </row>
    <row r="367" spans="1:8" ht="89.45" customHeight="1" thickTop="1">
      <c r="A367" s="212"/>
      <c r="B367" s="272" t="s">
        <v>534</v>
      </c>
      <c r="C367" s="193"/>
      <c r="D367" s="193"/>
      <c r="E367" s="217"/>
      <c r="F367" s="194"/>
      <c r="G367" s="273"/>
      <c r="H367" s="274"/>
    </row>
    <row r="368" spans="1:8" ht="48" customHeight="1">
      <c r="A368" s="275"/>
      <c r="B368" s="276" t="s">
        <v>536</v>
      </c>
      <c r="C368" s="746" t="s">
        <v>545</v>
      </c>
      <c r="D368" s="747"/>
      <c r="E368" s="90"/>
      <c r="F368" s="102" t="s">
        <v>535</v>
      </c>
      <c r="G368" s="277" t="s">
        <v>535</v>
      </c>
      <c r="H368" s="278"/>
    </row>
    <row r="369" spans="1:8" ht="49.9" customHeight="1">
      <c r="A369" s="212"/>
      <c r="B369" s="276" t="s">
        <v>537</v>
      </c>
      <c r="C369" s="746" t="s">
        <v>546</v>
      </c>
      <c r="D369" s="747"/>
      <c r="E369" s="90"/>
      <c r="F369" s="102" t="s">
        <v>535</v>
      </c>
      <c r="G369" s="277" t="s">
        <v>535</v>
      </c>
      <c r="H369" s="279"/>
    </row>
    <row r="370" spans="1:8" ht="49.9" customHeight="1">
      <c r="A370" s="212"/>
      <c r="B370" s="276" t="s">
        <v>538</v>
      </c>
      <c r="C370" s="746" t="s">
        <v>547</v>
      </c>
      <c r="D370" s="747"/>
      <c r="E370" s="90"/>
      <c r="F370" s="102" t="s">
        <v>535</v>
      </c>
      <c r="G370" s="277" t="s">
        <v>535</v>
      </c>
      <c r="H370" s="278"/>
    </row>
    <row r="371" spans="1:8" ht="49.9" customHeight="1">
      <c r="A371" s="212"/>
      <c r="B371" s="276" t="s">
        <v>539</v>
      </c>
      <c r="C371" s="746" t="s">
        <v>548</v>
      </c>
      <c r="D371" s="747"/>
      <c r="E371" s="90"/>
      <c r="F371" s="102" t="s">
        <v>535</v>
      </c>
      <c r="G371" s="277" t="s">
        <v>535</v>
      </c>
      <c r="H371" s="278"/>
    </row>
    <row r="372" spans="1:8" ht="49.9" customHeight="1">
      <c r="A372" s="212"/>
      <c r="B372" s="276" t="s">
        <v>540</v>
      </c>
      <c r="C372" s="746" t="s">
        <v>549</v>
      </c>
      <c r="D372" s="747"/>
      <c r="E372" s="90"/>
      <c r="F372" s="102" t="s">
        <v>535</v>
      </c>
      <c r="G372" s="277" t="s">
        <v>535</v>
      </c>
      <c r="H372" s="278"/>
    </row>
    <row r="373" spans="1:8" ht="49.9" customHeight="1">
      <c r="A373" s="212"/>
      <c r="B373" s="276" t="s">
        <v>541</v>
      </c>
      <c r="C373" s="746" t="s">
        <v>550</v>
      </c>
      <c r="D373" s="747"/>
      <c r="E373" s="90"/>
      <c r="F373" s="102" t="s">
        <v>535</v>
      </c>
      <c r="G373" s="277" t="s">
        <v>535</v>
      </c>
      <c r="H373" s="278"/>
    </row>
    <row r="374" spans="1:8" ht="49.9" customHeight="1">
      <c r="A374" s="212"/>
      <c r="B374" s="276" t="s">
        <v>542</v>
      </c>
      <c r="C374" s="746" t="s">
        <v>551</v>
      </c>
      <c r="D374" s="747"/>
      <c r="E374" s="90"/>
      <c r="F374" s="102" t="s">
        <v>535</v>
      </c>
      <c r="G374" s="277" t="s">
        <v>535</v>
      </c>
      <c r="H374" s="278"/>
    </row>
    <row r="375" spans="1:8" ht="49.9" customHeight="1">
      <c r="A375" s="212"/>
      <c r="B375" s="276" t="s">
        <v>543</v>
      </c>
      <c r="C375" s="746" t="s">
        <v>552</v>
      </c>
      <c r="D375" s="747"/>
      <c r="E375" s="90"/>
      <c r="F375" s="102" t="s">
        <v>535</v>
      </c>
      <c r="G375" s="277" t="s">
        <v>535</v>
      </c>
      <c r="H375" s="278"/>
    </row>
    <row r="376" spans="1:8" ht="49.9" customHeight="1">
      <c r="A376" s="212"/>
      <c r="B376" s="276" t="s">
        <v>544</v>
      </c>
      <c r="C376" s="794" t="s">
        <v>1152</v>
      </c>
      <c r="D376" s="794"/>
      <c r="E376" s="97"/>
      <c r="F376" s="102" t="s">
        <v>535</v>
      </c>
      <c r="G376" s="277" t="s">
        <v>535</v>
      </c>
      <c r="H376" s="279"/>
    </row>
    <row r="377" spans="1:8" s="6" customFormat="1" ht="150" customHeight="1" thickBot="1">
      <c r="A377" s="190">
        <v>28</v>
      </c>
      <c r="B377" s="191" t="s">
        <v>524</v>
      </c>
      <c r="C377" s="89" t="s">
        <v>392</v>
      </c>
      <c r="D377" s="90" t="s">
        <v>783</v>
      </c>
      <c r="E377" s="59" t="s">
        <v>390</v>
      </c>
      <c r="F377" s="60" t="s">
        <v>9</v>
      </c>
      <c r="G377" s="280" t="s">
        <v>9</v>
      </c>
      <c r="H377" s="60" t="s">
        <v>81</v>
      </c>
    </row>
    <row r="378" spans="1:8" s="6" customFormat="1" ht="49.9" customHeight="1" thickTop="1">
      <c r="A378" s="212"/>
      <c r="B378" s="689" t="s">
        <v>393</v>
      </c>
      <c r="C378" s="735" t="s">
        <v>581</v>
      </c>
      <c r="D378" s="730"/>
      <c r="E378" s="731"/>
      <c r="F378" s="265" t="s">
        <v>81</v>
      </c>
      <c r="G378" s="265" t="s">
        <v>81</v>
      </c>
      <c r="H378" s="266"/>
    </row>
    <row r="379" spans="1:8" s="6" customFormat="1" ht="49.9" customHeight="1">
      <c r="A379" s="212"/>
      <c r="B379" s="690"/>
      <c r="C379" s="740" t="s">
        <v>822</v>
      </c>
      <c r="D379" s="740"/>
      <c r="E379" s="741"/>
      <c r="F379" s="32" t="s">
        <v>81</v>
      </c>
      <c r="G379" s="94" t="s">
        <v>81</v>
      </c>
      <c r="H379" s="281"/>
    </row>
    <row r="380" spans="1:8" s="6" customFormat="1" ht="49.9" customHeight="1">
      <c r="A380" s="212"/>
      <c r="B380" s="690"/>
      <c r="C380" s="739" t="s">
        <v>927</v>
      </c>
      <c r="D380" s="740"/>
      <c r="E380" s="741"/>
      <c r="F380" s="70" t="s">
        <v>81</v>
      </c>
      <c r="G380" s="32" t="s">
        <v>81</v>
      </c>
      <c r="H380" s="267"/>
    </row>
    <row r="381" spans="1:8" s="6" customFormat="1" ht="49.9" customHeight="1">
      <c r="A381" s="212"/>
      <c r="B381" s="690"/>
      <c r="C381" s="742" t="s">
        <v>582</v>
      </c>
      <c r="D381" s="743"/>
      <c r="E381" s="744"/>
      <c r="F381" s="94" t="s">
        <v>81</v>
      </c>
      <c r="G381" s="94" t="s">
        <v>81</v>
      </c>
      <c r="H381" s="281"/>
    </row>
    <row r="382" spans="1:8" s="6" customFormat="1" ht="49.9" customHeight="1" thickBot="1">
      <c r="A382" s="212"/>
      <c r="B382" s="691"/>
      <c r="C382" s="745" t="s">
        <v>583</v>
      </c>
      <c r="D382" s="733"/>
      <c r="E382" s="734"/>
      <c r="F382" s="211" t="s">
        <v>584</v>
      </c>
      <c r="G382" s="211" t="s">
        <v>9</v>
      </c>
      <c r="H382" s="268"/>
    </row>
    <row r="383" spans="1:8" s="6" customFormat="1" ht="49.9" customHeight="1" thickTop="1">
      <c r="A383" s="212"/>
      <c r="B383" s="689" t="s">
        <v>394</v>
      </c>
      <c r="C383" s="797" t="s">
        <v>1153</v>
      </c>
      <c r="D383" s="798"/>
      <c r="E383" s="799"/>
      <c r="F383" s="265" t="s">
        <v>81</v>
      </c>
      <c r="G383" s="265" t="s">
        <v>81</v>
      </c>
      <c r="H383" s="266"/>
    </row>
    <row r="384" spans="1:8" s="6" customFormat="1" ht="49.9" customHeight="1" thickBot="1">
      <c r="A384" s="275"/>
      <c r="B384" s="691"/>
      <c r="C384" s="745" t="s">
        <v>903</v>
      </c>
      <c r="D384" s="733"/>
      <c r="E384" s="734"/>
      <c r="F384" s="211" t="s">
        <v>81</v>
      </c>
      <c r="G384" s="211" t="s">
        <v>81</v>
      </c>
      <c r="H384" s="268"/>
    </row>
    <row r="385" spans="1:8" s="6" customFormat="1" ht="165" customHeight="1" thickTop="1" thickBot="1">
      <c r="A385" s="190">
        <v>29</v>
      </c>
      <c r="B385" s="89" t="s">
        <v>525</v>
      </c>
      <c r="C385" s="89" t="s">
        <v>434</v>
      </c>
      <c r="D385" s="90" t="s">
        <v>775</v>
      </c>
      <c r="E385" s="59" t="s">
        <v>390</v>
      </c>
      <c r="F385" s="57" t="s">
        <v>9</v>
      </c>
      <c r="G385" s="280" t="s">
        <v>9</v>
      </c>
      <c r="H385" s="57" t="s">
        <v>81</v>
      </c>
    </row>
    <row r="386" spans="1:8" s="6" customFormat="1" ht="68.25" customHeight="1" thickTop="1">
      <c r="A386" s="212"/>
      <c r="B386" s="689" t="s">
        <v>395</v>
      </c>
      <c r="C386" s="735" t="s">
        <v>928</v>
      </c>
      <c r="D386" s="730"/>
      <c r="E386" s="731"/>
      <c r="F386" s="265" t="s">
        <v>81</v>
      </c>
      <c r="G386" s="265" t="s">
        <v>81</v>
      </c>
      <c r="H386" s="266"/>
    </row>
    <row r="387" spans="1:8" s="6" customFormat="1" ht="67.5" customHeight="1">
      <c r="A387" s="212"/>
      <c r="B387" s="690"/>
      <c r="C387" s="740" t="s">
        <v>418</v>
      </c>
      <c r="D387" s="740"/>
      <c r="E387" s="741"/>
      <c r="F387" s="32" t="s">
        <v>81</v>
      </c>
      <c r="G387" s="94" t="s">
        <v>81</v>
      </c>
      <c r="H387" s="281"/>
    </row>
    <row r="388" spans="1:8" s="6" customFormat="1" ht="54" customHeight="1" thickBot="1">
      <c r="A388" s="212"/>
      <c r="B388" s="690"/>
      <c r="C388" s="739" t="s">
        <v>419</v>
      </c>
      <c r="D388" s="740"/>
      <c r="E388" s="741"/>
      <c r="F388" s="70" t="s">
        <v>81</v>
      </c>
      <c r="G388" s="32" t="s">
        <v>81</v>
      </c>
      <c r="H388" s="267"/>
    </row>
    <row r="389" spans="1:8" s="6" customFormat="1" ht="42" customHeight="1" thickTop="1">
      <c r="A389" s="212"/>
      <c r="B389" s="689" t="s">
        <v>396</v>
      </c>
      <c r="C389" s="735" t="s">
        <v>397</v>
      </c>
      <c r="D389" s="730"/>
      <c r="E389" s="731"/>
      <c r="F389" s="265" t="s">
        <v>81</v>
      </c>
      <c r="G389" s="265" t="s">
        <v>81</v>
      </c>
      <c r="H389" s="266"/>
    </row>
    <row r="390" spans="1:8" s="6" customFormat="1" ht="108" customHeight="1" thickBot="1">
      <c r="A390" s="212"/>
      <c r="B390" s="691"/>
      <c r="C390" s="745" t="s">
        <v>929</v>
      </c>
      <c r="D390" s="733"/>
      <c r="E390" s="734"/>
      <c r="F390" s="211" t="s">
        <v>81</v>
      </c>
      <c r="G390" s="211" t="s">
        <v>81</v>
      </c>
      <c r="H390" s="268"/>
    </row>
    <row r="391" spans="1:8" s="6" customFormat="1" ht="66" customHeight="1" thickTop="1" thickBot="1">
      <c r="A391" s="81"/>
      <c r="B391" s="282" t="s">
        <v>420</v>
      </c>
      <c r="C391" s="736" t="s">
        <v>1154</v>
      </c>
      <c r="D391" s="737"/>
      <c r="E391" s="738"/>
      <c r="F391" s="215" t="s">
        <v>81</v>
      </c>
      <c r="G391" s="200" t="s">
        <v>81</v>
      </c>
      <c r="H391" s="213"/>
    </row>
    <row r="392" spans="1:8" s="6" customFormat="1" ht="83.25" customHeight="1" thickTop="1" thickBot="1">
      <c r="A392" s="190">
        <v>30</v>
      </c>
      <c r="B392" s="283" t="s">
        <v>526</v>
      </c>
      <c r="C392" s="89" t="s">
        <v>391</v>
      </c>
      <c r="D392" s="90" t="s">
        <v>776</v>
      </c>
      <c r="E392" s="59" t="s">
        <v>390</v>
      </c>
      <c r="F392" s="60" t="s">
        <v>9</v>
      </c>
      <c r="G392" s="215" t="s">
        <v>9</v>
      </c>
      <c r="H392" s="60" t="s">
        <v>81</v>
      </c>
    </row>
    <row r="393" spans="1:8" s="6" customFormat="1" ht="53.25" customHeight="1" thickTop="1">
      <c r="A393" s="81"/>
      <c r="B393" s="218"/>
      <c r="C393" s="729" t="s">
        <v>421</v>
      </c>
      <c r="D393" s="730"/>
      <c r="E393" s="731"/>
      <c r="F393" s="265" t="s">
        <v>81</v>
      </c>
      <c r="G393" s="265" t="s">
        <v>81</v>
      </c>
      <c r="H393" s="266"/>
    </row>
    <row r="394" spans="1:8" s="6" customFormat="1" ht="62.25" customHeight="1" thickBot="1">
      <c r="A394" s="84"/>
      <c r="B394" s="186"/>
      <c r="C394" s="732" t="s">
        <v>401</v>
      </c>
      <c r="D394" s="733"/>
      <c r="E394" s="734"/>
      <c r="F394" s="211" t="s">
        <v>81</v>
      </c>
      <c r="G394" s="211" t="s">
        <v>81</v>
      </c>
      <c r="H394" s="268"/>
    </row>
    <row r="395" spans="1:8" s="6" customFormat="1" ht="163.15" customHeight="1" thickTop="1">
      <c r="A395" s="84"/>
      <c r="B395" s="414" t="s">
        <v>530</v>
      </c>
      <c r="C395" s="284" t="s">
        <v>531</v>
      </c>
      <c r="D395" s="407" t="s">
        <v>532</v>
      </c>
      <c r="E395" s="284"/>
      <c r="F395" s="102"/>
      <c r="G395" s="102"/>
      <c r="H395" s="103"/>
    </row>
    <row r="396" spans="1:8" ht="215.25" customHeight="1" thickBot="1">
      <c r="A396" s="121">
        <v>31</v>
      </c>
      <c r="B396" s="88" t="s">
        <v>527</v>
      </c>
      <c r="C396" s="218" t="s">
        <v>422</v>
      </c>
      <c r="D396" s="89" t="s">
        <v>777</v>
      </c>
      <c r="E396" s="59" t="s">
        <v>512</v>
      </c>
      <c r="F396" s="60" t="s">
        <v>13</v>
      </c>
      <c r="G396" s="60" t="s">
        <v>13</v>
      </c>
      <c r="H396" s="285" t="s">
        <v>228</v>
      </c>
    </row>
    <row r="397" spans="1:8" ht="49.9" customHeight="1" thickTop="1">
      <c r="A397" s="207"/>
      <c r="B397" s="689" t="s">
        <v>398</v>
      </c>
      <c r="C397" s="671" t="s">
        <v>399</v>
      </c>
      <c r="D397" s="671"/>
      <c r="E397" s="671"/>
      <c r="F397" s="200" t="s">
        <v>13</v>
      </c>
      <c r="G397" s="200" t="s">
        <v>13</v>
      </c>
      <c r="H397" s="286"/>
    </row>
    <row r="398" spans="1:8" ht="49.9" customHeight="1">
      <c r="A398" s="207"/>
      <c r="B398" s="690"/>
      <c r="C398" s="692" t="s">
        <v>324</v>
      </c>
      <c r="D398" s="692"/>
      <c r="E398" s="692"/>
      <c r="F398" s="32" t="s">
        <v>13</v>
      </c>
      <c r="G398" s="32" t="s">
        <v>13</v>
      </c>
      <c r="H398" s="267"/>
    </row>
    <row r="399" spans="1:8" ht="100.15" customHeight="1">
      <c r="A399" s="207"/>
      <c r="B399" s="690"/>
      <c r="C399" s="761" t="s">
        <v>435</v>
      </c>
      <c r="D399" s="761"/>
      <c r="E399" s="761"/>
      <c r="F399" s="70" t="s">
        <v>13</v>
      </c>
      <c r="G399" s="70" t="s">
        <v>13</v>
      </c>
      <c r="H399" s="287"/>
    </row>
    <row r="400" spans="1:8" ht="49.9" customHeight="1" thickBot="1">
      <c r="A400" s="207"/>
      <c r="B400" s="691"/>
      <c r="C400" s="728" t="s">
        <v>325</v>
      </c>
      <c r="D400" s="728"/>
      <c r="E400" s="728"/>
      <c r="F400" s="196" t="s">
        <v>13</v>
      </c>
      <c r="G400" s="196" t="s">
        <v>13</v>
      </c>
      <c r="H400" s="288"/>
    </row>
    <row r="401" spans="1:8" ht="49.9" customHeight="1" thickTop="1">
      <c r="A401" s="207"/>
      <c r="B401" s="689" t="s">
        <v>322</v>
      </c>
      <c r="C401" s="671" t="s">
        <v>399</v>
      </c>
      <c r="D401" s="671"/>
      <c r="E401" s="671"/>
      <c r="F401" s="200" t="s">
        <v>13</v>
      </c>
      <c r="G401" s="289" t="s">
        <v>13</v>
      </c>
      <c r="H401" s="286"/>
    </row>
    <row r="402" spans="1:8" ht="49.9" customHeight="1">
      <c r="A402" s="207"/>
      <c r="B402" s="690"/>
      <c r="C402" s="692" t="s">
        <v>324</v>
      </c>
      <c r="D402" s="692"/>
      <c r="E402" s="692"/>
      <c r="F402" s="32" t="s">
        <v>13</v>
      </c>
      <c r="G402" s="290" t="s">
        <v>13</v>
      </c>
      <c r="H402" s="267"/>
    </row>
    <row r="403" spans="1:8" ht="49.9" customHeight="1">
      <c r="A403" s="207"/>
      <c r="B403" s="690"/>
      <c r="C403" s="693" t="s">
        <v>400</v>
      </c>
      <c r="D403" s="694"/>
      <c r="E403" s="695"/>
      <c r="F403" s="70" t="s">
        <v>13</v>
      </c>
      <c r="G403" s="291" t="s">
        <v>13</v>
      </c>
      <c r="H403" s="287"/>
    </row>
    <row r="404" spans="1:8" ht="49.9" customHeight="1" thickBot="1">
      <c r="A404" s="207"/>
      <c r="B404" s="691"/>
      <c r="C404" s="696" t="s">
        <v>325</v>
      </c>
      <c r="D404" s="697"/>
      <c r="E404" s="698"/>
      <c r="F404" s="196" t="s">
        <v>13</v>
      </c>
      <c r="G404" s="271" t="s">
        <v>13</v>
      </c>
      <c r="H404" s="288"/>
    </row>
    <row r="405" spans="1:8" ht="49.9" customHeight="1" thickTop="1">
      <c r="A405" s="207"/>
      <c r="B405" s="689" t="s">
        <v>323</v>
      </c>
      <c r="C405" s="671" t="s">
        <v>399</v>
      </c>
      <c r="D405" s="671"/>
      <c r="E405" s="671"/>
      <c r="F405" s="200" t="s">
        <v>13</v>
      </c>
      <c r="G405" s="289" t="s">
        <v>13</v>
      </c>
      <c r="H405" s="286"/>
    </row>
    <row r="406" spans="1:8" ht="49.9" customHeight="1">
      <c r="A406" s="207"/>
      <c r="B406" s="690"/>
      <c r="C406" s="692" t="s">
        <v>324</v>
      </c>
      <c r="D406" s="692"/>
      <c r="E406" s="692"/>
      <c r="F406" s="32" t="s">
        <v>13</v>
      </c>
      <c r="G406" s="290" t="s">
        <v>13</v>
      </c>
      <c r="H406" s="267"/>
    </row>
    <row r="407" spans="1:8" ht="100.15" customHeight="1">
      <c r="A407" s="207"/>
      <c r="B407" s="690"/>
      <c r="C407" s="699" t="s">
        <v>436</v>
      </c>
      <c r="D407" s="700"/>
      <c r="E407" s="701"/>
      <c r="F407" s="32" t="s">
        <v>13</v>
      </c>
      <c r="G407" s="290" t="s">
        <v>13</v>
      </c>
      <c r="H407" s="267"/>
    </row>
    <row r="408" spans="1:8" ht="49.9" customHeight="1" thickBot="1">
      <c r="A408" s="292"/>
      <c r="B408" s="691"/>
      <c r="C408" s="696" t="s">
        <v>326</v>
      </c>
      <c r="D408" s="697"/>
      <c r="E408" s="698"/>
      <c r="F408" s="196" t="s">
        <v>13</v>
      </c>
      <c r="G408" s="271" t="s">
        <v>13</v>
      </c>
      <c r="H408" s="288"/>
    </row>
    <row r="409" spans="1:8" ht="84.75" customHeight="1" thickTop="1" thickBot="1">
      <c r="A409" s="299">
        <v>32</v>
      </c>
      <c r="B409" s="415" t="s">
        <v>585</v>
      </c>
      <c r="C409" s="415" t="s">
        <v>831</v>
      </c>
      <c r="D409" s="300" t="s">
        <v>757</v>
      </c>
      <c r="E409" s="293"/>
      <c r="F409" s="301" t="s">
        <v>9</v>
      </c>
      <c r="G409" s="301" t="s">
        <v>9</v>
      </c>
      <c r="H409" s="301" t="s">
        <v>80</v>
      </c>
    </row>
    <row r="410" spans="1:8" ht="122.25" customHeight="1" thickTop="1">
      <c r="A410" s="302"/>
      <c r="B410" s="430" t="s">
        <v>70</v>
      </c>
      <c r="C410" s="660" t="s">
        <v>904</v>
      </c>
      <c r="D410" s="303"/>
      <c r="E410" s="304"/>
      <c r="F410" s="305"/>
      <c r="G410" s="305"/>
      <c r="H410" s="306"/>
    </row>
    <row r="411" spans="1:8" ht="144.75" customHeight="1">
      <c r="A411" s="302"/>
      <c r="B411" s="416"/>
      <c r="C411" s="661" t="s">
        <v>905</v>
      </c>
      <c r="D411" s="308"/>
      <c r="E411" s="309"/>
      <c r="F411" s="310"/>
      <c r="G411" s="310"/>
      <c r="H411" s="311"/>
    </row>
    <row r="412" spans="1:8" ht="45" customHeight="1">
      <c r="A412" s="307"/>
      <c r="B412" s="417" t="s">
        <v>71</v>
      </c>
      <c r="C412" s="713" t="s">
        <v>832</v>
      </c>
      <c r="D412" s="713"/>
      <c r="E412" s="312" t="s">
        <v>586</v>
      </c>
      <c r="F412" s="313" t="s">
        <v>9</v>
      </c>
      <c r="G412" s="313" t="s">
        <v>9</v>
      </c>
      <c r="H412" s="296"/>
    </row>
    <row r="413" spans="1:8" ht="34.9" customHeight="1">
      <c r="A413" s="307"/>
      <c r="B413" s="417" t="s">
        <v>72</v>
      </c>
      <c r="C413" s="713" t="s">
        <v>587</v>
      </c>
      <c r="D413" s="713"/>
      <c r="E413" s="314" t="s">
        <v>73</v>
      </c>
      <c r="F413" s="313" t="s">
        <v>9</v>
      </c>
      <c r="G413" s="313" t="s">
        <v>9</v>
      </c>
      <c r="H413" s="296"/>
    </row>
    <row r="414" spans="1:8" ht="34.9" customHeight="1">
      <c r="A414" s="307"/>
      <c r="B414" s="418" t="s">
        <v>229</v>
      </c>
      <c r="C414" s="714" t="s">
        <v>833</v>
      </c>
      <c r="D414" s="714"/>
      <c r="E414" s="315" t="s">
        <v>230</v>
      </c>
      <c r="F414" s="316" t="s">
        <v>9</v>
      </c>
      <c r="G414" s="316" t="s">
        <v>9</v>
      </c>
      <c r="H414" s="317"/>
    </row>
    <row r="415" spans="1:8" ht="45" customHeight="1">
      <c r="A415" s="307"/>
      <c r="B415" s="417" t="s">
        <v>231</v>
      </c>
      <c r="C415" s="713" t="s">
        <v>232</v>
      </c>
      <c r="D415" s="713"/>
      <c r="E415" s="314"/>
      <c r="F415" s="313" t="s">
        <v>9</v>
      </c>
      <c r="G415" s="313" t="s">
        <v>9</v>
      </c>
      <c r="H415" s="296"/>
    </row>
    <row r="416" spans="1:8" ht="34.9" customHeight="1">
      <c r="A416" s="318"/>
      <c r="B416" s="417" t="s">
        <v>78</v>
      </c>
      <c r="C416" s="713" t="s">
        <v>402</v>
      </c>
      <c r="D416" s="713"/>
      <c r="E416" s="314" t="s">
        <v>79</v>
      </c>
      <c r="F416" s="313" t="s">
        <v>9</v>
      </c>
      <c r="G416" s="313" t="s">
        <v>9</v>
      </c>
      <c r="H416" s="296"/>
    </row>
    <row r="417" spans="1:8" ht="200.25" customHeight="1">
      <c r="A417" s="307"/>
      <c r="B417" s="417" t="s">
        <v>1155</v>
      </c>
      <c r="C417" s="715" t="s">
        <v>1156</v>
      </c>
      <c r="D417" s="716"/>
      <c r="E417" s="294" t="s">
        <v>588</v>
      </c>
      <c r="F417" s="295" t="s">
        <v>9</v>
      </c>
      <c r="G417" s="295" t="s">
        <v>9</v>
      </c>
      <c r="H417" s="319"/>
    </row>
    <row r="418" spans="1:8" ht="255" customHeight="1">
      <c r="A418" s="307"/>
      <c r="B418" s="417" t="s">
        <v>589</v>
      </c>
      <c r="C418" s="717" t="s">
        <v>1157</v>
      </c>
      <c r="D418" s="717"/>
      <c r="E418" s="312" t="s">
        <v>74</v>
      </c>
      <c r="F418" s="313" t="s">
        <v>9</v>
      </c>
      <c r="G418" s="313" t="s">
        <v>9</v>
      </c>
      <c r="H418" s="296"/>
    </row>
    <row r="419" spans="1:8" ht="187.5" customHeight="1">
      <c r="A419" s="320"/>
      <c r="B419" s="687" t="s">
        <v>75</v>
      </c>
      <c r="C419" s="679" t="s">
        <v>1158</v>
      </c>
      <c r="D419" s="679"/>
      <c r="E419" s="294" t="s">
        <v>76</v>
      </c>
      <c r="F419" s="295" t="s">
        <v>9</v>
      </c>
      <c r="G419" s="295" t="s">
        <v>9</v>
      </c>
      <c r="H419" s="319"/>
    </row>
    <row r="420" spans="1:8" ht="40.15" customHeight="1">
      <c r="A420" s="321"/>
      <c r="B420" s="688"/>
      <c r="C420" s="718" t="s">
        <v>590</v>
      </c>
      <c r="D420" s="718"/>
      <c r="E420" s="322" t="s">
        <v>233</v>
      </c>
      <c r="F420" s="323" t="s">
        <v>9</v>
      </c>
      <c r="G420" s="323" t="s">
        <v>9</v>
      </c>
      <c r="H420" s="324"/>
    </row>
    <row r="421" spans="1:8" ht="115.5" customHeight="1">
      <c r="A421" s="325"/>
      <c r="B421" s="688"/>
      <c r="C421" s="670" t="s">
        <v>1159</v>
      </c>
      <c r="D421" s="670"/>
      <c r="E421" s="75"/>
      <c r="F421" s="42"/>
      <c r="G421" s="42"/>
      <c r="H421" s="297"/>
    </row>
    <row r="422" spans="1:8" ht="227.25" customHeight="1">
      <c r="A422" s="320"/>
      <c r="B422" s="676" t="s">
        <v>591</v>
      </c>
      <c r="C422" s="679" t="s">
        <v>1160</v>
      </c>
      <c r="D422" s="679"/>
      <c r="E422" s="326" t="s">
        <v>74</v>
      </c>
      <c r="F422" s="295" t="s">
        <v>9</v>
      </c>
      <c r="G422" s="295" t="s">
        <v>9</v>
      </c>
      <c r="H422" s="327"/>
    </row>
    <row r="423" spans="1:8" ht="48" customHeight="1">
      <c r="A423" s="321"/>
      <c r="B423" s="677"/>
      <c r="C423" s="680" t="s">
        <v>930</v>
      </c>
      <c r="D423" s="680"/>
      <c r="E423" s="328" t="s">
        <v>233</v>
      </c>
      <c r="F423" s="329" t="s">
        <v>9</v>
      </c>
      <c r="G423" s="329" t="s">
        <v>9</v>
      </c>
      <c r="H423" s="231"/>
    </row>
    <row r="424" spans="1:8" ht="176.25" customHeight="1">
      <c r="A424" s="325"/>
      <c r="B424" s="678"/>
      <c r="C424" s="681" t="s">
        <v>1161</v>
      </c>
      <c r="D424" s="681"/>
      <c r="E424" s="330"/>
      <c r="F424" s="331"/>
      <c r="G424" s="331"/>
      <c r="H424" s="297"/>
    </row>
    <row r="425" spans="1:8" ht="263.25" customHeight="1">
      <c r="A425" s="307"/>
      <c r="B425" s="435" t="s">
        <v>592</v>
      </c>
      <c r="C425" s="682" t="s">
        <v>1162</v>
      </c>
      <c r="D425" s="683"/>
      <c r="E425" s="312"/>
      <c r="F425" s="313" t="s">
        <v>9</v>
      </c>
      <c r="G425" s="313" t="s">
        <v>9</v>
      </c>
      <c r="H425" s="298"/>
    </row>
    <row r="426" spans="1:8" ht="101.25" customHeight="1">
      <c r="A426" s="307"/>
      <c r="B426" s="419" t="s">
        <v>593</v>
      </c>
      <c r="C426" s="684" t="s">
        <v>1163</v>
      </c>
      <c r="D426" s="685"/>
      <c r="E426" s="90"/>
      <c r="F426" s="332" t="s">
        <v>9</v>
      </c>
      <c r="G426" s="332" t="s">
        <v>9</v>
      </c>
      <c r="H426" s="251"/>
    </row>
    <row r="427" spans="1:8" ht="348.75" customHeight="1">
      <c r="A427" s="320"/>
      <c r="B427" s="436" t="s">
        <v>594</v>
      </c>
      <c r="C427" s="686" t="s">
        <v>1164</v>
      </c>
      <c r="D427" s="686"/>
      <c r="E427" s="434" t="s">
        <v>77</v>
      </c>
      <c r="F427" s="333" t="s">
        <v>9</v>
      </c>
      <c r="G427" s="333" t="s">
        <v>9</v>
      </c>
      <c r="H427" s="334"/>
    </row>
    <row r="428" spans="1:8" ht="96" customHeight="1" thickBot="1">
      <c r="A428" s="307"/>
      <c r="B428" s="437" t="s">
        <v>595</v>
      </c>
      <c r="C428" s="675" t="s">
        <v>1165</v>
      </c>
      <c r="D428" s="675"/>
      <c r="E428" s="208"/>
      <c r="F428" s="224" t="s">
        <v>13</v>
      </c>
      <c r="G428" s="224" t="s">
        <v>13</v>
      </c>
      <c r="H428" s="197" t="s">
        <v>13</v>
      </c>
    </row>
    <row r="429" spans="1:8" ht="12" thickTop="1"/>
  </sheetData>
  <mergeCells count="383">
    <mergeCell ref="A183:A185"/>
    <mergeCell ref="B183:B185"/>
    <mergeCell ref="C183:H183"/>
    <mergeCell ref="A186:A192"/>
    <mergeCell ref="C203:H203"/>
    <mergeCell ref="H211:H212"/>
    <mergeCell ref="E215:E217"/>
    <mergeCell ref="D190:D191"/>
    <mergeCell ref="E189:E191"/>
    <mergeCell ref="F189:F191"/>
    <mergeCell ref="G189:G191"/>
    <mergeCell ref="C204:H204"/>
    <mergeCell ref="A203:A211"/>
    <mergeCell ref="A195:A202"/>
    <mergeCell ref="F211:F212"/>
    <mergeCell ref="C195:H195"/>
    <mergeCell ref="C196:H196"/>
    <mergeCell ref="C197:H197"/>
    <mergeCell ref="B215:B217"/>
    <mergeCell ref="B203:B211"/>
    <mergeCell ref="C162:H162"/>
    <mergeCell ref="D181:D182"/>
    <mergeCell ref="F180:F182"/>
    <mergeCell ref="C174:H174"/>
    <mergeCell ref="C173:H173"/>
    <mergeCell ref="A168:A169"/>
    <mergeCell ref="H180:H182"/>
    <mergeCell ref="B162:B165"/>
    <mergeCell ref="B168:B169"/>
    <mergeCell ref="A162:A165"/>
    <mergeCell ref="C168:H168"/>
    <mergeCell ref="E181:E182"/>
    <mergeCell ref="C172:H172"/>
    <mergeCell ref="B170:B179"/>
    <mergeCell ref="A170:A179"/>
    <mergeCell ref="B180:B182"/>
    <mergeCell ref="C175:H175"/>
    <mergeCell ref="E176:E179"/>
    <mergeCell ref="E166:E167"/>
    <mergeCell ref="A166:A167"/>
    <mergeCell ref="B166:B167"/>
    <mergeCell ref="A24:H24"/>
    <mergeCell ref="A48:H48"/>
    <mergeCell ref="B51:B52"/>
    <mergeCell ref="A51:A52"/>
    <mergeCell ref="E51:E52"/>
    <mergeCell ref="B53:B59"/>
    <mergeCell ref="E53:E55"/>
    <mergeCell ref="B70:B71"/>
    <mergeCell ref="A70:A71"/>
    <mergeCell ref="B45:B46"/>
    <mergeCell ref="A31:A35"/>
    <mergeCell ref="E56:E59"/>
    <mergeCell ref="A36:A37"/>
    <mergeCell ref="B36:B37"/>
    <mergeCell ref="E36:E37"/>
    <mergeCell ref="E40:E44"/>
    <mergeCell ref="F40:F41"/>
    <mergeCell ref="G40:G41"/>
    <mergeCell ref="A25:A30"/>
    <mergeCell ref="A61:A66"/>
    <mergeCell ref="E25:E30"/>
    <mergeCell ref="E31:E35"/>
    <mergeCell ref="B25:B30"/>
    <mergeCell ref="B31:B35"/>
    <mergeCell ref="A157:A158"/>
    <mergeCell ref="B152:B156"/>
    <mergeCell ref="A152:A156"/>
    <mergeCell ref="C152:H152"/>
    <mergeCell ref="C139:H139"/>
    <mergeCell ref="C140:H140"/>
    <mergeCell ref="C142:H142"/>
    <mergeCell ref="C153:H153"/>
    <mergeCell ref="A98:A102"/>
    <mergeCell ref="E154:E156"/>
    <mergeCell ref="C135:H135"/>
    <mergeCell ref="C136:H136"/>
    <mergeCell ref="C137:H137"/>
    <mergeCell ref="C138:H138"/>
    <mergeCell ref="C141:H141"/>
    <mergeCell ref="E146:E151"/>
    <mergeCell ref="B127:B130"/>
    <mergeCell ref="A131:A132"/>
    <mergeCell ref="E131:E132"/>
    <mergeCell ref="E127:E130"/>
    <mergeCell ref="A127:A130"/>
    <mergeCell ref="B113:B126"/>
    <mergeCell ref="A113:A126"/>
    <mergeCell ref="B135:B145"/>
    <mergeCell ref="A159:A161"/>
    <mergeCell ref="B159:B161"/>
    <mergeCell ref="E159:E161"/>
    <mergeCell ref="C170:H170"/>
    <mergeCell ref="C171:H171"/>
    <mergeCell ref="C163:H163"/>
    <mergeCell ref="A92:A93"/>
    <mergeCell ref="B92:B93"/>
    <mergeCell ref="C92:H92"/>
    <mergeCell ref="E94:E96"/>
    <mergeCell ref="B98:B102"/>
    <mergeCell ref="C98:H98"/>
    <mergeCell ref="C100:H100"/>
    <mergeCell ref="E164:E165"/>
    <mergeCell ref="E101:E102"/>
    <mergeCell ref="C113:H113"/>
    <mergeCell ref="B131:B132"/>
    <mergeCell ref="A94:A96"/>
    <mergeCell ref="B103:B109"/>
    <mergeCell ref="B157:B158"/>
    <mergeCell ref="E157:E158"/>
    <mergeCell ref="C114:H114"/>
    <mergeCell ref="C103:H103"/>
    <mergeCell ref="A111:A112"/>
    <mergeCell ref="E115:E126"/>
    <mergeCell ref="C104:H104"/>
    <mergeCell ref="E105:E109"/>
    <mergeCell ref="A81:G81"/>
    <mergeCell ref="A82:A84"/>
    <mergeCell ref="B82:B84"/>
    <mergeCell ref="C99:H99"/>
    <mergeCell ref="A90:A91"/>
    <mergeCell ref="A69:H69"/>
    <mergeCell ref="B90:B91"/>
    <mergeCell ref="A103:A109"/>
    <mergeCell ref="A87:A89"/>
    <mergeCell ref="B87:B89"/>
    <mergeCell ref="E88:E89"/>
    <mergeCell ref="B111:B112"/>
    <mergeCell ref="E111:E112"/>
    <mergeCell ref="B94:B96"/>
    <mergeCell ref="A135:A145"/>
    <mergeCell ref="E143:E145"/>
    <mergeCell ref="A1:H1"/>
    <mergeCell ref="A11:B12"/>
    <mergeCell ref="C11:C12"/>
    <mergeCell ref="D11:D12"/>
    <mergeCell ref="E11:E12"/>
    <mergeCell ref="F11:H11"/>
    <mergeCell ref="A23:H23"/>
    <mergeCell ref="A17:H17"/>
    <mergeCell ref="A19:H19"/>
    <mergeCell ref="A20:A22"/>
    <mergeCell ref="B20:B22"/>
    <mergeCell ref="C20:H20"/>
    <mergeCell ref="C21:H21"/>
    <mergeCell ref="A13:A16"/>
    <mergeCell ref="B13:B16"/>
    <mergeCell ref="B61:B66"/>
    <mergeCell ref="C73:H73"/>
    <mergeCell ref="E74:E77"/>
    <mergeCell ref="F74:F75"/>
    <mergeCell ref="G74:G75"/>
    <mergeCell ref="H74:H75"/>
    <mergeCell ref="E63:E66"/>
    <mergeCell ref="F63:F64"/>
    <mergeCell ref="G63:G64"/>
    <mergeCell ref="H63:H64"/>
    <mergeCell ref="C61:H61"/>
    <mergeCell ref="C62:H62"/>
    <mergeCell ref="H40:H41"/>
    <mergeCell ref="A47:H47"/>
    <mergeCell ref="C87:H87"/>
    <mergeCell ref="C82:H82"/>
    <mergeCell ref="C83:H83"/>
    <mergeCell ref="C72:H72"/>
    <mergeCell ref="A67:A68"/>
    <mergeCell ref="B67:B68"/>
    <mergeCell ref="E67:E68"/>
    <mergeCell ref="B72:B80"/>
    <mergeCell ref="A72:A80"/>
    <mergeCell ref="B38:B44"/>
    <mergeCell ref="A38:A44"/>
    <mergeCell ref="D40:D41"/>
    <mergeCell ref="C38:H38"/>
    <mergeCell ref="C39:H39"/>
    <mergeCell ref="A45:A46"/>
    <mergeCell ref="E45:E46"/>
    <mergeCell ref="D63:D64"/>
    <mergeCell ref="C316:E316"/>
    <mergeCell ref="C323:E323"/>
    <mergeCell ref="B280:B282"/>
    <mergeCell ref="E280:E282"/>
    <mergeCell ref="A226:A227"/>
    <mergeCell ref="A229:A238"/>
    <mergeCell ref="B229:B238"/>
    <mergeCell ref="A275:A276"/>
    <mergeCell ref="B226:B227"/>
    <mergeCell ref="A277:H277"/>
    <mergeCell ref="G267:G268"/>
    <mergeCell ref="F267:F268"/>
    <mergeCell ref="E275:E276"/>
    <mergeCell ref="C255:H255"/>
    <mergeCell ref="C226:H226"/>
    <mergeCell ref="C229:H229"/>
    <mergeCell ref="C230:H230"/>
    <mergeCell ref="C231:H231"/>
    <mergeCell ref="E244:E246"/>
    <mergeCell ref="A260:A266"/>
    <mergeCell ref="A297:A300"/>
    <mergeCell ref="A301:A302"/>
    <mergeCell ref="B275:B276"/>
    <mergeCell ref="C309:E309"/>
    <mergeCell ref="B405:B408"/>
    <mergeCell ref="B383:B384"/>
    <mergeCell ref="B339:B343"/>
    <mergeCell ref="B285:B287"/>
    <mergeCell ref="C379:E379"/>
    <mergeCell ref="B297:B300"/>
    <mergeCell ref="B389:B390"/>
    <mergeCell ref="C389:E389"/>
    <mergeCell ref="C390:E390"/>
    <mergeCell ref="C329:E329"/>
    <mergeCell ref="C298:E298"/>
    <mergeCell ref="C299:E299"/>
    <mergeCell ref="C330:E330"/>
    <mergeCell ref="C327:E327"/>
    <mergeCell ref="C373:D373"/>
    <mergeCell ref="B304:B305"/>
    <mergeCell ref="C341:E341"/>
    <mergeCell ref="C342:E342"/>
    <mergeCell ref="C315:E315"/>
    <mergeCell ref="C343:E343"/>
    <mergeCell ref="C359:E359"/>
    <mergeCell ref="C360:E360"/>
    <mergeCell ref="C361:E361"/>
    <mergeCell ref="C308:E308"/>
    <mergeCell ref="C307:E307"/>
    <mergeCell ref="C287:E287"/>
    <mergeCell ref="B301:B302"/>
    <mergeCell ref="C205:H205"/>
    <mergeCell ref="G211:G212"/>
    <mergeCell ref="E209:E210"/>
    <mergeCell ref="F209:F210"/>
    <mergeCell ref="C241:H241"/>
    <mergeCell ref="H189:H191"/>
    <mergeCell ref="C198:H198"/>
    <mergeCell ref="E200:E202"/>
    <mergeCell ref="C222:H222"/>
    <mergeCell ref="E223:E225"/>
    <mergeCell ref="C242:H242"/>
    <mergeCell ref="C243:H243"/>
    <mergeCell ref="G209:G210"/>
    <mergeCell ref="H209:H210"/>
    <mergeCell ref="E211:E212"/>
    <mergeCell ref="B218:B220"/>
    <mergeCell ref="C240:H240"/>
    <mergeCell ref="B186:B192"/>
    <mergeCell ref="B193:B194"/>
    <mergeCell ref="B195:B202"/>
    <mergeCell ref="B240:B249"/>
    <mergeCell ref="C221:H221"/>
    <mergeCell ref="C261:H261"/>
    <mergeCell ref="E232:E238"/>
    <mergeCell ref="C187:H187"/>
    <mergeCell ref="C188:H188"/>
    <mergeCell ref="G180:G182"/>
    <mergeCell ref="F269:F270"/>
    <mergeCell ref="H269:H270"/>
    <mergeCell ref="C199:H199"/>
    <mergeCell ref="C186:H186"/>
    <mergeCell ref="A279:H279"/>
    <mergeCell ref="A280:A282"/>
    <mergeCell ref="A304:A305"/>
    <mergeCell ref="A309:A310"/>
    <mergeCell ref="C300:E300"/>
    <mergeCell ref="C310:E310"/>
    <mergeCell ref="A215:A217"/>
    <mergeCell ref="A240:A249"/>
    <mergeCell ref="A251:A259"/>
    <mergeCell ref="E267:E268"/>
    <mergeCell ref="E269:E270"/>
    <mergeCell ref="C252:H252"/>
    <mergeCell ref="C262:H262"/>
    <mergeCell ref="C263:H263"/>
    <mergeCell ref="E265:E266"/>
    <mergeCell ref="G269:G270"/>
    <mergeCell ref="A221:A225"/>
    <mergeCell ref="B221:B225"/>
    <mergeCell ref="A218:A220"/>
    <mergeCell ref="F265:F266"/>
    <mergeCell ref="G265:G266"/>
    <mergeCell ref="H265:H266"/>
    <mergeCell ref="E256:E259"/>
    <mergeCell ref="C251:H251"/>
    <mergeCell ref="B251:B259"/>
    <mergeCell ref="C253:H253"/>
    <mergeCell ref="C254:H254"/>
    <mergeCell ref="B260:B266"/>
    <mergeCell ref="B267:B272"/>
    <mergeCell ref="C260:H260"/>
    <mergeCell ref="A363:A365"/>
    <mergeCell ref="C384:E384"/>
    <mergeCell ref="B386:B388"/>
    <mergeCell ref="C386:E386"/>
    <mergeCell ref="B363:B365"/>
    <mergeCell ref="C387:E387"/>
    <mergeCell ref="C388:E388"/>
    <mergeCell ref="A349:A350"/>
    <mergeCell ref="C362:E362"/>
    <mergeCell ref="C376:D376"/>
    <mergeCell ref="C368:D368"/>
    <mergeCell ref="C375:D375"/>
    <mergeCell ref="C369:D369"/>
    <mergeCell ref="C370:D370"/>
    <mergeCell ref="C357:E357"/>
    <mergeCell ref="C383:E383"/>
    <mergeCell ref="C364:E364"/>
    <mergeCell ref="C365:E365"/>
    <mergeCell ref="C372:D372"/>
    <mergeCell ref="B378:B382"/>
    <mergeCell ref="B357:B361"/>
    <mergeCell ref="C358:E358"/>
    <mergeCell ref="A319:A323"/>
    <mergeCell ref="C319:E319"/>
    <mergeCell ref="C320:E320"/>
    <mergeCell ref="C321:E321"/>
    <mergeCell ref="C322:E322"/>
    <mergeCell ref="C334:E334"/>
    <mergeCell ref="C335:E335"/>
    <mergeCell ref="C349:E349"/>
    <mergeCell ref="C344:E344"/>
    <mergeCell ref="C345:E345"/>
    <mergeCell ref="C325:E325"/>
    <mergeCell ref="C326:E326"/>
    <mergeCell ref="C337:E337"/>
    <mergeCell ref="A339:A343"/>
    <mergeCell ref="C314:E314"/>
    <mergeCell ref="C336:E336"/>
    <mergeCell ref="C328:E328"/>
    <mergeCell ref="B397:B400"/>
    <mergeCell ref="C397:E397"/>
    <mergeCell ref="C400:E400"/>
    <mergeCell ref="C398:E398"/>
    <mergeCell ref="C393:E393"/>
    <mergeCell ref="C394:E394"/>
    <mergeCell ref="C378:E378"/>
    <mergeCell ref="C391:E391"/>
    <mergeCell ref="C380:E380"/>
    <mergeCell ref="C381:E381"/>
    <mergeCell ref="C382:E382"/>
    <mergeCell ref="C374:D374"/>
    <mergeCell ref="C333:E333"/>
    <mergeCell ref="B351:B353"/>
    <mergeCell ref="B344:B345"/>
    <mergeCell ref="B330:B337"/>
    <mergeCell ref="C339:E339"/>
    <mergeCell ref="C340:E340"/>
    <mergeCell ref="C317:E317"/>
    <mergeCell ref="C399:E399"/>
    <mergeCell ref="C371:D371"/>
    <mergeCell ref="C412:D412"/>
    <mergeCell ref="C413:D413"/>
    <mergeCell ref="C414:D414"/>
    <mergeCell ref="C415:D415"/>
    <mergeCell ref="C416:D416"/>
    <mergeCell ref="C417:D417"/>
    <mergeCell ref="C418:D418"/>
    <mergeCell ref="C419:D419"/>
    <mergeCell ref="C420:D420"/>
    <mergeCell ref="C421:D421"/>
    <mergeCell ref="C405:E405"/>
    <mergeCell ref="B146:B151"/>
    <mergeCell ref="C428:D428"/>
    <mergeCell ref="B422:B424"/>
    <mergeCell ref="C422:D422"/>
    <mergeCell ref="C423:D423"/>
    <mergeCell ref="C424:D424"/>
    <mergeCell ref="C425:D425"/>
    <mergeCell ref="C426:D426"/>
    <mergeCell ref="C427:D427"/>
    <mergeCell ref="B419:B421"/>
    <mergeCell ref="B401:B404"/>
    <mergeCell ref="C402:E402"/>
    <mergeCell ref="C403:E403"/>
    <mergeCell ref="C404:E404"/>
    <mergeCell ref="C401:E401"/>
    <mergeCell ref="C406:E406"/>
    <mergeCell ref="C407:E407"/>
    <mergeCell ref="C408:E408"/>
    <mergeCell ref="B325:B329"/>
    <mergeCell ref="C350:E350"/>
    <mergeCell ref="C331:E331"/>
    <mergeCell ref="C332:E332"/>
  </mergeCells>
  <phoneticPr fontId="5"/>
  <pageMargins left="0.70866141732283472" right="0.70866141732283472" top="0.59055118110236227" bottom="0.59055118110236227" header="0.31496062992125984" footer="0.23622047244094491"/>
  <pageSetup paperSize="9" scale="69" fitToHeight="0" orientation="portrait" r:id="rId1"/>
  <headerFooter>
    <oddFooter>&amp;R&amp;9小規模多機能型居宅介護&amp;P</oddFooter>
  </headerFooter>
  <rowBreaks count="35" manualBreakCount="35">
    <brk id="18" max="16383" man="1"/>
    <brk id="30" max="16383" man="1"/>
    <brk id="37" max="16383" man="1"/>
    <brk id="44" max="16383" man="1"/>
    <brk id="60" max="16383" man="1"/>
    <brk id="68" max="16383" man="1"/>
    <brk id="80" max="16383" man="1"/>
    <brk id="97" max="16383" man="1"/>
    <brk id="112" max="16383" man="1"/>
    <brk id="126" max="16383" man="1"/>
    <brk id="145" max="16383" man="1"/>
    <brk id="161" max="16383" man="1"/>
    <brk id="179" max="16383" man="1"/>
    <brk id="185" max="7" man="1"/>
    <brk id="194" max="7" man="1"/>
    <brk id="210" max="7" man="1"/>
    <brk id="225" max="7" man="1"/>
    <brk id="239" max="7" man="1"/>
    <brk id="250" max="16383" man="1"/>
    <brk id="266" max="16383" man="1"/>
    <brk id="276" max="7" man="1"/>
    <brk id="284" max="16383" man="1"/>
    <brk id="291" max="7" man="1"/>
    <brk id="300" max="7" man="1"/>
    <brk id="312" max="7" man="1"/>
    <brk id="324" max="7" man="1"/>
    <brk id="343" max="7" man="1"/>
    <brk id="350" max="7" man="1"/>
    <brk id="356" max="7" man="1"/>
    <brk id="369" max="7" man="1"/>
    <brk id="384" max="16383" man="1"/>
    <brk id="395" max="16383" man="1"/>
    <brk id="408" max="7" man="1"/>
    <brk id="418" max="7" man="1"/>
    <brk id="42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D0FF-7C3F-429C-AD3A-11D0B45FDAED}">
  <sheetPr codeName="Sheet3">
    <pageSetUpPr fitToPage="1"/>
  </sheetPr>
  <dimension ref="A1:BM239"/>
  <sheetViews>
    <sheetView showGridLines="0" view="pageBreakPreview" zoomScale="70" zoomScaleNormal="55" zoomScaleSheetLayoutView="70" workbookViewId="0">
      <selection activeCell="AV7" sqref="AV7"/>
    </sheetView>
  </sheetViews>
  <sheetFormatPr defaultColWidth="4.5" defaultRowHeight="14.25"/>
  <cols>
    <col min="1" max="1" width="0.875" style="476" customWidth="1"/>
    <col min="2" max="5" width="5.75" style="476" customWidth="1"/>
    <col min="6" max="7" width="5.75" style="476" hidden="1" customWidth="1"/>
    <col min="8" max="60" width="5.75" style="476" customWidth="1"/>
    <col min="61" max="61" width="1.125" style="476" customWidth="1"/>
    <col min="62" max="16384" width="4.5" style="476"/>
  </cols>
  <sheetData>
    <row r="1" spans="2:65" s="438" customFormat="1" ht="20.25" customHeight="1">
      <c r="C1" s="439" t="s">
        <v>931</v>
      </c>
      <c r="D1" s="439"/>
      <c r="E1" s="439"/>
      <c r="F1" s="439"/>
      <c r="G1" s="439"/>
      <c r="H1" s="439"/>
      <c r="K1" s="440" t="s">
        <v>932</v>
      </c>
      <c r="N1" s="439"/>
      <c r="O1" s="439"/>
      <c r="P1" s="439"/>
      <c r="Q1" s="439"/>
      <c r="R1" s="439"/>
      <c r="S1" s="439"/>
      <c r="T1" s="439"/>
      <c r="U1" s="439"/>
      <c r="AQ1" s="441" t="s">
        <v>933</v>
      </c>
      <c r="AR1" s="1041" t="s">
        <v>934</v>
      </c>
      <c r="AS1" s="1042"/>
      <c r="AT1" s="1042"/>
      <c r="AU1" s="1042"/>
      <c r="AV1" s="1042"/>
      <c r="AW1" s="1042"/>
      <c r="AX1" s="1042"/>
      <c r="AY1" s="1042"/>
      <c r="AZ1" s="1042"/>
      <c r="BA1" s="1042"/>
      <c r="BB1" s="1042"/>
      <c r="BC1" s="1042"/>
      <c r="BD1" s="1042"/>
      <c r="BE1" s="1042"/>
      <c r="BF1" s="1042"/>
      <c r="BG1" s="1042"/>
      <c r="BH1" s="441" t="s">
        <v>935</v>
      </c>
    </row>
    <row r="2" spans="2:65" s="442" customFormat="1" ht="20.25" customHeight="1">
      <c r="H2" s="440"/>
      <c r="K2" s="440"/>
      <c r="L2" s="440"/>
      <c r="N2" s="441"/>
      <c r="O2" s="441"/>
      <c r="P2" s="441"/>
      <c r="Q2" s="441"/>
      <c r="R2" s="441"/>
      <c r="S2" s="441"/>
      <c r="T2" s="441"/>
      <c r="U2" s="441"/>
      <c r="Z2" s="443" t="s">
        <v>936</v>
      </c>
      <c r="AA2" s="1043">
        <v>6</v>
      </c>
      <c r="AB2" s="1043"/>
      <c r="AC2" s="443" t="s">
        <v>937</v>
      </c>
      <c r="AD2" s="1044">
        <f>IF(AA2=0,"",YEAR(DATE(2018+AA2,1,1)))</f>
        <v>2024</v>
      </c>
      <c r="AE2" s="1044"/>
      <c r="AF2" s="444" t="s">
        <v>938</v>
      </c>
      <c r="AG2" s="444" t="s">
        <v>939</v>
      </c>
      <c r="AH2" s="1043">
        <v>4</v>
      </c>
      <c r="AI2" s="1043"/>
      <c r="AJ2" s="444" t="s">
        <v>940</v>
      </c>
      <c r="AQ2" s="441" t="s">
        <v>941</v>
      </c>
      <c r="AR2" s="1043" t="s">
        <v>942</v>
      </c>
      <c r="AS2" s="1043"/>
      <c r="AT2" s="1043"/>
      <c r="AU2" s="1043"/>
      <c r="AV2" s="1043"/>
      <c r="AW2" s="1043"/>
      <c r="AX2" s="1043"/>
      <c r="AY2" s="1043"/>
      <c r="AZ2" s="1043"/>
      <c r="BA2" s="1043"/>
      <c r="BB2" s="1043"/>
      <c r="BC2" s="1043"/>
      <c r="BD2" s="1043"/>
      <c r="BE2" s="1043"/>
      <c r="BF2" s="1043"/>
      <c r="BG2" s="1043"/>
      <c r="BH2" s="441" t="s">
        <v>935</v>
      </c>
      <c r="BI2" s="441"/>
      <c r="BJ2" s="441"/>
      <c r="BK2" s="441"/>
    </row>
    <row r="3" spans="2:65" s="442" customFormat="1" ht="20.25" customHeight="1">
      <c r="H3" s="440"/>
      <c r="K3" s="440"/>
      <c r="M3" s="441"/>
      <c r="N3" s="441"/>
      <c r="O3" s="441"/>
      <c r="P3" s="441"/>
      <c r="Q3" s="441"/>
      <c r="R3" s="441"/>
      <c r="S3" s="441"/>
      <c r="AA3" s="445"/>
      <c r="AB3" s="445"/>
      <c r="AC3" s="446"/>
      <c r="AD3" s="447"/>
      <c r="AE3" s="446"/>
      <c r="BB3" s="448" t="s">
        <v>943</v>
      </c>
      <c r="BC3" s="1045" t="s">
        <v>944</v>
      </c>
      <c r="BD3" s="1046"/>
      <c r="BE3" s="1046"/>
      <c r="BF3" s="1047"/>
      <c r="BG3" s="441"/>
    </row>
    <row r="4" spans="2:65" s="442" customFormat="1" ht="20.25" customHeight="1">
      <c r="H4" s="440"/>
      <c r="K4" s="440"/>
      <c r="M4" s="441"/>
      <c r="N4" s="441"/>
      <c r="O4" s="441"/>
      <c r="P4" s="441"/>
      <c r="Q4" s="441"/>
      <c r="R4" s="441"/>
      <c r="S4" s="441"/>
      <c r="AA4" s="445"/>
      <c r="AB4" s="445"/>
      <c r="AC4" s="446"/>
      <c r="AD4" s="447"/>
      <c r="AE4" s="446"/>
      <c r="BB4" s="448" t="s">
        <v>945</v>
      </c>
      <c r="BC4" s="1045" t="s">
        <v>946</v>
      </c>
      <c r="BD4" s="1046"/>
      <c r="BE4" s="1046"/>
      <c r="BF4" s="1047"/>
      <c r="BG4" s="441"/>
    </row>
    <row r="5" spans="2:65" s="442" customFormat="1" ht="5.0999999999999996" customHeight="1">
      <c r="H5" s="440"/>
      <c r="K5" s="440"/>
      <c r="M5" s="441"/>
      <c r="N5" s="441"/>
      <c r="O5" s="441"/>
      <c r="P5" s="441"/>
      <c r="Q5" s="441"/>
      <c r="R5" s="441"/>
      <c r="S5" s="441"/>
      <c r="AA5" s="449"/>
      <c r="AB5" s="449"/>
      <c r="AH5" s="438"/>
      <c r="AI5" s="438"/>
      <c r="AJ5" s="438"/>
      <c r="AK5" s="438"/>
      <c r="AL5" s="438"/>
      <c r="AM5" s="438"/>
      <c r="AN5" s="438"/>
      <c r="AO5" s="438"/>
      <c r="AP5" s="438"/>
      <c r="AQ5" s="438"/>
      <c r="AR5" s="438"/>
      <c r="AS5" s="438"/>
      <c r="AT5" s="438"/>
      <c r="AU5" s="438"/>
      <c r="AV5" s="438"/>
      <c r="AW5" s="438"/>
      <c r="AX5" s="438"/>
      <c r="AY5" s="438"/>
      <c r="AZ5" s="438"/>
      <c r="BA5" s="438"/>
      <c r="BB5" s="438"/>
      <c r="BC5" s="438"/>
      <c r="BD5" s="438"/>
      <c r="BE5" s="438"/>
      <c r="BF5" s="450"/>
      <c r="BG5" s="450"/>
    </row>
    <row r="6" spans="2:65" s="442" customFormat="1" ht="21" customHeight="1">
      <c r="B6" s="451"/>
      <c r="C6" s="452"/>
      <c r="D6" s="452"/>
      <c r="E6" s="452"/>
      <c r="F6" s="452"/>
      <c r="G6" s="452"/>
      <c r="H6" s="452"/>
      <c r="I6" s="453"/>
      <c r="J6" s="453"/>
      <c r="K6" s="453"/>
      <c r="L6" s="454"/>
      <c r="M6" s="453"/>
      <c r="N6" s="453"/>
      <c r="O6" s="453"/>
      <c r="P6" s="455"/>
      <c r="Q6" s="455"/>
      <c r="R6" s="455"/>
      <c r="S6" s="455"/>
      <c r="T6" s="455"/>
      <c r="U6" s="455"/>
      <c r="V6" s="455"/>
      <c r="W6" s="455"/>
      <c r="X6" s="455"/>
      <c r="Y6" s="455"/>
      <c r="Z6" s="455"/>
      <c r="AA6" s="455"/>
      <c r="AB6" s="455"/>
      <c r="AC6" s="455"/>
      <c r="AD6" s="455"/>
      <c r="AE6" s="455"/>
      <c r="AF6" s="455"/>
      <c r="AG6" s="455"/>
      <c r="AH6" s="456"/>
      <c r="AI6" s="456"/>
      <c r="AJ6" s="456"/>
      <c r="AK6" s="456"/>
      <c r="AL6" s="456"/>
      <c r="AM6" s="456" t="s">
        <v>947</v>
      </c>
      <c r="AN6" s="438"/>
      <c r="AO6" s="438"/>
      <c r="AP6" s="438"/>
      <c r="AQ6" s="438"/>
      <c r="AR6" s="438"/>
      <c r="AS6" s="438"/>
      <c r="AU6" s="457"/>
      <c r="AV6" s="457"/>
      <c r="AW6" s="458"/>
      <c r="AX6" s="438"/>
      <c r="AY6" s="1069">
        <v>40</v>
      </c>
      <c r="AZ6" s="1070"/>
      <c r="BA6" s="458" t="s">
        <v>948</v>
      </c>
      <c r="BB6" s="438"/>
      <c r="BC6" s="1069">
        <v>160</v>
      </c>
      <c r="BD6" s="1070"/>
      <c r="BE6" s="458" t="s">
        <v>949</v>
      </c>
      <c r="BF6" s="438"/>
      <c r="BG6" s="450"/>
    </row>
    <row r="7" spans="2:65" s="442" customFormat="1" ht="5.0999999999999996" customHeight="1">
      <c r="B7" s="451"/>
      <c r="C7" s="459"/>
      <c r="D7" s="459"/>
      <c r="E7" s="459"/>
      <c r="F7" s="459"/>
      <c r="G7" s="459"/>
      <c r="H7" s="453"/>
      <c r="I7" s="453"/>
      <c r="J7" s="453"/>
      <c r="K7" s="453"/>
      <c r="L7" s="453"/>
      <c r="M7" s="453"/>
      <c r="N7" s="453"/>
      <c r="O7" s="453"/>
      <c r="P7" s="455"/>
      <c r="Q7" s="455"/>
      <c r="R7" s="455"/>
      <c r="S7" s="455"/>
      <c r="T7" s="455"/>
      <c r="U7" s="455"/>
      <c r="V7" s="455"/>
      <c r="W7" s="455"/>
      <c r="X7" s="455"/>
      <c r="Y7" s="455"/>
      <c r="Z7" s="455"/>
      <c r="AA7" s="455"/>
      <c r="AB7" s="455"/>
      <c r="AC7" s="455"/>
      <c r="AD7" s="455"/>
      <c r="AE7" s="455"/>
      <c r="AF7" s="455"/>
      <c r="AG7" s="455"/>
      <c r="AH7" s="456"/>
      <c r="AI7" s="456"/>
      <c r="AJ7" s="456"/>
      <c r="AK7" s="456"/>
      <c r="AL7" s="456"/>
      <c r="AM7" s="456"/>
      <c r="AN7" s="456"/>
      <c r="AO7" s="456"/>
      <c r="AP7" s="456"/>
      <c r="AQ7" s="456"/>
      <c r="AR7" s="456"/>
      <c r="AS7" s="456"/>
      <c r="AT7" s="456"/>
      <c r="AU7" s="456"/>
      <c r="AV7" s="456"/>
      <c r="AW7" s="456"/>
      <c r="AX7" s="456"/>
      <c r="AY7" s="456"/>
      <c r="AZ7" s="456"/>
      <c r="BA7" s="456"/>
      <c r="BB7" s="456"/>
      <c r="BC7" s="456"/>
      <c r="BD7" s="456"/>
      <c r="BE7" s="456"/>
      <c r="BF7" s="460"/>
      <c r="BG7" s="460"/>
      <c r="BH7" s="455"/>
    </row>
    <row r="8" spans="2:65" s="442" customFormat="1" ht="21" customHeight="1">
      <c r="B8" s="461"/>
      <c r="C8" s="454"/>
      <c r="D8" s="454"/>
      <c r="E8" s="454"/>
      <c r="F8" s="454"/>
      <c r="G8" s="454"/>
      <c r="H8" s="453"/>
      <c r="I8" s="453"/>
      <c r="J8" s="453"/>
      <c r="K8" s="453"/>
      <c r="L8" s="453"/>
      <c r="M8" s="453"/>
      <c r="N8" s="453"/>
      <c r="O8" s="453"/>
      <c r="P8" s="455"/>
      <c r="Q8" s="455"/>
      <c r="R8" s="455"/>
      <c r="S8" s="455"/>
      <c r="T8" s="455"/>
      <c r="U8" s="455"/>
      <c r="V8" s="455"/>
      <c r="W8" s="455"/>
      <c r="X8" s="455"/>
      <c r="Y8" s="455"/>
      <c r="Z8" s="455"/>
      <c r="AA8" s="455"/>
      <c r="AB8" s="455"/>
      <c r="AC8" s="455"/>
      <c r="AD8" s="455"/>
      <c r="AE8" s="455"/>
      <c r="AF8" s="455"/>
      <c r="AG8" s="455"/>
      <c r="AH8" s="462"/>
      <c r="AI8" s="462"/>
      <c r="AJ8" s="462"/>
      <c r="AK8" s="452"/>
      <c r="AL8" s="463"/>
      <c r="AM8" s="464"/>
      <c r="AN8" s="464"/>
      <c r="AO8" s="451"/>
      <c r="AP8" s="465"/>
      <c r="AQ8" s="465"/>
      <c r="AR8" s="465"/>
      <c r="AS8" s="466"/>
      <c r="AT8" s="466"/>
      <c r="AU8" s="456"/>
      <c r="AV8" s="465"/>
      <c r="AW8" s="465"/>
      <c r="AX8" s="454"/>
      <c r="AY8" s="456"/>
      <c r="AZ8" s="456" t="s">
        <v>950</v>
      </c>
      <c r="BA8" s="456"/>
      <c r="BB8" s="456"/>
      <c r="BC8" s="1071">
        <f>DAY(EOMONTH(DATE(AD2,AH2,1),0))</f>
        <v>30</v>
      </c>
      <c r="BD8" s="1072"/>
      <c r="BE8" s="456" t="s">
        <v>951</v>
      </c>
      <c r="BF8" s="456"/>
      <c r="BG8" s="456"/>
      <c r="BH8" s="455"/>
      <c r="BK8" s="441"/>
      <c r="BL8" s="441"/>
      <c r="BM8" s="441"/>
    </row>
    <row r="9" spans="2:65" s="442" customFormat="1" ht="5.0999999999999996" customHeight="1">
      <c r="B9" s="461"/>
      <c r="C9" s="467"/>
      <c r="D9" s="467"/>
      <c r="E9" s="467"/>
      <c r="F9" s="467"/>
      <c r="G9" s="467"/>
      <c r="H9" s="465"/>
      <c r="I9" s="465"/>
      <c r="J9" s="465"/>
      <c r="K9" s="465"/>
      <c r="L9" s="465"/>
      <c r="M9" s="465"/>
      <c r="N9" s="465"/>
      <c r="O9" s="465"/>
      <c r="P9" s="455"/>
      <c r="Q9" s="455"/>
      <c r="R9" s="455"/>
      <c r="S9" s="455"/>
      <c r="T9" s="455"/>
      <c r="U9" s="455"/>
      <c r="V9" s="455"/>
      <c r="W9" s="455"/>
      <c r="X9" s="455"/>
      <c r="Y9" s="455"/>
      <c r="Z9" s="455"/>
      <c r="AA9" s="455"/>
      <c r="AB9" s="455"/>
      <c r="AC9" s="455"/>
      <c r="AD9" s="455"/>
      <c r="AE9" s="455"/>
      <c r="AF9" s="455"/>
      <c r="AG9" s="455"/>
      <c r="AH9" s="459"/>
      <c r="AI9" s="452"/>
      <c r="AJ9" s="468"/>
      <c r="AK9" s="462"/>
      <c r="AL9" s="452"/>
      <c r="AM9" s="452"/>
      <c r="AN9" s="452"/>
      <c r="AO9" s="452"/>
      <c r="AP9" s="468"/>
      <c r="AQ9" s="456"/>
      <c r="AR9" s="469"/>
      <c r="AS9" s="469"/>
      <c r="AT9" s="469"/>
      <c r="AU9" s="456"/>
      <c r="AV9" s="456"/>
      <c r="AW9" s="456"/>
      <c r="AX9" s="456"/>
      <c r="AY9" s="456"/>
      <c r="AZ9" s="456"/>
      <c r="BA9" s="456"/>
      <c r="BB9" s="456"/>
      <c r="BC9" s="456"/>
      <c r="BD9" s="456"/>
      <c r="BE9" s="456"/>
      <c r="BF9" s="456"/>
      <c r="BG9" s="456"/>
      <c r="BH9" s="455"/>
      <c r="BK9" s="441"/>
      <c r="BL9" s="441"/>
      <c r="BM9" s="441"/>
    </row>
    <row r="10" spans="2:65" s="442" customFormat="1" ht="21" customHeight="1">
      <c r="B10" s="461"/>
      <c r="C10" s="467"/>
      <c r="D10" s="467"/>
      <c r="E10" s="467"/>
      <c r="F10" s="467"/>
      <c r="G10" s="467"/>
      <c r="H10" s="465"/>
      <c r="I10" s="465"/>
      <c r="J10" s="465"/>
      <c r="K10" s="465"/>
      <c r="L10" s="465"/>
      <c r="M10" s="465"/>
      <c r="N10" s="465"/>
      <c r="O10" s="465"/>
      <c r="P10" s="455"/>
      <c r="Q10" s="455"/>
      <c r="R10" s="455"/>
      <c r="S10" s="455"/>
      <c r="T10" s="455"/>
      <c r="U10" s="455"/>
      <c r="V10" s="455"/>
      <c r="W10" s="455"/>
      <c r="X10" s="455"/>
      <c r="Y10" s="455"/>
      <c r="Z10" s="455"/>
      <c r="AA10" s="455"/>
      <c r="AB10" s="455"/>
      <c r="AC10" s="455"/>
      <c r="AD10" s="455"/>
      <c r="AE10" s="455"/>
      <c r="AF10" s="455"/>
      <c r="AG10" s="455"/>
      <c r="AH10" s="459"/>
      <c r="AI10" s="452"/>
      <c r="AJ10" s="468"/>
      <c r="AK10" s="462"/>
      <c r="AL10" s="452"/>
      <c r="AM10" s="452"/>
      <c r="AN10" s="456" t="s">
        <v>952</v>
      </c>
      <c r="AO10" s="456"/>
      <c r="AP10" s="468"/>
      <c r="AQ10" s="456"/>
      <c r="AR10" s="452"/>
      <c r="AS10" s="452"/>
      <c r="AT10" s="468"/>
      <c r="AU10" s="456"/>
      <c r="AV10" s="469"/>
      <c r="AW10" s="469"/>
      <c r="AX10" s="469"/>
      <c r="AY10" s="456"/>
      <c r="AZ10" s="456"/>
      <c r="BA10" s="460" t="s">
        <v>953</v>
      </c>
      <c r="BB10" s="456"/>
      <c r="BC10" s="1069"/>
      <c r="BD10" s="1070"/>
      <c r="BE10" s="458" t="s">
        <v>954</v>
      </c>
      <c r="BF10" s="456"/>
      <c r="BG10" s="456"/>
      <c r="BH10" s="455"/>
      <c r="BK10" s="441"/>
      <c r="BL10" s="441"/>
      <c r="BM10" s="441"/>
    </row>
    <row r="11" spans="2:65" s="442" customFormat="1" ht="5.0999999999999996" customHeight="1">
      <c r="B11" s="461"/>
      <c r="C11" s="467"/>
      <c r="D11" s="467"/>
      <c r="E11" s="467"/>
      <c r="F11" s="467"/>
      <c r="G11" s="467"/>
      <c r="H11" s="465"/>
      <c r="I11" s="465"/>
      <c r="J11" s="465"/>
      <c r="K11" s="465"/>
      <c r="L11" s="465"/>
      <c r="M11" s="465"/>
      <c r="N11" s="465"/>
      <c r="O11" s="465"/>
      <c r="P11" s="455"/>
      <c r="Q11" s="455"/>
      <c r="R11" s="455"/>
      <c r="S11" s="455"/>
      <c r="T11" s="455"/>
      <c r="U11" s="455"/>
      <c r="V11" s="455"/>
      <c r="W11" s="455"/>
      <c r="X11" s="455"/>
      <c r="Y11" s="455"/>
      <c r="Z11" s="455"/>
      <c r="AA11" s="455"/>
      <c r="AB11" s="455"/>
      <c r="AC11" s="455"/>
      <c r="AD11" s="455"/>
      <c r="AE11" s="455"/>
      <c r="AF11" s="455"/>
      <c r="AG11" s="455"/>
      <c r="AH11" s="459"/>
      <c r="AI11" s="452"/>
      <c r="AJ11" s="468"/>
      <c r="AK11" s="462"/>
      <c r="AL11" s="452"/>
      <c r="AM11" s="452"/>
      <c r="AN11" s="452"/>
      <c r="AO11" s="452"/>
      <c r="AP11" s="468"/>
      <c r="AQ11" s="456"/>
      <c r="AR11" s="469"/>
      <c r="AS11" s="469"/>
      <c r="AT11" s="469"/>
      <c r="AU11" s="456"/>
      <c r="AV11" s="456"/>
      <c r="AW11" s="456"/>
      <c r="AX11" s="456"/>
      <c r="AY11" s="456"/>
      <c r="AZ11" s="456"/>
      <c r="BA11" s="456"/>
      <c r="BB11" s="456"/>
      <c r="BC11" s="456"/>
      <c r="BD11" s="456"/>
      <c r="BE11" s="456"/>
      <c r="BF11" s="456"/>
      <c r="BG11" s="456"/>
      <c r="BH11" s="455"/>
      <c r="BK11" s="441"/>
      <c r="BL11" s="441"/>
      <c r="BM11" s="441"/>
    </row>
    <row r="12" spans="2:65" s="442" customFormat="1" ht="21" customHeight="1">
      <c r="R12" s="453"/>
      <c r="S12" s="453"/>
      <c r="T12" s="463"/>
      <c r="U12" s="1073"/>
      <c r="V12" s="1073"/>
      <c r="W12" s="451"/>
      <c r="X12" s="470"/>
      <c r="Y12" s="455"/>
      <c r="Z12" s="455"/>
      <c r="AA12" s="459"/>
      <c r="AB12" s="464"/>
      <c r="AC12" s="451"/>
      <c r="AD12" s="459"/>
      <c r="AE12" s="459"/>
      <c r="AF12" s="459"/>
      <c r="AG12" s="471"/>
      <c r="AH12" s="462"/>
      <c r="AI12" s="462"/>
      <c r="AJ12" s="462"/>
      <c r="AK12" s="452"/>
      <c r="AL12" s="463"/>
      <c r="AM12" s="464"/>
      <c r="AN12" s="456"/>
      <c r="AO12" s="468"/>
      <c r="AP12" s="468"/>
      <c r="AQ12" s="468"/>
      <c r="AR12" s="468"/>
      <c r="AS12" s="451" t="s">
        <v>955</v>
      </c>
      <c r="AT12" s="468"/>
      <c r="AU12" s="468"/>
      <c r="AV12" s="468"/>
      <c r="AW12" s="468"/>
      <c r="AX12" s="468"/>
      <c r="AY12" s="468"/>
      <c r="AZ12" s="468"/>
      <c r="BA12" s="468"/>
      <c r="BB12" s="468"/>
      <c r="BC12" s="459"/>
      <c r="BD12" s="462"/>
      <c r="BE12" s="452"/>
      <c r="BF12" s="452"/>
      <c r="BG12" s="459"/>
      <c r="BH12" s="452"/>
      <c r="BK12" s="441"/>
      <c r="BL12" s="441"/>
      <c r="BM12" s="441"/>
    </row>
    <row r="13" spans="2:65" s="442" customFormat="1" ht="21" customHeight="1">
      <c r="R13" s="468"/>
      <c r="S13" s="452"/>
      <c r="T13" s="452"/>
      <c r="U13" s="452"/>
      <c r="V13" s="452"/>
      <c r="W13" s="455"/>
      <c r="X13" s="455"/>
      <c r="Y13" s="455"/>
      <c r="Z13" s="455"/>
      <c r="AA13" s="468"/>
      <c r="AB13" s="452"/>
      <c r="AC13" s="452"/>
      <c r="AD13" s="468"/>
      <c r="AE13" s="468"/>
      <c r="AF13" s="468"/>
      <c r="AG13" s="471"/>
      <c r="AH13" s="459"/>
      <c r="AI13" s="462"/>
      <c r="AJ13" s="452"/>
      <c r="AK13" s="462"/>
      <c r="AL13" s="452"/>
      <c r="AM13" s="452"/>
      <c r="AN13" s="452"/>
      <c r="AO13" s="459"/>
      <c r="AP13" s="451"/>
      <c r="AQ13" s="459"/>
      <c r="AR13" s="459"/>
      <c r="AS13" s="451" t="s">
        <v>956</v>
      </c>
      <c r="AT13" s="452"/>
      <c r="AU13" s="452"/>
      <c r="AV13" s="452"/>
      <c r="AW13" s="452"/>
      <c r="AX13" s="452"/>
      <c r="AY13" s="452"/>
      <c r="AZ13" s="452"/>
      <c r="BA13" s="452"/>
      <c r="BB13" s="1024">
        <v>0.29166666666666669</v>
      </c>
      <c r="BC13" s="1025"/>
      <c r="BD13" s="1026"/>
      <c r="BE13" s="454" t="s">
        <v>957</v>
      </c>
      <c r="BF13" s="1024">
        <v>0.83333333333333337</v>
      </c>
      <c r="BG13" s="1025"/>
      <c r="BH13" s="1026"/>
      <c r="BK13" s="441"/>
      <c r="BL13" s="441"/>
      <c r="BM13" s="441"/>
    </row>
    <row r="14" spans="2:65" s="442" customFormat="1" ht="21" customHeight="1">
      <c r="R14" s="472"/>
      <c r="S14" s="472"/>
      <c r="T14" s="472"/>
      <c r="U14" s="472"/>
      <c r="V14" s="472"/>
      <c r="W14" s="472"/>
      <c r="X14" s="455"/>
      <c r="Y14" s="455"/>
      <c r="Z14" s="455"/>
      <c r="AA14" s="454"/>
      <c r="AB14" s="472"/>
      <c r="AC14" s="472"/>
      <c r="AD14" s="454"/>
      <c r="AE14" s="459"/>
      <c r="AF14" s="459"/>
      <c r="AG14" s="473"/>
      <c r="AH14" s="451"/>
      <c r="AI14" s="462"/>
      <c r="AJ14" s="452"/>
      <c r="AK14" s="462"/>
      <c r="AL14" s="452"/>
      <c r="AM14" s="452"/>
      <c r="AN14" s="452"/>
      <c r="AO14" s="454"/>
      <c r="AP14" s="453"/>
      <c r="AQ14" s="453"/>
      <c r="AR14" s="453"/>
      <c r="AS14" s="451" t="s">
        <v>958</v>
      </c>
      <c r="AT14" s="452"/>
      <c r="AU14" s="452"/>
      <c r="AV14" s="452"/>
      <c r="AW14" s="452"/>
      <c r="AX14" s="452"/>
      <c r="AY14" s="452"/>
      <c r="AZ14" s="452"/>
      <c r="BA14" s="452"/>
      <c r="BB14" s="1024">
        <v>0.83333333333333337</v>
      </c>
      <c r="BC14" s="1025"/>
      <c r="BD14" s="1026"/>
      <c r="BE14" s="454" t="s">
        <v>957</v>
      </c>
      <c r="BF14" s="1024">
        <v>0.29166666666666669</v>
      </c>
      <c r="BG14" s="1025"/>
      <c r="BH14" s="1026"/>
      <c r="BK14" s="441"/>
      <c r="BL14" s="441"/>
      <c r="BM14" s="441"/>
    </row>
    <row r="15" spans="2:65" ht="12" customHeight="1" thickBot="1">
      <c r="B15" s="474"/>
      <c r="C15" s="475"/>
      <c r="D15" s="475"/>
      <c r="E15" s="475"/>
      <c r="F15" s="475"/>
      <c r="G15" s="475"/>
      <c r="H15" s="475"/>
      <c r="I15" s="474"/>
      <c r="J15" s="474"/>
      <c r="K15" s="474"/>
      <c r="L15" s="474"/>
      <c r="M15" s="474"/>
      <c r="N15" s="474"/>
      <c r="O15" s="474"/>
      <c r="P15" s="474"/>
      <c r="Q15" s="474"/>
      <c r="R15" s="474"/>
      <c r="S15" s="474"/>
      <c r="T15" s="474"/>
      <c r="U15" s="474"/>
      <c r="V15" s="474"/>
      <c r="W15" s="474"/>
      <c r="X15" s="474"/>
      <c r="Y15" s="474"/>
      <c r="Z15" s="474"/>
      <c r="AA15" s="475"/>
      <c r="AB15" s="474"/>
      <c r="AC15" s="474"/>
      <c r="AD15" s="474"/>
      <c r="AE15" s="474"/>
      <c r="AF15" s="474"/>
      <c r="AG15" s="474"/>
      <c r="AH15" s="474"/>
      <c r="AI15" s="474"/>
      <c r="AJ15" s="474"/>
      <c r="AK15" s="474"/>
      <c r="AL15" s="474"/>
      <c r="AM15" s="474"/>
      <c r="AR15" s="477"/>
      <c r="BI15" s="478"/>
      <c r="BJ15" s="478"/>
      <c r="BK15" s="478"/>
    </row>
    <row r="16" spans="2:65" ht="21.6" customHeight="1">
      <c r="B16" s="1048" t="s">
        <v>959</v>
      </c>
      <c r="C16" s="1051" t="s">
        <v>960</v>
      </c>
      <c r="D16" s="1052"/>
      <c r="E16" s="1053"/>
      <c r="F16" s="479"/>
      <c r="G16" s="480"/>
      <c r="H16" s="1060" t="s">
        <v>961</v>
      </c>
      <c r="I16" s="1063" t="s">
        <v>962</v>
      </c>
      <c r="J16" s="1052"/>
      <c r="K16" s="1052"/>
      <c r="L16" s="1053"/>
      <c r="M16" s="1063" t="s">
        <v>963</v>
      </c>
      <c r="N16" s="1052"/>
      <c r="O16" s="1053"/>
      <c r="P16" s="1063" t="s">
        <v>964</v>
      </c>
      <c r="Q16" s="1052"/>
      <c r="R16" s="1052"/>
      <c r="S16" s="1052"/>
      <c r="T16" s="1066"/>
      <c r="U16" s="481"/>
      <c r="V16" s="482"/>
      <c r="W16" s="482"/>
      <c r="X16" s="482"/>
      <c r="Y16" s="482"/>
      <c r="Z16" s="482"/>
      <c r="AA16" s="482"/>
      <c r="AB16" s="482"/>
      <c r="AC16" s="482"/>
      <c r="AD16" s="482"/>
      <c r="AE16" s="482"/>
      <c r="AF16" s="482"/>
      <c r="AG16" s="482"/>
      <c r="AH16" s="482"/>
      <c r="AI16" s="483" t="s">
        <v>965</v>
      </c>
      <c r="AJ16" s="482"/>
      <c r="AK16" s="482"/>
      <c r="AL16" s="482"/>
      <c r="AM16" s="482"/>
      <c r="AN16" s="482" t="s">
        <v>966</v>
      </c>
      <c r="AO16" s="482"/>
      <c r="AP16" s="484"/>
      <c r="AQ16" s="485"/>
      <c r="AR16" s="482" t="s">
        <v>935</v>
      </c>
      <c r="AS16" s="482"/>
      <c r="AT16" s="482"/>
      <c r="AU16" s="482"/>
      <c r="AV16" s="482"/>
      <c r="AW16" s="482"/>
      <c r="AX16" s="482"/>
      <c r="AY16" s="486"/>
      <c r="AZ16" s="1074" t="str">
        <f>IF(BC3="計画","(11)1～4週目の勤務時間数合計","(11)1か月の勤務時間数　合計")</f>
        <v>(11)1か月の勤務時間数　合計</v>
      </c>
      <c r="BA16" s="1075"/>
      <c r="BB16" s="1080" t="s">
        <v>967</v>
      </c>
      <c r="BC16" s="1081"/>
      <c r="BD16" s="1051" t="s">
        <v>968</v>
      </c>
      <c r="BE16" s="1052"/>
      <c r="BF16" s="1052"/>
      <c r="BG16" s="1052"/>
      <c r="BH16" s="1066"/>
    </row>
    <row r="17" spans="2:60" ht="20.25" customHeight="1">
      <c r="B17" s="1049"/>
      <c r="C17" s="1054"/>
      <c r="D17" s="1055"/>
      <c r="E17" s="1056"/>
      <c r="F17" s="487"/>
      <c r="G17" s="488"/>
      <c r="H17" s="1061"/>
      <c r="I17" s="1064"/>
      <c r="J17" s="1055"/>
      <c r="K17" s="1055"/>
      <c r="L17" s="1056"/>
      <c r="M17" s="1064"/>
      <c r="N17" s="1055"/>
      <c r="O17" s="1056"/>
      <c r="P17" s="1064"/>
      <c r="Q17" s="1055"/>
      <c r="R17" s="1055"/>
      <c r="S17" s="1055"/>
      <c r="T17" s="1067"/>
      <c r="U17" s="1022" t="s">
        <v>969</v>
      </c>
      <c r="V17" s="1022"/>
      <c r="W17" s="1022"/>
      <c r="X17" s="1022"/>
      <c r="Y17" s="1022"/>
      <c r="Z17" s="1022"/>
      <c r="AA17" s="1023"/>
      <c r="AB17" s="1021" t="s">
        <v>970</v>
      </c>
      <c r="AC17" s="1022"/>
      <c r="AD17" s="1022"/>
      <c r="AE17" s="1022"/>
      <c r="AF17" s="1022"/>
      <c r="AG17" s="1022"/>
      <c r="AH17" s="1023"/>
      <c r="AI17" s="1021" t="s">
        <v>971</v>
      </c>
      <c r="AJ17" s="1022"/>
      <c r="AK17" s="1022"/>
      <c r="AL17" s="1022"/>
      <c r="AM17" s="1022"/>
      <c r="AN17" s="1022"/>
      <c r="AO17" s="1023"/>
      <c r="AP17" s="1021" t="s">
        <v>972</v>
      </c>
      <c r="AQ17" s="1022"/>
      <c r="AR17" s="1022"/>
      <c r="AS17" s="1022"/>
      <c r="AT17" s="1022"/>
      <c r="AU17" s="1022"/>
      <c r="AV17" s="1023"/>
      <c r="AW17" s="1021" t="s">
        <v>973</v>
      </c>
      <c r="AX17" s="1022"/>
      <c r="AY17" s="1022"/>
      <c r="AZ17" s="1076"/>
      <c r="BA17" s="1077"/>
      <c r="BB17" s="1082"/>
      <c r="BC17" s="1083"/>
      <c r="BD17" s="1054"/>
      <c r="BE17" s="1055"/>
      <c r="BF17" s="1055"/>
      <c r="BG17" s="1055"/>
      <c r="BH17" s="1067"/>
    </row>
    <row r="18" spans="2:60" ht="20.25" customHeight="1">
      <c r="B18" s="1049"/>
      <c r="C18" s="1054"/>
      <c r="D18" s="1055"/>
      <c r="E18" s="1056"/>
      <c r="F18" s="487"/>
      <c r="G18" s="488"/>
      <c r="H18" s="1061"/>
      <c r="I18" s="1064"/>
      <c r="J18" s="1055"/>
      <c r="K18" s="1055"/>
      <c r="L18" s="1056"/>
      <c r="M18" s="1064"/>
      <c r="N18" s="1055"/>
      <c r="O18" s="1056"/>
      <c r="P18" s="1064"/>
      <c r="Q18" s="1055"/>
      <c r="R18" s="1055"/>
      <c r="S18" s="1055"/>
      <c r="T18" s="1067"/>
      <c r="U18" s="489">
        <v>1</v>
      </c>
      <c r="V18" s="490">
        <v>2</v>
      </c>
      <c r="W18" s="490">
        <v>3</v>
      </c>
      <c r="X18" s="490">
        <v>4</v>
      </c>
      <c r="Y18" s="490">
        <v>5</v>
      </c>
      <c r="Z18" s="490">
        <v>6</v>
      </c>
      <c r="AA18" s="491">
        <v>7</v>
      </c>
      <c r="AB18" s="492">
        <v>8</v>
      </c>
      <c r="AC18" s="490">
        <v>9</v>
      </c>
      <c r="AD18" s="490">
        <v>10</v>
      </c>
      <c r="AE18" s="490">
        <v>11</v>
      </c>
      <c r="AF18" s="490">
        <v>12</v>
      </c>
      <c r="AG18" s="490">
        <v>13</v>
      </c>
      <c r="AH18" s="491">
        <v>14</v>
      </c>
      <c r="AI18" s="489">
        <v>15</v>
      </c>
      <c r="AJ18" s="490">
        <v>16</v>
      </c>
      <c r="AK18" s="490">
        <v>17</v>
      </c>
      <c r="AL18" s="490">
        <v>18</v>
      </c>
      <c r="AM18" s="490">
        <v>19</v>
      </c>
      <c r="AN18" s="490">
        <v>20</v>
      </c>
      <c r="AO18" s="491">
        <v>21</v>
      </c>
      <c r="AP18" s="492">
        <v>22</v>
      </c>
      <c r="AQ18" s="490">
        <v>23</v>
      </c>
      <c r="AR18" s="490">
        <v>24</v>
      </c>
      <c r="AS18" s="490">
        <v>25</v>
      </c>
      <c r="AT18" s="490">
        <v>26</v>
      </c>
      <c r="AU18" s="490">
        <v>27</v>
      </c>
      <c r="AV18" s="491">
        <v>28</v>
      </c>
      <c r="AW18" s="493" t="str">
        <f>IF($BC$3="暦月",IF(DAY(DATE($AD$2,$AH$2,29))=29,29,""),"")</f>
        <v/>
      </c>
      <c r="AX18" s="494" t="str">
        <f>IF($BC$3="暦月",IF(DAY(DATE($AD$2,$AH$2,30))=30,30,""),"")</f>
        <v/>
      </c>
      <c r="AY18" s="495" t="str">
        <f>IF($BC$3="暦月",IF(DAY(DATE($AD$2,$AH$2,31))=31,31,""),"")</f>
        <v/>
      </c>
      <c r="AZ18" s="1076"/>
      <c r="BA18" s="1077"/>
      <c r="BB18" s="1082"/>
      <c r="BC18" s="1083"/>
      <c r="BD18" s="1054"/>
      <c r="BE18" s="1055"/>
      <c r="BF18" s="1055"/>
      <c r="BG18" s="1055"/>
      <c r="BH18" s="1067"/>
    </row>
    <row r="19" spans="2:60" ht="20.25" hidden="1" customHeight="1">
      <c r="B19" s="1049"/>
      <c r="C19" s="1054"/>
      <c r="D19" s="1055"/>
      <c r="E19" s="1056"/>
      <c r="F19" s="487"/>
      <c r="G19" s="488"/>
      <c r="H19" s="1061"/>
      <c r="I19" s="1064"/>
      <c r="J19" s="1055"/>
      <c r="K19" s="1055"/>
      <c r="L19" s="1056"/>
      <c r="M19" s="1064"/>
      <c r="N19" s="1055"/>
      <c r="O19" s="1056"/>
      <c r="P19" s="1064"/>
      <c r="Q19" s="1055"/>
      <c r="R19" s="1055"/>
      <c r="S19" s="1055"/>
      <c r="T19" s="1067"/>
      <c r="U19" s="489">
        <f>WEEKDAY(DATE($AD$2,$AH$2,1))</f>
        <v>2</v>
      </c>
      <c r="V19" s="490">
        <f>WEEKDAY(DATE($AD$2,$AH$2,2))</f>
        <v>3</v>
      </c>
      <c r="W19" s="490">
        <f>WEEKDAY(DATE($AD$2,$AH$2,3))</f>
        <v>4</v>
      </c>
      <c r="X19" s="490">
        <f>WEEKDAY(DATE($AD$2,$AH$2,4))</f>
        <v>5</v>
      </c>
      <c r="Y19" s="490">
        <f>WEEKDAY(DATE($AD$2,$AH$2,5))</f>
        <v>6</v>
      </c>
      <c r="Z19" s="490">
        <f>WEEKDAY(DATE($AD$2,$AH$2,6))</f>
        <v>7</v>
      </c>
      <c r="AA19" s="491">
        <f>WEEKDAY(DATE($AD$2,$AH$2,7))</f>
        <v>1</v>
      </c>
      <c r="AB19" s="492">
        <f>WEEKDAY(DATE($AD$2,$AH$2,8))</f>
        <v>2</v>
      </c>
      <c r="AC19" s="490">
        <f>WEEKDAY(DATE($AD$2,$AH$2,9))</f>
        <v>3</v>
      </c>
      <c r="AD19" s="490">
        <f>WEEKDAY(DATE($AD$2,$AH$2,10))</f>
        <v>4</v>
      </c>
      <c r="AE19" s="490">
        <f>WEEKDAY(DATE($AD$2,$AH$2,11))</f>
        <v>5</v>
      </c>
      <c r="AF19" s="490">
        <f>WEEKDAY(DATE($AD$2,$AH$2,12))</f>
        <v>6</v>
      </c>
      <c r="AG19" s="490">
        <f>WEEKDAY(DATE($AD$2,$AH$2,13))</f>
        <v>7</v>
      </c>
      <c r="AH19" s="491">
        <f>WEEKDAY(DATE($AD$2,$AH$2,14))</f>
        <v>1</v>
      </c>
      <c r="AI19" s="492">
        <f>WEEKDAY(DATE($AD$2,$AH$2,15))</f>
        <v>2</v>
      </c>
      <c r="AJ19" s="490">
        <f>WEEKDAY(DATE($AD$2,$AH$2,16))</f>
        <v>3</v>
      </c>
      <c r="AK19" s="490">
        <f>WEEKDAY(DATE($AD$2,$AH$2,17))</f>
        <v>4</v>
      </c>
      <c r="AL19" s="490">
        <f>WEEKDAY(DATE($AD$2,$AH$2,18))</f>
        <v>5</v>
      </c>
      <c r="AM19" s="490">
        <f>WEEKDAY(DATE($AD$2,$AH$2,19))</f>
        <v>6</v>
      </c>
      <c r="AN19" s="490">
        <f>WEEKDAY(DATE($AD$2,$AH$2,20))</f>
        <v>7</v>
      </c>
      <c r="AO19" s="491">
        <f>WEEKDAY(DATE($AD$2,$AH$2,21))</f>
        <v>1</v>
      </c>
      <c r="AP19" s="492">
        <f>WEEKDAY(DATE($AD$2,$AH$2,22))</f>
        <v>2</v>
      </c>
      <c r="AQ19" s="490">
        <f>WEEKDAY(DATE($AD$2,$AH$2,23))</f>
        <v>3</v>
      </c>
      <c r="AR19" s="490">
        <f>WEEKDAY(DATE($AD$2,$AH$2,24))</f>
        <v>4</v>
      </c>
      <c r="AS19" s="490">
        <f>WEEKDAY(DATE($AD$2,$AH$2,25))</f>
        <v>5</v>
      </c>
      <c r="AT19" s="490">
        <f>WEEKDAY(DATE($AD$2,$AH$2,26))</f>
        <v>6</v>
      </c>
      <c r="AU19" s="490">
        <f>WEEKDAY(DATE($AD$2,$AH$2,27))</f>
        <v>7</v>
      </c>
      <c r="AV19" s="491">
        <f>WEEKDAY(DATE($AD$2,$AH$2,28))</f>
        <v>1</v>
      </c>
      <c r="AW19" s="492">
        <f>IF(AW18=29,WEEKDAY(DATE($AD$2,$AH$2,29)),0)</f>
        <v>0</v>
      </c>
      <c r="AX19" s="490">
        <f>IF(AX18=30,WEEKDAY(DATE($AD$2,$AH$2,30)),0)</f>
        <v>0</v>
      </c>
      <c r="AY19" s="491">
        <f>IF(AY18=31,WEEKDAY(DATE($AD$2,$AH$2,31)),0)</f>
        <v>0</v>
      </c>
      <c r="AZ19" s="1076"/>
      <c r="BA19" s="1077"/>
      <c r="BB19" s="1082"/>
      <c r="BC19" s="1083"/>
      <c r="BD19" s="1054"/>
      <c r="BE19" s="1055"/>
      <c r="BF19" s="1055"/>
      <c r="BG19" s="1055"/>
      <c r="BH19" s="1067"/>
    </row>
    <row r="20" spans="2:60" ht="20.25" customHeight="1" thickBot="1">
      <c r="B20" s="1050"/>
      <c r="C20" s="1057"/>
      <c r="D20" s="1058"/>
      <c r="E20" s="1059"/>
      <c r="F20" s="496"/>
      <c r="G20" s="497"/>
      <c r="H20" s="1062"/>
      <c r="I20" s="1065"/>
      <c r="J20" s="1058"/>
      <c r="K20" s="1058"/>
      <c r="L20" s="1059"/>
      <c r="M20" s="1065"/>
      <c r="N20" s="1058"/>
      <c r="O20" s="1059"/>
      <c r="P20" s="1065"/>
      <c r="Q20" s="1058"/>
      <c r="R20" s="1058"/>
      <c r="S20" s="1058"/>
      <c r="T20" s="1068"/>
      <c r="U20" s="498" t="str">
        <f>IF(U19=1,"日",IF(U19=2,"月",IF(U19=3,"火",IF(U19=4,"水",IF(U19=5,"木",IF(U19=6,"金","土"))))))</f>
        <v>月</v>
      </c>
      <c r="V20" s="499" t="str">
        <f t="shared" ref="V20:AV20" si="0">IF(V19=1,"日",IF(V19=2,"月",IF(V19=3,"火",IF(V19=4,"水",IF(V19=5,"木",IF(V19=6,"金","土"))))))</f>
        <v>火</v>
      </c>
      <c r="W20" s="499" t="str">
        <f t="shared" si="0"/>
        <v>水</v>
      </c>
      <c r="X20" s="499" t="str">
        <f t="shared" si="0"/>
        <v>木</v>
      </c>
      <c r="Y20" s="499" t="str">
        <f t="shared" si="0"/>
        <v>金</v>
      </c>
      <c r="Z20" s="499" t="str">
        <f t="shared" si="0"/>
        <v>土</v>
      </c>
      <c r="AA20" s="500" t="str">
        <f t="shared" si="0"/>
        <v>日</v>
      </c>
      <c r="AB20" s="501" t="str">
        <f>IF(AB19=1,"日",IF(AB19=2,"月",IF(AB19=3,"火",IF(AB19=4,"水",IF(AB19=5,"木",IF(AB19=6,"金","土"))))))</f>
        <v>月</v>
      </c>
      <c r="AC20" s="499" t="str">
        <f t="shared" si="0"/>
        <v>火</v>
      </c>
      <c r="AD20" s="499" t="str">
        <f t="shared" si="0"/>
        <v>水</v>
      </c>
      <c r="AE20" s="499" t="str">
        <f t="shared" si="0"/>
        <v>木</v>
      </c>
      <c r="AF20" s="499" t="str">
        <f t="shared" si="0"/>
        <v>金</v>
      </c>
      <c r="AG20" s="499" t="str">
        <f t="shared" si="0"/>
        <v>土</v>
      </c>
      <c r="AH20" s="500" t="str">
        <f t="shared" si="0"/>
        <v>日</v>
      </c>
      <c r="AI20" s="501" t="str">
        <f>IF(AI19=1,"日",IF(AI19=2,"月",IF(AI19=3,"火",IF(AI19=4,"水",IF(AI19=5,"木",IF(AI19=6,"金","土"))))))</f>
        <v>月</v>
      </c>
      <c r="AJ20" s="499" t="str">
        <f t="shared" si="0"/>
        <v>火</v>
      </c>
      <c r="AK20" s="499" t="str">
        <f t="shared" si="0"/>
        <v>水</v>
      </c>
      <c r="AL20" s="499" t="str">
        <f t="shared" si="0"/>
        <v>木</v>
      </c>
      <c r="AM20" s="499" t="str">
        <f t="shared" si="0"/>
        <v>金</v>
      </c>
      <c r="AN20" s="499" t="str">
        <f t="shared" si="0"/>
        <v>土</v>
      </c>
      <c r="AO20" s="500" t="str">
        <f t="shared" si="0"/>
        <v>日</v>
      </c>
      <c r="AP20" s="501" t="str">
        <f>IF(AP19=1,"日",IF(AP19=2,"月",IF(AP19=3,"火",IF(AP19=4,"水",IF(AP19=5,"木",IF(AP19=6,"金","土"))))))</f>
        <v>月</v>
      </c>
      <c r="AQ20" s="499" t="str">
        <f t="shared" si="0"/>
        <v>火</v>
      </c>
      <c r="AR20" s="499" t="str">
        <f t="shared" si="0"/>
        <v>水</v>
      </c>
      <c r="AS20" s="499" t="str">
        <f t="shared" si="0"/>
        <v>木</v>
      </c>
      <c r="AT20" s="499" t="str">
        <f t="shared" si="0"/>
        <v>金</v>
      </c>
      <c r="AU20" s="499" t="str">
        <f t="shared" si="0"/>
        <v>土</v>
      </c>
      <c r="AV20" s="500" t="str">
        <f t="shared" si="0"/>
        <v>日</v>
      </c>
      <c r="AW20" s="499" t="str">
        <f>IF(AW19=1,"日",IF(AW19=2,"月",IF(AW19=3,"火",IF(AW19=4,"水",IF(AW19=5,"木",IF(AW19=6,"金",IF(AW19=0,"","土")))))))</f>
        <v/>
      </c>
      <c r="AX20" s="499" t="str">
        <f>IF(AX19=1,"日",IF(AX19=2,"月",IF(AX19=3,"火",IF(AX19=4,"水",IF(AX19=5,"木",IF(AX19=6,"金",IF(AX19=0,"","土")))))))</f>
        <v/>
      </c>
      <c r="AY20" s="499" t="str">
        <f>IF(AY19=1,"日",IF(AY19=2,"月",IF(AY19=3,"火",IF(AY19=4,"水",IF(AY19=5,"木",IF(AY19=6,"金",IF(AY19=0,"","土")))))))</f>
        <v/>
      </c>
      <c r="AZ20" s="1078"/>
      <c r="BA20" s="1079"/>
      <c r="BB20" s="1084"/>
      <c r="BC20" s="1085"/>
      <c r="BD20" s="1057"/>
      <c r="BE20" s="1058"/>
      <c r="BF20" s="1058"/>
      <c r="BG20" s="1058"/>
      <c r="BH20" s="1068"/>
    </row>
    <row r="21" spans="2:60" ht="20.25" customHeight="1">
      <c r="B21" s="502"/>
      <c r="C21" s="1027"/>
      <c r="D21" s="1028"/>
      <c r="E21" s="1029"/>
      <c r="F21" s="503"/>
      <c r="G21" s="504"/>
      <c r="H21" s="1030"/>
      <c r="I21" s="1031"/>
      <c r="J21" s="1032"/>
      <c r="K21" s="1032"/>
      <c r="L21" s="1033"/>
      <c r="M21" s="1034"/>
      <c r="N21" s="1035"/>
      <c r="O21" s="1036"/>
      <c r="P21" s="505" t="s">
        <v>974</v>
      </c>
      <c r="Q21" s="506"/>
      <c r="R21" s="506"/>
      <c r="S21" s="507"/>
      <c r="T21" s="508"/>
      <c r="U21" s="509"/>
      <c r="V21" s="509"/>
      <c r="W21" s="509"/>
      <c r="X21" s="509"/>
      <c r="Y21" s="509"/>
      <c r="Z21" s="509"/>
      <c r="AA21" s="510"/>
      <c r="AB21" s="511"/>
      <c r="AC21" s="509"/>
      <c r="AD21" s="509"/>
      <c r="AE21" s="509"/>
      <c r="AF21" s="509"/>
      <c r="AG21" s="509"/>
      <c r="AH21" s="510"/>
      <c r="AI21" s="511"/>
      <c r="AJ21" s="509"/>
      <c r="AK21" s="509"/>
      <c r="AL21" s="509"/>
      <c r="AM21" s="509"/>
      <c r="AN21" s="509"/>
      <c r="AO21" s="510"/>
      <c r="AP21" s="511"/>
      <c r="AQ21" s="509"/>
      <c r="AR21" s="509"/>
      <c r="AS21" s="509"/>
      <c r="AT21" s="509"/>
      <c r="AU21" s="509"/>
      <c r="AV21" s="510"/>
      <c r="AW21" s="511"/>
      <c r="AX21" s="509"/>
      <c r="AY21" s="509"/>
      <c r="AZ21" s="1037"/>
      <c r="BA21" s="1020"/>
      <c r="BB21" s="1019"/>
      <c r="BC21" s="1020"/>
      <c r="BD21" s="1038"/>
      <c r="BE21" s="1039"/>
      <c r="BF21" s="1039"/>
      <c r="BG21" s="1039"/>
      <c r="BH21" s="1040"/>
    </row>
    <row r="22" spans="2:60" ht="20.25" customHeight="1">
      <c r="B22" s="512">
        <v>1</v>
      </c>
      <c r="C22" s="990"/>
      <c r="D22" s="991"/>
      <c r="E22" s="992"/>
      <c r="F22" s="513"/>
      <c r="G22" s="514"/>
      <c r="H22" s="997"/>
      <c r="I22" s="1002"/>
      <c r="J22" s="1003"/>
      <c r="K22" s="1003"/>
      <c r="L22" s="1004"/>
      <c r="M22" s="1011"/>
      <c r="N22" s="1012"/>
      <c r="O22" s="1013"/>
      <c r="P22" s="515" t="s">
        <v>975</v>
      </c>
      <c r="Q22" s="516"/>
      <c r="R22" s="516"/>
      <c r="S22" s="517"/>
      <c r="T22" s="518"/>
      <c r="U22" s="519" t="str">
        <f>IF(U21="","",VLOOKUP(U21,'シフト記号表（勤務時間帯）'!$D$6:$X$47,21,FALSE))</f>
        <v/>
      </c>
      <c r="V22" s="520" t="str">
        <f>IF(V21="","",VLOOKUP(V21,'シフト記号表（勤務時間帯）'!$D$6:$X$47,21,FALSE))</f>
        <v/>
      </c>
      <c r="W22" s="520" t="str">
        <f>IF(W21="","",VLOOKUP(W21,'シフト記号表（勤務時間帯）'!$D$6:$X$47,21,FALSE))</f>
        <v/>
      </c>
      <c r="X22" s="520" t="str">
        <f>IF(X21="","",VLOOKUP(X21,'シフト記号表（勤務時間帯）'!$D$6:$X$47,21,FALSE))</f>
        <v/>
      </c>
      <c r="Y22" s="520" t="str">
        <f>IF(Y21="","",VLOOKUP(Y21,'シフト記号表（勤務時間帯）'!$D$6:$X$47,21,FALSE))</f>
        <v/>
      </c>
      <c r="Z22" s="520" t="str">
        <f>IF(Z21="","",VLOOKUP(Z21,'シフト記号表（勤務時間帯）'!$D$6:$X$47,21,FALSE))</f>
        <v/>
      </c>
      <c r="AA22" s="521" t="str">
        <f>IF(AA21="","",VLOOKUP(AA21,'シフト記号表（勤務時間帯）'!$D$6:$X$47,21,FALSE))</f>
        <v/>
      </c>
      <c r="AB22" s="519" t="str">
        <f>IF(AB21="","",VLOOKUP(AB21,'シフト記号表（勤務時間帯）'!$D$6:$X$47,21,FALSE))</f>
        <v/>
      </c>
      <c r="AC22" s="520" t="str">
        <f>IF(AC21="","",VLOOKUP(AC21,'シフト記号表（勤務時間帯）'!$D$6:$X$47,21,FALSE))</f>
        <v/>
      </c>
      <c r="AD22" s="520" t="str">
        <f>IF(AD21="","",VLOOKUP(AD21,'シフト記号表（勤務時間帯）'!$D$6:$X$47,21,FALSE))</f>
        <v/>
      </c>
      <c r="AE22" s="520" t="str">
        <f>IF(AE21="","",VLOOKUP(AE21,'シフト記号表（勤務時間帯）'!$D$6:$X$47,21,FALSE))</f>
        <v/>
      </c>
      <c r="AF22" s="520" t="str">
        <f>IF(AF21="","",VLOOKUP(AF21,'シフト記号表（勤務時間帯）'!$D$6:$X$47,21,FALSE))</f>
        <v/>
      </c>
      <c r="AG22" s="520" t="str">
        <f>IF(AG21="","",VLOOKUP(AG21,'シフト記号表（勤務時間帯）'!$D$6:$X$47,21,FALSE))</f>
        <v/>
      </c>
      <c r="AH22" s="521" t="str">
        <f>IF(AH21="","",VLOOKUP(AH21,'シフト記号表（勤務時間帯）'!$D$6:$X$47,21,FALSE))</f>
        <v/>
      </c>
      <c r="AI22" s="519" t="str">
        <f>IF(AI21="","",VLOOKUP(AI21,'シフト記号表（勤務時間帯）'!$D$6:$X$47,21,FALSE))</f>
        <v/>
      </c>
      <c r="AJ22" s="520" t="str">
        <f>IF(AJ21="","",VLOOKUP(AJ21,'シフト記号表（勤務時間帯）'!$D$6:$X$47,21,FALSE))</f>
        <v/>
      </c>
      <c r="AK22" s="520" t="str">
        <f>IF(AK21="","",VLOOKUP(AK21,'シフト記号表（勤務時間帯）'!$D$6:$X$47,21,FALSE))</f>
        <v/>
      </c>
      <c r="AL22" s="520" t="str">
        <f>IF(AL21="","",VLOOKUP(AL21,'シフト記号表（勤務時間帯）'!$D$6:$X$47,21,FALSE))</f>
        <v/>
      </c>
      <c r="AM22" s="520" t="str">
        <f>IF(AM21="","",VLOOKUP(AM21,'シフト記号表（勤務時間帯）'!$D$6:$X$47,21,FALSE))</f>
        <v/>
      </c>
      <c r="AN22" s="520" t="str">
        <f>IF(AN21="","",VLOOKUP(AN21,'シフト記号表（勤務時間帯）'!$D$6:$X$47,21,FALSE))</f>
        <v/>
      </c>
      <c r="AO22" s="521" t="str">
        <f>IF(AO21="","",VLOOKUP(AO21,'シフト記号表（勤務時間帯）'!$D$6:$X$47,21,FALSE))</f>
        <v/>
      </c>
      <c r="AP22" s="519" t="str">
        <f>IF(AP21="","",VLOOKUP(AP21,'シフト記号表（勤務時間帯）'!$D$6:$X$47,21,FALSE))</f>
        <v/>
      </c>
      <c r="AQ22" s="520" t="str">
        <f>IF(AQ21="","",VLOOKUP(AQ21,'シフト記号表（勤務時間帯）'!$D$6:$X$47,21,FALSE))</f>
        <v/>
      </c>
      <c r="AR22" s="520" t="str">
        <f>IF(AR21="","",VLOOKUP(AR21,'シフト記号表（勤務時間帯）'!$D$6:$X$47,21,FALSE))</f>
        <v/>
      </c>
      <c r="AS22" s="520" t="str">
        <f>IF(AS21="","",VLOOKUP(AS21,'シフト記号表（勤務時間帯）'!$D$6:$X$47,21,FALSE))</f>
        <v/>
      </c>
      <c r="AT22" s="520" t="str">
        <f>IF(AT21="","",VLOOKUP(AT21,'シフト記号表（勤務時間帯）'!$D$6:$X$47,21,FALSE))</f>
        <v/>
      </c>
      <c r="AU22" s="520" t="str">
        <f>IF(AU21="","",VLOOKUP(AU21,'シフト記号表（勤務時間帯）'!$D$6:$X$47,21,FALSE))</f>
        <v/>
      </c>
      <c r="AV22" s="521" t="str">
        <f>IF(AV21="","",VLOOKUP(AV21,'シフト記号表（勤務時間帯）'!$D$6:$X$47,21,FALSE))</f>
        <v/>
      </c>
      <c r="AW22" s="519" t="str">
        <f>IF(AW21="","",VLOOKUP(AW21,'シフト記号表（勤務時間帯）'!$D$6:$X$47,21,FALSE))</f>
        <v/>
      </c>
      <c r="AX22" s="520" t="str">
        <f>IF(AX21="","",VLOOKUP(AX21,'シフト記号表（勤務時間帯）'!$D$6:$X$47,21,FALSE))</f>
        <v/>
      </c>
      <c r="AY22" s="520" t="str">
        <f>IF(AY21="","",VLOOKUP(AY21,'シフト記号表（勤務時間帯）'!$D$6:$X$47,21,FALSE))</f>
        <v/>
      </c>
      <c r="AZ22" s="981">
        <f>IF($BC$3="４週",SUM(U22:AV22),IF($BC$3="暦月",SUM(U22:AY22),""))</f>
        <v>0</v>
      </c>
      <c r="BA22" s="982"/>
      <c r="BB22" s="983">
        <f>IF($BC$3="４週",AZ22/4,IF($BC$3="暦月",(AZ22/($BC$8/7)),""))</f>
        <v>0</v>
      </c>
      <c r="BC22" s="982"/>
      <c r="BD22" s="975"/>
      <c r="BE22" s="976"/>
      <c r="BF22" s="976"/>
      <c r="BG22" s="976"/>
      <c r="BH22" s="977"/>
    </row>
    <row r="23" spans="2:60" ht="20.25" customHeight="1">
      <c r="B23" s="522"/>
      <c r="C23" s="993"/>
      <c r="D23" s="994"/>
      <c r="E23" s="995"/>
      <c r="F23" s="523"/>
      <c r="G23" s="524"/>
      <c r="H23" s="998"/>
      <c r="I23" s="1005"/>
      <c r="J23" s="1006"/>
      <c r="K23" s="1006"/>
      <c r="L23" s="1007"/>
      <c r="M23" s="1014"/>
      <c r="N23" s="1015"/>
      <c r="O23" s="1016"/>
      <c r="P23" s="525" t="s">
        <v>976</v>
      </c>
      <c r="Q23" s="526"/>
      <c r="R23" s="526"/>
      <c r="S23" s="527"/>
      <c r="T23" s="528"/>
      <c r="U23" s="529" t="str">
        <f>IF(U21="","",VLOOKUP(U21,'シフト記号表（勤務時間帯）'!$D$6:$Z$47,23,FALSE))</f>
        <v/>
      </c>
      <c r="V23" s="530" t="str">
        <f>IF(V21="","",VLOOKUP(V21,'シフト記号表（勤務時間帯）'!$D$6:$Z$47,23,FALSE))</f>
        <v/>
      </c>
      <c r="W23" s="530" t="str">
        <f>IF(W21="","",VLOOKUP(W21,'シフト記号表（勤務時間帯）'!$D$6:$Z$47,23,FALSE))</f>
        <v/>
      </c>
      <c r="X23" s="530" t="str">
        <f>IF(X21="","",VLOOKUP(X21,'シフト記号表（勤務時間帯）'!$D$6:$Z$47,23,FALSE))</f>
        <v/>
      </c>
      <c r="Y23" s="530" t="str">
        <f>IF(Y21="","",VLOOKUP(Y21,'シフト記号表（勤務時間帯）'!$D$6:$Z$47,23,FALSE))</f>
        <v/>
      </c>
      <c r="Z23" s="530" t="str">
        <f>IF(Z21="","",VLOOKUP(Z21,'シフト記号表（勤務時間帯）'!$D$6:$Z$47,23,FALSE))</f>
        <v/>
      </c>
      <c r="AA23" s="531" t="str">
        <f>IF(AA21="","",VLOOKUP(AA21,'シフト記号表（勤務時間帯）'!$D$6:$Z$47,23,FALSE))</f>
        <v/>
      </c>
      <c r="AB23" s="529" t="str">
        <f>IF(AB21="","",VLOOKUP(AB21,'シフト記号表（勤務時間帯）'!$D$6:$Z$47,23,FALSE))</f>
        <v/>
      </c>
      <c r="AC23" s="530" t="str">
        <f>IF(AC21="","",VLOOKUP(AC21,'シフト記号表（勤務時間帯）'!$D$6:$Z$47,23,FALSE))</f>
        <v/>
      </c>
      <c r="AD23" s="530" t="str">
        <f>IF(AD21="","",VLOOKUP(AD21,'シフト記号表（勤務時間帯）'!$D$6:$Z$47,23,FALSE))</f>
        <v/>
      </c>
      <c r="AE23" s="530" t="str">
        <f>IF(AE21="","",VLOOKUP(AE21,'シフト記号表（勤務時間帯）'!$D$6:$Z$47,23,FALSE))</f>
        <v/>
      </c>
      <c r="AF23" s="530" t="str">
        <f>IF(AF21="","",VLOOKUP(AF21,'シフト記号表（勤務時間帯）'!$D$6:$Z$47,23,FALSE))</f>
        <v/>
      </c>
      <c r="AG23" s="530" t="str">
        <f>IF(AG21="","",VLOOKUP(AG21,'シフト記号表（勤務時間帯）'!$D$6:$Z$47,23,FALSE))</f>
        <v/>
      </c>
      <c r="AH23" s="531" t="str">
        <f>IF(AH21="","",VLOOKUP(AH21,'シフト記号表（勤務時間帯）'!$D$6:$Z$47,23,FALSE))</f>
        <v/>
      </c>
      <c r="AI23" s="529" t="str">
        <f>IF(AI21="","",VLOOKUP(AI21,'シフト記号表（勤務時間帯）'!$D$6:$Z$47,23,FALSE))</f>
        <v/>
      </c>
      <c r="AJ23" s="530" t="str">
        <f>IF(AJ21="","",VLOOKUP(AJ21,'シフト記号表（勤務時間帯）'!$D$6:$Z$47,23,FALSE))</f>
        <v/>
      </c>
      <c r="AK23" s="530" t="str">
        <f>IF(AK21="","",VLOOKUP(AK21,'シフト記号表（勤務時間帯）'!$D$6:$Z$47,23,FALSE))</f>
        <v/>
      </c>
      <c r="AL23" s="530" t="str">
        <f>IF(AL21="","",VLOOKUP(AL21,'シフト記号表（勤務時間帯）'!$D$6:$Z$47,23,FALSE))</f>
        <v/>
      </c>
      <c r="AM23" s="530" t="str">
        <f>IF(AM21="","",VLOOKUP(AM21,'シフト記号表（勤務時間帯）'!$D$6:$Z$47,23,FALSE))</f>
        <v/>
      </c>
      <c r="AN23" s="530" t="str">
        <f>IF(AN21="","",VLOOKUP(AN21,'シフト記号表（勤務時間帯）'!$D$6:$Z$47,23,FALSE))</f>
        <v/>
      </c>
      <c r="AO23" s="531" t="str">
        <f>IF(AO21="","",VLOOKUP(AO21,'シフト記号表（勤務時間帯）'!$D$6:$Z$47,23,FALSE))</f>
        <v/>
      </c>
      <c r="AP23" s="529" t="str">
        <f>IF(AP21="","",VLOOKUP(AP21,'シフト記号表（勤務時間帯）'!$D$6:$Z$47,23,FALSE))</f>
        <v/>
      </c>
      <c r="AQ23" s="530" t="str">
        <f>IF(AQ21="","",VLOOKUP(AQ21,'シフト記号表（勤務時間帯）'!$D$6:$Z$47,23,FALSE))</f>
        <v/>
      </c>
      <c r="AR23" s="530" t="str">
        <f>IF(AR21="","",VLOOKUP(AR21,'シフト記号表（勤務時間帯）'!$D$6:$Z$47,23,FALSE))</f>
        <v/>
      </c>
      <c r="AS23" s="530" t="str">
        <f>IF(AS21="","",VLOOKUP(AS21,'シフト記号表（勤務時間帯）'!$D$6:$Z$47,23,FALSE))</f>
        <v/>
      </c>
      <c r="AT23" s="530" t="str">
        <f>IF(AT21="","",VLOOKUP(AT21,'シフト記号表（勤務時間帯）'!$D$6:$Z$47,23,FALSE))</f>
        <v/>
      </c>
      <c r="AU23" s="530" t="str">
        <f>IF(AU21="","",VLOOKUP(AU21,'シフト記号表（勤務時間帯）'!$D$6:$Z$47,23,FALSE))</f>
        <v/>
      </c>
      <c r="AV23" s="531" t="str">
        <f>IF(AV21="","",VLOOKUP(AV21,'シフト記号表（勤務時間帯）'!$D$6:$Z$47,23,FALSE))</f>
        <v/>
      </c>
      <c r="AW23" s="529" t="str">
        <f>IF(AW21="","",VLOOKUP(AW21,'シフト記号表（勤務時間帯）'!$D$6:$Z$47,23,FALSE))</f>
        <v/>
      </c>
      <c r="AX23" s="530" t="str">
        <f>IF(AX21="","",VLOOKUP(AX21,'シフト記号表（勤務時間帯）'!$D$6:$Z$47,23,FALSE))</f>
        <v/>
      </c>
      <c r="AY23" s="530" t="str">
        <f>IF(AY21="","",VLOOKUP(AY21,'シフト記号表（勤務時間帯）'!$D$6:$Z$47,23,FALSE))</f>
        <v/>
      </c>
      <c r="AZ23" s="984">
        <f>IF($BC$3="４週",SUM(U23:AV23),IF($BC$3="暦月",SUM(U23:AY23),""))</f>
        <v>0</v>
      </c>
      <c r="BA23" s="985"/>
      <c r="BB23" s="986">
        <f>IF($BC$3="４週",AZ23/4,IF($BC$3="暦月",(AZ23/($BC$8/7)),""))</f>
        <v>0</v>
      </c>
      <c r="BC23" s="985"/>
      <c r="BD23" s="978"/>
      <c r="BE23" s="979"/>
      <c r="BF23" s="979"/>
      <c r="BG23" s="979"/>
      <c r="BH23" s="980"/>
    </row>
    <row r="24" spans="2:60" ht="20.25" customHeight="1">
      <c r="B24" s="532"/>
      <c r="C24" s="987"/>
      <c r="D24" s="988"/>
      <c r="E24" s="989"/>
      <c r="F24" s="533"/>
      <c r="G24" s="534"/>
      <c r="H24" s="996"/>
      <c r="I24" s="999"/>
      <c r="J24" s="1000"/>
      <c r="K24" s="1000"/>
      <c r="L24" s="1001"/>
      <c r="M24" s="1008"/>
      <c r="N24" s="1009"/>
      <c r="O24" s="1010"/>
      <c r="P24" s="535" t="s">
        <v>974</v>
      </c>
      <c r="Q24" s="536"/>
      <c r="R24" s="536"/>
      <c r="S24" s="537"/>
      <c r="T24" s="538"/>
      <c r="U24" s="539"/>
      <c r="V24" s="540"/>
      <c r="W24" s="540"/>
      <c r="X24" s="540"/>
      <c r="Y24" s="540"/>
      <c r="Z24" s="540"/>
      <c r="AA24" s="541"/>
      <c r="AB24" s="539"/>
      <c r="AC24" s="540"/>
      <c r="AD24" s="540"/>
      <c r="AE24" s="540"/>
      <c r="AF24" s="540"/>
      <c r="AG24" s="540"/>
      <c r="AH24" s="541"/>
      <c r="AI24" s="539"/>
      <c r="AJ24" s="540"/>
      <c r="AK24" s="540"/>
      <c r="AL24" s="540"/>
      <c r="AM24" s="540"/>
      <c r="AN24" s="540"/>
      <c r="AO24" s="541"/>
      <c r="AP24" s="539"/>
      <c r="AQ24" s="540"/>
      <c r="AR24" s="540"/>
      <c r="AS24" s="540"/>
      <c r="AT24" s="540"/>
      <c r="AU24" s="540"/>
      <c r="AV24" s="541"/>
      <c r="AW24" s="539"/>
      <c r="AX24" s="540"/>
      <c r="AY24" s="540"/>
      <c r="AZ24" s="1017"/>
      <c r="BA24" s="971"/>
      <c r="BB24" s="970"/>
      <c r="BC24" s="971"/>
      <c r="BD24" s="972"/>
      <c r="BE24" s="973"/>
      <c r="BF24" s="973"/>
      <c r="BG24" s="973"/>
      <c r="BH24" s="974"/>
    </row>
    <row r="25" spans="2:60" ht="20.25" customHeight="1">
      <c r="B25" s="512">
        <f>B22+1</f>
        <v>2</v>
      </c>
      <c r="C25" s="990"/>
      <c r="D25" s="991"/>
      <c r="E25" s="992"/>
      <c r="F25" s="513">
        <f>C24</f>
        <v>0</v>
      </c>
      <c r="G25" s="514"/>
      <c r="H25" s="997"/>
      <c r="I25" s="1002"/>
      <c r="J25" s="1003"/>
      <c r="K25" s="1003"/>
      <c r="L25" s="1004"/>
      <c r="M25" s="1011"/>
      <c r="N25" s="1012"/>
      <c r="O25" s="1013"/>
      <c r="P25" s="515" t="s">
        <v>975</v>
      </c>
      <c r="Q25" s="516"/>
      <c r="R25" s="516"/>
      <c r="S25" s="517"/>
      <c r="T25" s="518"/>
      <c r="U25" s="519" t="str">
        <f>IF(U24="","",VLOOKUP(U24,'シフト記号表（勤務時間帯）'!$D$6:$X$47,21,FALSE))</f>
        <v/>
      </c>
      <c r="V25" s="520" t="str">
        <f>IF(V24="","",VLOOKUP(V24,'シフト記号表（勤務時間帯）'!$D$6:$X$47,21,FALSE))</f>
        <v/>
      </c>
      <c r="W25" s="520" t="str">
        <f>IF(W24="","",VLOOKUP(W24,'シフト記号表（勤務時間帯）'!$D$6:$X$47,21,FALSE))</f>
        <v/>
      </c>
      <c r="X25" s="520" t="str">
        <f>IF(X24="","",VLOOKUP(X24,'シフト記号表（勤務時間帯）'!$D$6:$X$47,21,FALSE))</f>
        <v/>
      </c>
      <c r="Y25" s="520" t="str">
        <f>IF(Y24="","",VLOOKUP(Y24,'シフト記号表（勤務時間帯）'!$D$6:$X$47,21,FALSE))</f>
        <v/>
      </c>
      <c r="Z25" s="520" t="str">
        <f>IF(Z24="","",VLOOKUP(Z24,'シフト記号表（勤務時間帯）'!$D$6:$X$47,21,FALSE))</f>
        <v/>
      </c>
      <c r="AA25" s="521" t="str">
        <f>IF(AA24="","",VLOOKUP(AA24,'シフト記号表（勤務時間帯）'!$D$6:$X$47,21,FALSE))</f>
        <v/>
      </c>
      <c r="AB25" s="519" t="str">
        <f>IF(AB24="","",VLOOKUP(AB24,'シフト記号表（勤務時間帯）'!$D$6:$X$47,21,FALSE))</f>
        <v/>
      </c>
      <c r="AC25" s="520" t="str">
        <f>IF(AC24="","",VLOOKUP(AC24,'シフト記号表（勤務時間帯）'!$D$6:$X$47,21,FALSE))</f>
        <v/>
      </c>
      <c r="AD25" s="520" t="str">
        <f>IF(AD24="","",VLOOKUP(AD24,'シフト記号表（勤務時間帯）'!$D$6:$X$47,21,FALSE))</f>
        <v/>
      </c>
      <c r="AE25" s="520" t="str">
        <f>IF(AE24="","",VLOOKUP(AE24,'シフト記号表（勤務時間帯）'!$D$6:$X$47,21,FALSE))</f>
        <v/>
      </c>
      <c r="AF25" s="520" t="str">
        <f>IF(AF24="","",VLOOKUP(AF24,'シフト記号表（勤務時間帯）'!$D$6:$X$47,21,FALSE))</f>
        <v/>
      </c>
      <c r="AG25" s="520" t="str">
        <f>IF(AG24="","",VLOOKUP(AG24,'シフト記号表（勤務時間帯）'!$D$6:$X$47,21,FALSE))</f>
        <v/>
      </c>
      <c r="AH25" s="521" t="str">
        <f>IF(AH24="","",VLOOKUP(AH24,'シフト記号表（勤務時間帯）'!$D$6:$X$47,21,FALSE))</f>
        <v/>
      </c>
      <c r="AI25" s="519" t="str">
        <f>IF(AI24="","",VLOOKUP(AI24,'シフト記号表（勤務時間帯）'!$D$6:$X$47,21,FALSE))</f>
        <v/>
      </c>
      <c r="AJ25" s="520" t="str">
        <f>IF(AJ24="","",VLOOKUP(AJ24,'シフト記号表（勤務時間帯）'!$D$6:$X$47,21,FALSE))</f>
        <v/>
      </c>
      <c r="AK25" s="520" t="str">
        <f>IF(AK24="","",VLOOKUP(AK24,'シフト記号表（勤務時間帯）'!$D$6:$X$47,21,FALSE))</f>
        <v/>
      </c>
      <c r="AL25" s="520" t="str">
        <f>IF(AL24="","",VLOOKUP(AL24,'シフト記号表（勤務時間帯）'!$D$6:$X$47,21,FALSE))</f>
        <v/>
      </c>
      <c r="AM25" s="520" t="str">
        <f>IF(AM24="","",VLOOKUP(AM24,'シフト記号表（勤務時間帯）'!$D$6:$X$47,21,FALSE))</f>
        <v/>
      </c>
      <c r="AN25" s="520" t="str">
        <f>IF(AN24="","",VLOOKUP(AN24,'シフト記号表（勤務時間帯）'!$D$6:$X$47,21,FALSE))</f>
        <v/>
      </c>
      <c r="AO25" s="521" t="str">
        <f>IF(AO24="","",VLOOKUP(AO24,'シフト記号表（勤務時間帯）'!$D$6:$X$47,21,FALSE))</f>
        <v/>
      </c>
      <c r="AP25" s="519" t="str">
        <f>IF(AP24="","",VLOOKUP(AP24,'シフト記号表（勤務時間帯）'!$D$6:$X$47,21,FALSE))</f>
        <v/>
      </c>
      <c r="AQ25" s="520" t="str">
        <f>IF(AQ24="","",VLOOKUP(AQ24,'シフト記号表（勤務時間帯）'!$D$6:$X$47,21,FALSE))</f>
        <v/>
      </c>
      <c r="AR25" s="520" t="str">
        <f>IF(AR24="","",VLOOKUP(AR24,'シフト記号表（勤務時間帯）'!$D$6:$X$47,21,FALSE))</f>
        <v/>
      </c>
      <c r="AS25" s="520" t="str">
        <f>IF(AS24="","",VLOOKUP(AS24,'シフト記号表（勤務時間帯）'!$D$6:$X$47,21,FALSE))</f>
        <v/>
      </c>
      <c r="AT25" s="520" t="str">
        <f>IF(AT24="","",VLOOKUP(AT24,'シフト記号表（勤務時間帯）'!$D$6:$X$47,21,FALSE))</f>
        <v/>
      </c>
      <c r="AU25" s="520" t="str">
        <f>IF(AU24="","",VLOOKUP(AU24,'シフト記号表（勤務時間帯）'!$D$6:$X$47,21,FALSE))</f>
        <v/>
      </c>
      <c r="AV25" s="521" t="str">
        <f>IF(AV24="","",VLOOKUP(AV24,'シフト記号表（勤務時間帯）'!$D$6:$X$47,21,FALSE))</f>
        <v/>
      </c>
      <c r="AW25" s="519" t="str">
        <f>IF(AW24="","",VLOOKUP(AW24,'シフト記号表（勤務時間帯）'!$D$6:$X$47,21,FALSE))</f>
        <v/>
      </c>
      <c r="AX25" s="520" t="str">
        <f>IF(AX24="","",VLOOKUP(AX24,'シフト記号表（勤務時間帯）'!$D$6:$X$47,21,FALSE))</f>
        <v/>
      </c>
      <c r="AY25" s="520" t="str">
        <f>IF(AY24="","",VLOOKUP(AY24,'シフト記号表（勤務時間帯）'!$D$6:$X$47,21,FALSE))</f>
        <v/>
      </c>
      <c r="AZ25" s="981">
        <f>IF($BC$3="４週",SUM(U25:AV25),IF($BC$3="暦月",SUM(U25:AY25),""))</f>
        <v>0</v>
      </c>
      <c r="BA25" s="982"/>
      <c r="BB25" s="983">
        <f>IF($BC$3="４週",AZ25/4,IF($BC$3="暦月",(AZ25/($BC$8/7)),""))</f>
        <v>0</v>
      </c>
      <c r="BC25" s="982"/>
      <c r="BD25" s="975"/>
      <c r="BE25" s="976"/>
      <c r="BF25" s="976"/>
      <c r="BG25" s="976"/>
      <c r="BH25" s="977"/>
    </row>
    <row r="26" spans="2:60" ht="20.25" customHeight="1">
      <c r="B26" s="522"/>
      <c r="C26" s="993"/>
      <c r="D26" s="994"/>
      <c r="E26" s="995"/>
      <c r="F26" s="523"/>
      <c r="G26" s="524">
        <f>C24</f>
        <v>0</v>
      </c>
      <c r="H26" s="998"/>
      <c r="I26" s="1005"/>
      <c r="J26" s="1006"/>
      <c r="K26" s="1006"/>
      <c r="L26" s="1007"/>
      <c r="M26" s="1014"/>
      <c r="N26" s="1015"/>
      <c r="O26" s="1016"/>
      <c r="P26" s="525" t="s">
        <v>976</v>
      </c>
      <c r="Q26" s="526"/>
      <c r="R26" s="526"/>
      <c r="S26" s="527"/>
      <c r="T26" s="528"/>
      <c r="U26" s="529" t="str">
        <f>IF(U24="","",VLOOKUP(U24,'シフト記号表（勤務時間帯）'!$D$6:$Z$47,23,FALSE))</f>
        <v/>
      </c>
      <c r="V26" s="530" t="str">
        <f>IF(V24="","",VLOOKUP(V24,'シフト記号表（勤務時間帯）'!$D$6:$Z$47,23,FALSE))</f>
        <v/>
      </c>
      <c r="W26" s="530" t="str">
        <f>IF(W24="","",VLOOKUP(W24,'シフト記号表（勤務時間帯）'!$D$6:$Z$47,23,FALSE))</f>
        <v/>
      </c>
      <c r="X26" s="530" t="str">
        <f>IF(X24="","",VLOOKUP(X24,'シフト記号表（勤務時間帯）'!$D$6:$Z$47,23,FALSE))</f>
        <v/>
      </c>
      <c r="Y26" s="530" t="str">
        <f>IF(Y24="","",VLOOKUP(Y24,'シフト記号表（勤務時間帯）'!$D$6:$Z$47,23,FALSE))</f>
        <v/>
      </c>
      <c r="Z26" s="530" t="str">
        <f>IF(Z24="","",VLOOKUP(Z24,'シフト記号表（勤務時間帯）'!$D$6:$Z$47,23,FALSE))</f>
        <v/>
      </c>
      <c r="AA26" s="531" t="str">
        <f>IF(AA24="","",VLOOKUP(AA24,'シフト記号表（勤務時間帯）'!$D$6:$Z$47,23,FALSE))</f>
        <v/>
      </c>
      <c r="AB26" s="529" t="str">
        <f>IF(AB24="","",VLOOKUP(AB24,'シフト記号表（勤務時間帯）'!$D$6:$Z$47,23,FALSE))</f>
        <v/>
      </c>
      <c r="AC26" s="530" t="str">
        <f>IF(AC24="","",VLOOKUP(AC24,'シフト記号表（勤務時間帯）'!$D$6:$Z$47,23,FALSE))</f>
        <v/>
      </c>
      <c r="AD26" s="530" t="str">
        <f>IF(AD24="","",VLOOKUP(AD24,'シフト記号表（勤務時間帯）'!$D$6:$Z$47,23,FALSE))</f>
        <v/>
      </c>
      <c r="AE26" s="530" t="str">
        <f>IF(AE24="","",VLOOKUP(AE24,'シフト記号表（勤務時間帯）'!$D$6:$Z$47,23,FALSE))</f>
        <v/>
      </c>
      <c r="AF26" s="530" t="str">
        <f>IF(AF24="","",VLOOKUP(AF24,'シフト記号表（勤務時間帯）'!$D$6:$Z$47,23,FALSE))</f>
        <v/>
      </c>
      <c r="AG26" s="530" t="str">
        <f>IF(AG24="","",VLOOKUP(AG24,'シフト記号表（勤務時間帯）'!$D$6:$Z$47,23,FALSE))</f>
        <v/>
      </c>
      <c r="AH26" s="531" t="str">
        <f>IF(AH24="","",VLOOKUP(AH24,'シフト記号表（勤務時間帯）'!$D$6:$Z$47,23,FALSE))</f>
        <v/>
      </c>
      <c r="AI26" s="529" t="str">
        <f>IF(AI24="","",VLOOKUP(AI24,'シフト記号表（勤務時間帯）'!$D$6:$Z$47,23,FALSE))</f>
        <v/>
      </c>
      <c r="AJ26" s="530" t="str">
        <f>IF(AJ24="","",VLOOKUP(AJ24,'シフト記号表（勤務時間帯）'!$D$6:$Z$47,23,FALSE))</f>
        <v/>
      </c>
      <c r="AK26" s="530" t="str">
        <f>IF(AK24="","",VLOOKUP(AK24,'シフト記号表（勤務時間帯）'!$D$6:$Z$47,23,FALSE))</f>
        <v/>
      </c>
      <c r="AL26" s="530" t="str">
        <f>IF(AL24="","",VLOOKUP(AL24,'シフト記号表（勤務時間帯）'!$D$6:$Z$47,23,FALSE))</f>
        <v/>
      </c>
      <c r="AM26" s="530" t="str">
        <f>IF(AM24="","",VLOOKUP(AM24,'シフト記号表（勤務時間帯）'!$D$6:$Z$47,23,FALSE))</f>
        <v/>
      </c>
      <c r="AN26" s="530" t="str">
        <f>IF(AN24="","",VLOOKUP(AN24,'シフト記号表（勤務時間帯）'!$D$6:$Z$47,23,FALSE))</f>
        <v/>
      </c>
      <c r="AO26" s="531" t="str">
        <f>IF(AO24="","",VLOOKUP(AO24,'シフト記号表（勤務時間帯）'!$D$6:$Z$47,23,FALSE))</f>
        <v/>
      </c>
      <c r="AP26" s="529" t="str">
        <f>IF(AP24="","",VLOOKUP(AP24,'シフト記号表（勤務時間帯）'!$D$6:$Z$47,23,FALSE))</f>
        <v/>
      </c>
      <c r="AQ26" s="530" t="str">
        <f>IF(AQ24="","",VLOOKUP(AQ24,'シフト記号表（勤務時間帯）'!$D$6:$Z$47,23,FALSE))</f>
        <v/>
      </c>
      <c r="AR26" s="530" t="str">
        <f>IF(AR24="","",VLOOKUP(AR24,'シフト記号表（勤務時間帯）'!$D$6:$Z$47,23,FALSE))</f>
        <v/>
      </c>
      <c r="AS26" s="530" t="str">
        <f>IF(AS24="","",VLOOKUP(AS24,'シフト記号表（勤務時間帯）'!$D$6:$Z$47,23,FALSE))</f>
        <v/>
      </c>
      <c r="AT26" s="530" t="str">
        <f>IF(AT24="","",VLOOKUP(AT24,'シフト記号表（勤務時間帯）'!$D$6:$Z$47,23,FALSE))</f>
        <v/>
      </c>
      <c r="AU26" s="530" t="str">
        <f>IF(AU24="","",VLOOKUP(AU24,'シフト記号表（勤務時間帯）'!$D$6:$Z$47,23,FALSE))</f>
        <v/>
      </c>
      <c r="AV26" s="531" t="str">
        <f>IF(AV24="","",VLOOKUP(AV24,'シフト記号表（勤務時間帯）'!$D$6:$Z$47,23,FALSE))</f>
        <v/>
      </c>
      <c r="AW26" s="529" t="str">
        <f>IF(AW24="","",VLOOKUP(AW24,'シフト記号表（勤務時間帯）'!$D$6:$Z$47,23,FALSE))</f>
        <v/>
      </c>
      <c r="AX26" s="530" t="str">
        <f>IF(AX24="","",VLOOKUP(AX24,'シフト記号表（勤務時間帯）'!$D$6:$Z$47,23,FALSE))</f>
        <v/>
      </c>
      <c r="AY26" s="530" t="str">
        <f>IF(AY24="","",VLOOKUP(AY24,'シフト記号表（勤務時間帯）'!$D$6:$Z$47,23,FALSE))</f>
        <v/>
      </c>
      <c r="AZ26" s="984">
        <f>IF($BC$3="４週",SUM(U26:AV26),IF($BC$3="暦月",SUM(U26:AY26),""))</f>
        <v>0</v>
      </c>
      <c r="BA26" s="985"/>
      <c r="BB26" s="986">
        <f>IF($BC$3="４週",AZ26/4,IF($BC$3="暦月",(AZ26/($BC$8/7)),""))</f>
        <v>0</v>
      </c>
      <c r="BC26" s="985"/>
      <c r="BD26" s="978"/>
      <c r="BE26" s="979"/>
      <c r="BF26" s="979"/>
      <c r="BG26" s="979"/>
      <c r="BH26" s="980"/>
    </row>
    <row r="27" spans="2:60" ht="20.25" customHeight="1">
      <c r="B27" s="532"/>
      <c r="C27" s="987"/>
      <c r="D27" s="988"/>
      <c r="E27" s="989"/>
      <c r="F27" s="513"/>
      <c r="G27" s="514"/>
      <c r="H27" s="1018"/>
      <c r="I27" s="999"/>
      <c r="J27" s="1000"/>
      <c r="K27" s="1000"/>
      <c r="L27" s="1001"/>
      <c r="M27" s="1008"/>
      <c r="N27" s="1009"/>
      <c r="O27" s="1010"/>
      <c r="P27" s="535" t="s">
        <v>974</v>
      </c>
      <c r="Q27" s="536"/>
      <c r="R27" s="536"/>
      <c r="S27" s="537"/>
      <c r="T27" s="538"/>
      <c r="U27" s="539"/>
      <c r="V27" s="540"/>
      <c r="W27" s="540"/>
      <c r="X27" s="540"/>
      <c r="Y27" s="540"/>
      <c r="Z27" s="540"/>
      <c r="AA27" s="541"/>
      <c r="AB27" s="539"/>
      <c r="AC27" s="540"/>
      <c r="AD27" s="540"/>
      <c r="AE27" s="540"/>
      <c r="AF27" s="540"/>
      <c r="AG27" s="540"/>
      <c r="AH27" s="541"/>
      <c r="AI27" s="539"/>
      <c r="AJ27" s="540"/>
      <c r="AK27" s="540"/>
      <c r="AL27" s="540"/>
      <c r="AM27" s="540"/>
      <c r="AN27" s="540"/>
      <c r="AO27" s="541"/>
      <c r="AP27" s="539"/>
      <c r="AQ27" s="540"/>
      <c r="AR27" s="540"/>
      <c r="AS27" s="540"/>
      <c r="AT27" s="540"/>
      <c r="AU27" s="540"/>
      <c r="AV27" s="541"/>
      <c r="AW27" s="539"/>
      <c r="AX27" s="540"/>
      <c r="AY27" s="540"/>
      <c r="AZ27" s="1017"/>
      <c r="BA27" s="971"/>
      <c r="BB27" s="970"/>
      <c r="BC27" s="971"/>
      <c r="BD27" s="972"/>
      <c r="BE27" s="973"/>
      <c r="BF27" s="973"/>
      <c r="BG27" s="973"/>
      <c r="BH27" s="974"/>
    </row>
    <row r="28" spans="2:60" ht="20.25" customHeight="1">
      <c r="B28" s="512">
        <f>B25+1</f>
        <v>3</v>
      </c>
      <c r="C28" s="990"/>
      <c r="D28" s="991"/>
      <c r="E28" s="992"/>
      <c r="F28" s="513">
        <f>C27</f>
        <v>0</v>
      </c>
      <c r="G28" s="514"/>
      <c r="H28" s="997"/>
      <c r="I28" s="1002"/>
      <c r="J28" s="1003"/>
      <c r="K28" s="1003"/>
      <c r="L28" s="1004"/>
      <c r="M28" s="1011"/>
      <c r="N28" s="1012"/>
      <c r="O28" s="1013"/>
      <c r="P28" s="515" t="s">
        <v>975</v>
      </c>
      <c r="Q28" s="516"/>
      <c r="R28" s="516"/>
      <c r="S28" s="517"/>
      <c r="T28" s="518"/>
      <c r="U28" s="519" t="str">
        <f>IF(U27="","",VLOOKUP(U27,'シフト記号表（勤務時間帯）'!$D$6:$X$47,21,FALSE))</f>
        <v/>
      </c>
      <c r="V28" s="520" t="str">
        <f>IF(V27="","",VLOOKUP(V27,'シフト記号表（勤務時間帯）'!$D$6:$X$47,21,FALSE))</f>
        <v/>
      </c>
      <c r="W28" s="520" t="str">
        <f>IF(W27="","",VLOOKUP(W27,'シフト記号表（勤務時間帯）'!$D$6:$X$47,21,FALSE))</f>
        <v/>
      </c>
      <c r="X28" s="520" t="str">
        <f>IF(X27="","",VLOOKUP(X27,'シフト記号表（勤務時間帯）'!$D$6:$X$47,21,FALSE))</f>
        <v/>
      </c>
      <c r="Y28" s="520" t="str">
        <f>IF(Y27="","",VLOOKUP(Y27,'シフト記号表（勤務時間帯）'!$D$6:$X$47,21,FALSE))</f>
        <v/>
      </c>
      <c r="Z28" s="520" t="str">
        <f>IF(Z27="","",VLOOKUP(Z27,'シフト記号表（勤務時間帯）'!$D$6:$X$47,21,FALSE))</f>
        <v/>
      </c>
      <c r="AA28" s="521" t="str">
        <f>IF(AA27="","",VLOOKUP(AA27,'シフト記号表（勤務時間帯）'!$D$6:$X$47,21,FALSE))</f>
        <v/>
      </c>
      <c r="AB28" s="519" t="str">
        <f>IF(AB27="","",VLOOKUP(AB27,'シフト記号表（勤務時間帯）'!$D$6:$X$47,21,FALSE))</f>
        <v/>
      </c>
      <c r="AC28" s="520" t="str">
        <f>IF(AC27="","",VLOOKUP(AC27,'シフト記号表（勤務時間帯）'!$D$6:$X$47,21,FALSE))</f>
        <v/>
      </c>
      <c r="AD28" s="520" t="str">
        <f>IF(AD27="","",VLOOKUP(AD27,'シフト記号表（勤務時間帯）'!$D$6:$X$47,21,FALSE))</f>
        <v/>
      </c>
      <c r="AE28" s="520" t="str">
        <f>IF(AE27="","",VLOOKUP(AE27,'シフト記号表（勤務時間帯）'!$D$6:$X$47,21,FALSE))</f>
        <v/>
      </c>
      <c r="AF28" s="520" t="str">
        <f>IF(AF27="","",VLOOKUP(AF27,'シフト記号表（勤務時間帯）'!$D$6:$X$47,21,FALSE))</f>
        <v/>
      </c>
      <c r="AG28" s="520" t="str">
        <f>IF(AG27="","",VLOOKUP(AG27,'シフト記号表（勤務時間帯）'!$D$6:$X$47,21,FALSE))</f>
        <v/>
      </c>
      <c r="AH28" s="521" t="str">
        <f>IF(AH27="","",VLOOKUP(AH27,'シフト記号表（勤務時間帯）'!$D$6:$X$47,21,FALSE))</f>
        <v/>
      </c>
      <c r="AI28" s="519" t="str">
        <f>IF(AI27="","",VLOOKUP(AI27,'シフト記号表（勤務時間帯）'!$D$6:$X$47,21,FALSE))</f>
        <v/>
      </c>
      <c r="AJ28" s="520" t="str">
        <f>IF(AJ27="","",VLOOKUP(AJ27,'シフト記号表（勤務時間帯）'!$D$6:$X$47,21,FALSE))</f>
        <v/>
      </c>
      <c r="AK28" s="520" t="str">
        <f>IF(AK27="","",VLOOKUP(AK27,'シフト記号表（勤務時間帯）'!$D$6:$X$47,21,FALSE))</f>
        <v/>
      </c>
      <c r="AL28" s="520" t="str">
        <f>IF(AL27="","",VLOOKUP(AL27,'シフト記号表（勤務時間帯）'!$D$6:$X$47,21,FALSE))</f>
        <v/>
      </c>
      <c r="AM28" s="520" t="str">
        <f>IF(AM27="","",VLOOKUP(AM27,'シフト記号表（勤務時間帯）'!$D$6:$X$47,21,FALSE))</f>
        <v/>
      </c>
      <c r="AN28" s="520" t="str">
        <f>IF(AN27="","",VLOOKUP(AN27,'シフト記号表（勤務時間帯）'!$D$6:$X$47,21,FALSE))</f>
        <v/>
      </c>
      <c r="AO28" s="521" t="str">
        <f>IF(AO27="","",VLOOKUP(AO27,'シフト記号表（勤務時間帯）'!$D$6:$X$47,21,FALSE))</f>
        <v/>
      </c>
      <c r="AP28" s="519" t="str">
        <f>IF(AP27="","",VLOOKUP(AP27,'シフト記号表（勤務時間帯）'!$D$6:$X$47,21,FALSE))</f>
        <v/>
      </c>
      <c r="AQ28" s="520" t="str">
        <f>IF(AQ27="","",VLOOKUP(AQ27,'シフト記号表（勤務時間帯）'!$D$6:$X$47,21,FALSE))</f>
        <v/>
      </c>
      <c r="AR28" s="520" t="str">
        <f>IF(AR27="","",VLOOKUP(AR27,'シフト記号表（勤務時間帯）'!$D$6:$X$47,21,FALSE))</f>
        <v/>
      </c>
      <c r="AS28" s="520" t="str">
        <f>IF(AS27="","",VLOOKUP(AS27,'シフト記号表（勤務時間帯）'!$D$6:$X$47,21,FALSE))</f>
        <v/>
      </c>
      <c r="AT28" s="520" t="str">
        <f>IF(AT27="","",VLOOKUP(AT27,'シフト記号表（勤務時間帯）'!$D$6:$X$47,21,FALSE))</f>
        <v/>
      </c>
      <c r="AU28" s="520" t="str">
        <f>IF(AU27="","",VLOOKUP(AU27,'シフト記号表（勤務時間帯）'!$D$6:$X$47,21,FALSE))</f>
        <v/>
      </c>
      <c r="AV28" s="521" t="str">
        <f>IF(AV27="","",VLOOKUP(AV27,'シフト記号表（勤務時間帯）'!$D$6:$X$47,21,FALSE))</f>
        <v/>
      </c>
      <c r="AW28" s="519" t="str">
        <f>IF(AW27="","",VLOOKUP(AW27,'シフト記号表（勤務時間帯）'!$D$6:$X$47,21,FALSE))</f>
        <v/>
      </c>
      <c r="AX28" s="520" t="str">
        <f>IF(AX27="","",VLOOKUP(AX27,'シフト記号表（勤務時間帯）'!$D$6:$X$47,21,FALSE))</f>
        <v/>
      </c>
      <c r="AY28" s="520" t="str">
        <f>IF(AY27="","",VLOOKUP(AY27,'シフト記号表（勤務時間帯）'!$D$6:$X$47,21,FALSE))</f>
        <v/>
      </c>
      <c r="AZ28" s="981">
        <f>IF($BC$3="４週",SUM(U28:AV28),IF($BC$3="暦月",SUM(U28:AY28),""))</f>
        <v>0</v>
      </c>
      <c r="BA28" s="982"/>
      <c r="BB28" s="983">
        <f>IF($BC$3="４週",AZ28/4,IF($BC$3="暦月",(AZ28/($BC$8/7)),""))</f>
        <v>0</v>
      </c>
      <c r="BC28" s="982"/>
      <c r="BD28" s="975"/>
      <c r="BE28" s="976"/>
      <c r="BF28" s="976"/>
      <c r="BG28" s="976"/>
      <c r="BH28" s="977"/>
    </row>
    <row r="29" spans="2:60" ht="20.25" customHeight="1">
      <c r="B29" s="522"/>
      <c r="C29" s="993"/>
      <c r="D29" s="994"/>
      <c r="E29" s="995"/>
      <c r="F29" s="523"/>
      <c r="G29" s="524">
        <f>C27</f>
        <v>0</v>
      </c>
      <c r="H29" s="998"/>
      <c r="I29" s="1005"/>
      <c r="J29" s="1006"/>
      <c r="K29" s="1006"/>
      <c r="L29" s="1007"/>
      <c r="M29" s="1014"/>
      <c r="N29" s="1015"/>
      <c r="O29" s="1016"/>
      <c r="P29" s="525" t="s">
        <v>976</v>
      </c>
      <c r="Q29" s="542"/>
      <c r="R29" s="542"/>
      <c r="S29" s="543"/>
      <c r="T29" s="544"/>
      <c r="U29" s="529" t="str">
        <f>IF(U27="","",VLOOKUP(U27,'シフト記号表（勤務時間帯）'!$D$6:$Z$47,23,FALSE))</f>
        <v/>
      </c>
      <c r="V29" s="530" t="str">
        <f>IF(V27="","",VLOOKUP(V27,'シフト記号表（勤務時間帯）'!$D$6:$Z$47,23,FALSE))</f>
        <v/>
      </c>
      <c r="W29" s="530" t="str">
        <f>IF(W27="","",VLOOKUP(W27,'シフト記号表（勤務時間帯）'!$D$6:$Z$47,23,FALSE))</f>
        <v/>
      </c>
      <c r="X29" s="530" t="str">
        <f>IF(X27="","",VLOOKUP(X27,'シフト記号表（勤務時間帯）'!$D$6:$Z$47,23,FALSE))</f>
        <v/>
      </c>
      <c r="Y29" s="530" t="str">
        <f>IF(Y27="","",VLOOKUP(Y27,'シフト記号表（勤務時間帯）'!$D$6:$Z$47,23,FALSE))</f>
        <v/>
      </c>
      <c r="Z29" s="530" t="str">
        <f>IF(Z27="","",VLOOKUP(Z27,'シフト記号表（勤務時間帯）'!$D$6:$Z$47,23,FALSE))</f>
        <v/>
      </c>
      <c r="AA29" s="531" t="str">
        <f>IF(AA27="","",VLOOKUP(AA27,'シフト記号表（勤務時間帯）'!$D$6:$Z$47,23,FALSE))</f>
        <v/>
      </c>
      <c r="AB29" s="529" t="str">
        <f>IF(AB27="","",VLOOKUP(AB27,'シフト記号表（勤務時間帯）'!$D$6:$Z$47,23,FALSE))</f>
        <v/>
      </c>
      <c r="AC29" s="530" t="str">
        <f>IF(AC27="","",VLOOKUP(AC27,'シフト記号表（勤務時間帯）'!$D$6:$Z$47,23,FALSE))</f>
        <v/>
      </c>
      <c r="AD29" s="530" t="str">
        <f>IF(AD27="","",VLOOKUP(AD27,'シフト記号表（勤務時間帯）'!$D$6:$Z$47,23,FALSE))</f>
        <v/>
      </c>
      <c r="AE29" s="530" t="str">
        <f>IF(AE27="","",VLOOKUP(AE27,'シフト記号表（勤務時間帯）'!$D$6:$Z$47,23,FALSE))</f>
        <v/>
      </c>
      <c r="AF29" s="530" t="str">
        <f>IF(AF27="","",VLOOKUP(AF27,'シフト記号表（勤務時間帯）'!$D$6:$Z$47,23,FALSE))</f>
        <v/>
      </c>
      <c r="AG29" s="530" t="str">
        <f>IF(AG27="","",VLOOKUP(AG27,'シフト記号表（勤務時間帯）'!$D$6:$Z$47,23,FALSE))</f>
        <v/>
      </c>
      <c r="AH29" s="531" t="str">
        <f>IF(AH27="","",VLOOKUP(AH27,'シフト記号表（勤務時間帯）'!$D$6:$Z$47,23,FALSE))</f>
        <v/>
      </c>
      <c r="AI29" s="529" t="str">
        <f>IF(AI27="","",VLOOKUP(AI27,'シフト記号表（勤務時間帯）'!$D$6:$Z$47,23,FALSE))</f>
        <v/>
      </c>
      <c r="AJ29" s="530" t="str">
        <f>IF(AJ27="","",VLOOKUP(AJ27,'シフト記号表（勤務時間帯）'!$D$6:$Z$47,23,FALSE))</f>
        <v/>
      </c>
      <c r="AK29" s="530" t="str">
        <f>IF(AK27="","",VLOOKUP(AK27,'シフト記号表（勤務時間帯）'!$D$6:$Z$47,23,FALSE))</f>
        <v/>
      </c>
      <c r="AL29" s="530" t="str">
        <f>IF(AL27="","",VLOOKUP(AL27,'シフト記号表（勤務時間帯）'!$D$6:$Z$47,23,FALSE))</f>
        <v/>
      </c>
      <c r="AM29" s="530" t="str">
        <f>IF(AM27="","",VLOOKUP(AM27,'シフト記号表（勤務時間帯）'!$D$6:$Z$47,23,FALSE))</f>
        <v/>
      </c>
      <c r="AN29" s="530" t="str">
        <f>IF(AN27="","",VLOOKUP(AN27,'シフト記号表（勤務時間帯）'!$D$6:$Z$47,23,FALSE))</f>
        <v/>
      </c>
      <c r="AO29" s="531" t="str">
        <f>IF(AO27="","",VLOOKUP(AO27,'シフト記号表（勤務時間帯）'!$D$6:$Z$47,23,FALSE))</f>
        <v/>
      </c>
      <c r="AP29" s="529" t="str">
        <f>IF(AP27="","",VLOOKUP(AP27,'シフト記号表（勤務時間帯）'!$D$6:$Z$47,23,FALSE))</f>
        <v/>
      </c>
      <c r="AQ29" s="530" t="str">
        <f>IF(AQ27="","",VLOOKUP(AQ27,'シフト記号表（勤務時間帯）'!$D$6:$Z$47,23,FALSE))</f>
        <v/>
      </c>
      <c r="AR29" s="530" t="str">
        <f>IF(AR27="","",VLOOKUP(AR27,'シフト記号表（勤務時間帯）'!$D$6:$Z$47,23,FALSE))</f>
        <v/>
      </c>
      <c r="AS29" s="530" t="str">
        <f>IF(AS27="","",VLOOKUP(AS27,'シフト記号表（勤務時間帯）'!$D$6:$Z$47,23,FALSE))</f>
        <v/>
      </c>
      <c r="AT29" s="530" t="str">
        <f>IF(AT27="","",VLOOKUP(AT27,'シフト記号表（勤務時間帯）'!$D$6:$Z$47,23,FALSE))</f>
        <v/>
      </c>
      <c r="AU29" s="530" t="str">
        <f>IF(AU27="","",VLOOKUP(AU27,'シフト記号表（勤務時間帯）'!$D$6:$Z$47,23,FALSE))</f>
        <v/>
      </c>
      <c r="AV29" s="531" t="str">
        <f>IF(AV27="","",VLOOKUP(AV27,'シフト記号表（勤務時間帯）'!$D$6:$Z$47,23,FALSE))</f>
        <v/>
      </c>
      <c r="AW29" s="529" t="str">
        <f>IF(AW27="","",VLOOKUP(AW27,'シフト記号表（勤務時間帯）'!$D$6:$Z$47,23,FALSE))</f>
        <v/>
      </c>
      <c r="AX29" s="530" t="str">
        <f>IF(AX27="","",VLOOKUP(AX27,'シフト記号表（勤務時間帯）'!$D$6:$Z$47,23,FALSE))</f>
        <v/>
      </c>
      <c r="AY29" s="530" t="str">
        <f>IF(AY27="","",VLOOKUP(AY27,'シフト記号表（勤務時間帯）'!$D$6:$Z$47,23,FALSE))</f>
        <v/>
      </c>
      <c r="AZ29" s="984">
        <f>IF($BC$3="４週",SUM(U29:AV29),IF($BC$3="暦月",SUM(U29:AY29),""))</f>
        <v>0</v>
      </c>
      <c r="BA29" s="985"/>
      <c r="BB29" s="986">
        <f>IF($BC$3="４週",AZ29/4,IF($BC$3="暦月",(AZ29/($BC$8/7)),""))</f>
        <v>0</v>
      </c>
      <c r="BC29" s="985"/>
      <c r="BD29" s="978"/>
      <c r="BE29" s="979"/>
      <c r="BF29" s="979"/>
      <c r="BG29" s="979"/>
      <c r="BH29" s="980"/>
    </row>
    <row r="30" spans="2:60" ht="20.25" customHeight="1">
      <c r="B30" s="532"/>
      <c r="C30" s="987"/>
      <c r="D30" s="988"/>
      <c r="E30" s="989"/>
      <c r="F30" s="513"/>
      <c r="G30" s="514"/>
      <c r="H30" s="1018"/>
      <c r="I30" s="999"/>
      <c r="J30" s="1000"/>
      <c r="K30" s="1000"/>
      <c r="L30" s="1001"/>
      <c r="M30" s="1008"/>
      <c r="N30" s="1009"/>
      <c r="O30" s="1010"/>
      <c r="P30" s="535" t="s">
        <v>974</v>
      </c>
      <c r="Q30" s="536"/>
      <c r="R30" s="536"/>
      <c r="S30" s="537"/>
      <c r="T30" s="538"/>
      <c r="U30" s="539"/>
      <c r="V30" s="540"/>
      <c r="W30" s="540"/>
      <c r="X30" s="540"/>
      <c r="Y30" s="540"/>
      <c r="Z30" s="540"/>
      <c r="AA30" s="541"/>
      <c r="AB30" s="539"/>
      <c r="AC30" s="540"/>
      <c r="AD30" s="540"/>
      <c r="AE30" s="540"/>
      <c r="AF30" s="540"/>
      <c r="AG30" s="540"/>
      <c r="AH30" s="541"/>
      <c r="AI30" s="539"/>
      <c r="AJ30" s="540"/>
      <c r="AK30" s="540"/>
      <c r="AL30" s="540"/>
      <c r="AM30" s="540"/>
      <c r="AN30" s="540"/>
      <c r="AO30" s="541"/>
      <c r="AP30" s="539"/>
      <c r="AQ30" s="540"/>
      <c r="AR30" s="540"/>
      <c r="AS30" s="540"/>
      <c r="AT30" s="540"/>
      <c r="AU30" s="540"/>
      <c r="AV30" s="541"/>
      <c r="AW30" s="539"/>
      <c r="AX30" s="540"/>
      <c r="AY30" s="540"/>
      <c r="AZ30" s="1017"/>
      <c r="BA30" s="971"/>
      <c r="BB30" s="970"/>
      <c r="BC30" s="971"/>
      <c r="BD30" s="972"/>
      <c r="BE30" s="973"/>
      <c r="BF30" s="973"/>
      <c r="BG30" s="973"/>
      <c r="BH30" s="974"/>
    </row>
    <row r="31" spans="2:60" ht="20.25" customHeight="1">
      <c r="B31" s="512">
        <f>B28+1</f>
        <v>4</v>
      </c>
      <c r="C31" s="990"/>
      <c r="D31" s="991"/>
      <c r="E31" s="992"/>
      <c r="F31" s="513">
        <f>C30</f>
        <v>0</v>
      </c>
      <c r="G31" s="514"/>
      <c r="H31" s="997"/>
      <c r="I31" s="1002"/>
      <c r="J31" s="1003"/>
      <c r="K31" s="1003"/>
      <c r="L31" s="1004"/>
      <c r="M31" s="1011"/>
      <c r="N31" s="1012"/>
      <c r="O31" s="1013"/>
      <c r="P31" s="515" t="s">
        <v>975</v>
      </c>
      <c r="Q31" s="516"/>
      <c r="R31" s="516"/>
      <c r="S31" s="517"/>
      <c r="T31" s="518"/>
      <c r="U31" s="519" t="str">
        <f>IF(U30="","",VLOOKUP(U30,'シフト記号表（勤務時間帯）'!$D$6:$X$47,21,FALSE))</f>
        <v/>
      </c>
      <c r="V31" s="520" t="str">
        <f>IF(V30="","",VLOOKUP(V30,'シフト記号表（勤務時間帯）'!$D$6:$X$47,21,FALSE))</f>
        <v/>
      </c>
      <c r="W31" s="520" t="str">
        <f>IF(W30="","",VLOOKUP(W30,'シフト記号表（勤務時間帯）'!$D$6:$X$47,21,FALSE))</f>
        <v/>
      </c>
      <c r="X31" s="520" t="str">
        <f>IF(X30="","",VLOOKUP(X30,'シフト記号表（勤務時間帯）'!$D$6:$X$47,21,FALSE))</f>
        <v/>
      </c>
      <c r="Y31" s="520" t="str">
        <f>IF(Y30="","",VLOOKUP(Y30,'シフト記号表（勤務時間帯）'!$D$6:$X$47,21,FALSE))</f>
        <v/>
      </c>
      <c r="Z31" s="520" t="str">
        <f>IF(Z30="","",VLOOKUP(Z30,'シフト記号表（勤務時間帯）'!$D$6:$X$47,21,FALSE))</f>
        <v/>
      </c>
      <c r="AA31" s="521" t="str">
        <f>IF(AA30="","",VLOOKUP(AA30,'シフト記号表（勤務時間帯）'!$D$6:$X$47,21,FALSE))</f>
        <v/>
      </c>
      <c r="AB31" s="519" t="str">
        <f>IF(AB30="","",VLOOKUP(AB30,'シフト記号表（勤務時間帯）'!$D$6:$X$47,21,FALSE))</f>
        <v/>
      </c>
      <c r="AC31" s="520" t="str">
        <f>IF(AC30="","",VLOOKUP(AC30,'シフト記号表（勤務時間帯）'!$D$6:$X$47,21,FALSE))</f>
        <v/>
      </c>
      <c r="AD31" s="520" t="str">
        <f>IF(AD30="","",VLOOKUP(AD30,'シフト記号表（勤務時間帯）'!$D$6:$X$47,21,FALSE))</f>
        <v/>
      </c>
      <c r="AE31" s="520" t="str">
        <f>IF(AE30="","",VLOOKUP(AE30,'シフト記号表（勤務時間帯）'!$D$6:$X$47,21,FALSE))</f>
        <v/>
      </c>
      <c r="AF31" s="520" t="str">
        <f>IF(AF30="","",VLOOKUP(AF30,'シフト記号表（勤務時間帯）'!$D$6:$X$47,21,FALSE))</f>
        <v/>
      </c>
      <c r="AG31" s="520" t="str">
        <f>IF(AG30="","",VLOOKUP(AG30,'シフト記号表（勤務時間帯）'!$D$6:$X$47,21,FALSE))</f>
        <v/>
      </c>
      <c r="AH31" s="521" t="str">
        <f>IF(AH30="","",VLOOKUP(AH30,'シフト記号表（勤務時間帯）'!$D$6:$X$47,21,FALSE))</f>
        <v/>
      </c>
      <c r="AI31" s="519" t="str">
        <f>IF(AI30="","",VLOOKUP(AI30,'シフト記号表（勤務時間帯）'!$D$6:$X$47,21,FALSE))</f>
        <v/>
      </c>
      <c r="AJ31" s="520" t="str">
        <f>IF(AJ30="","",VLOOKUP(AJ30,'シフト記号表（勤務時間帯）'!$D$6:$X$47,21,FALSE))</f>
        <v/>
      </c>
      <c r="AK31" s="520" t="str">
        <f>IF(AK30="","",VLOOKUP(AK30,'シフト記号表（勤務時間帯）'!$D$6:$X$47,21,FALSE))</f>
        <v/>
      </c>
      <c r="AL31" s="520" t="str">
        <f>IF(AL30="","",VLOOKUP(AL30,'シフト記号表（勤務時間帯）'!$D$6:$X$47,21,FALSE))</f>
        <v/>
      </c>
      <c r="AM31" s="520" t="str">
        <f>IF(AM30="","",VLOOKUP(AM30,'シフト記号表（勤務時間帯）'!$D$6:$X$47,21,FALSE))</f>
        <v/>
      </c>
      <c r="AN31" s="520" t="str">
        <f>IF(AN30="","",VLOOKUP(AN30,'シフト記号表（勤務時間帯）'!$D$6:$X$47,21,FALSE))</f>
        <v/>
      </c>
      <c r="AO31" s="521" t="str">
        <f>IF(AO30="","",VLOOKUP(AO30,'シフト記号表（勤務時間帯）'!$D$6:$X$47,21,FALSE))</f>
        <v/>
      </c>
      <c r="AP31" s="519" t="str">
        <f>IF(AP30="","",VLOOKUP(AP30,'シフト記号表（勤務時間帯）'!$D$6:$X$47,21,FALSE))</f>
        <v/>
      </c>
      <c r="AQ31" s="520" t="str">
        <f>IF(AQ30="","",VLOOKUP(AQ30,'シフト記号表（勤務時間帯）'!$D$6:$X$47,21,FALSE))</f>
        <v/>
      </c>
      <c r="AR31" s="520" t="str">
        <f>IF(AR30="","",VLOOKUP(AR30,'シフト記号表（勤務時間帯）'!$D$6:$X$47,21,FALSE))</f>
        <v/>
      </c>
      <c r="AS31" s="520" t="str">
        <f>IF(AS30="","",VLOOKUP(AS30,'シフト記号表（勤務時間帯）'!$D$6:$X$47,21,FALSE))</f>
        <v/>
      </c>
      <c r="AT31" s="520" t="str">
        <f>IF(AT30="","",VLOOKUP(AT30,'シフト記号表（勤務時間帯）'!$D$6:$X$47,21,FALSE))</f>
        <v/>
      </c>
      <c r="AU31" s="520" t="str">
        <f>IF(AU30="","",VLOOKUP(AU30,'シフト記号表（勤務時間帯）'!$D$6:$X$47,21,FALSE))</f>
        <v/>
      </c>
      <c r="AV31" s="521" t="str">
        <f>IF(AV30="","",VLOOKUP(AV30,'シフト記号表（勤務時間帯）'!$D$6:$X$47,21,FALSE))</f>
        <v/>
      </c>
      <c r="AW31" s="519" t="str">
        <f>IF(AW30="","",VLOOKUP(AW30,'シフト記号表（勤務時間帯）'!$D$6:$X$47,21,FALSE))</f>
        <v/>
      </c>
      <c r="AX31" s="520" t="str">
        <f>IF(AX30="","",VLOOKUP(AX30,'シフト記号表（勤務時間帯）'!$D$6:$X$47,21,FALSE))</f>
        <v/>
      </c>
      <c r="AY31" s="520" t="str">
        <f>IF(AY30="","",VLOOKUP(AY30,'シフト記号表（勤務時間帯）'!$D$6:$X$47,21,FALSE))</f>
        <v/>
      </c>
      <c r="AZ31" s="981">
        <f>IF($BC$3="４週",SUM(U31:AV31),IF($BC$3="暦月",SUM(U31:AY31),""))</f>
        <v>0</v>
      </c>
      <c r="BA31" s="982"/>
      <c r="BB31" s="983">
        <f>IF($BC$3="４週",AZ31/4,IF($BC$3="暦月",(AZ31/($BC$8/7)),""))</f>
        <v>0</v>
      </c>
      <c r="BC31" s="982"/>
      <c r="BD31" s="975"/>
      <c r="BE31" s="976"/>
      <c r="BF31" s="976"/>
      <c r="BG31" s="976"/>
      <c r="BH31" s="977"/>
    </row>
    <row r="32" spans="2:60" ht="20.25" customHeight="1">
      <c r="B32" s="522"/>
      <c r="C32" s="993"/>
      <c r="D32" s="994"/>
      <c r="E32" s="995"/>
      <c r="F32" s="523"/>
      <c r="G32" s="524">
        <f>C30</f>
        <v>0</v>
      </c>
      <c r="H32" s="998"/>
      <c r="I32" s="1005"/>
      <c r="J32" s="1006"/>
      <c r="K32" s="1006"/>
      <c r="L32" s="1007"/>
      <c r="M32" s="1014"/>
      <c r="N32" s="1015"/>
      <c r="O32" s="1016"/>
      <c r="P32" s="525" t="s">
        <v>976</v>
      </c>
      <c r="Q32" s="545"/>
      <c r="R32" s="545"/>
      <c r="S32" s="527"/>
      <c r="T32" s="528"/>
      <c r="U32" s="529" t="str">
        <f>IF(U30="","",VLOOKUP(U30,'シフト記号表（勤務時間帯）'!$D$6:$Z$47,23,FALSE))</f>
        <v/>
      </c>
      <c r="V32" s="530" t="str">
        <f>IF(V30="","",VLOOKUP(V30,'シフト記号表（勤務時間帯）'!$D$6:$Z$47,23,FALSE))</f>
        <v/>
      </c>
      <c r="W32" s="530" t="str">
        <f>IF(W30="","",VLOOKUP(W30,'シフト記号表（勤務時間帯）'!$D$6:$Z$47,23,FALSE))</f>
        <v/>
      </c>
      <c r="X32" s="530" t="str">
        <f>IF(X30="","",VLOOKUP(X30,'シフト記号表（勤務時間帯）'!$D$6:$Z$47,23,FALSE))</f>
        <v/>
      </c>
      <c r="Y32" s="530" t="str">
        <f>IF(Y30="","",VLOOKUP(Y30,'シフト記号表（勤務時間帯）'!$D$6:$Z$47,23,FALSE))</f>
        <v/>
      </c>
      <c r="Z32" s="530" t="str">
        <f>IF(Z30="","",VLOOKUP(Z30,'シフト記号表（勤務時間帯）'!$D$6:$Z$47,23,FALSE))</f>
        <v/>
      </c>
      <c r="AA32" s="531" t="str">
        <f>IF(AA30="","",VLOOKUP(AA30,'シフト記号表（勤務時間帯）'!$D$6:$Z$47,23,FALSE))</f>
        <v/>
      </c>
      <c r="AB32" s="529" t="str">
        <f>IF(AB30="","",VLOOKUP(AB30,'シフト記号表（勤務時間帯）'!$D$6:$Z$47,23,FALSE))</f>
        <v/>
      </c>
      <c r="AC32" s="530" t="str">
        <f>IF(AC30="","",VLOOKUP(AC30,'シフト記号表（勤務時間帯）'!$D$6:$Z$47,23,FALSE))</f>
        <v/>
      </c>
      <c r="AD32" s="530" t="str">
        <f>IF(AD30="","",VLOOKUP(AD30,'シフト記号表（勤務時間帯）'!$D$6:$Z$47,23,FALSE))</f>
        <v/>
      </c>
      <c r="AE32" s="530" t="str">
        <f>IF(AE30="","",VLOOKUP(AE30,'シフト記号表（勤務時間帯）'!$D$6:$Z$47,23,FALSE))</f>
        <v/>
      </c>
      <c r="AF32" s="530" t="str">
        <f>IF(AF30="","",VLOOKUP(AF30,'シフト記号表（勤務時間帯）'!$D$6:$Z$47,23,FALSE))</f>
        <v/>
      </c>
      <c r="AG32" s="530" t="str">
        <f>IF(AG30="","",VLOOKUP(AG30,'シフト記号表（勤務時間帯）'!$D$6:$Z$47,23,FALSE))</f>
        <v/>
      </c>
      <c r="AH32" s="531" t="str">
        <f>IF(AH30="","",VLOOKUP(AH30,'シフト記号表（勤務時間帯）'!$D$6:$Z$47,23,FALSE))</f>
        <v/>
      </c>
      <c r="AI32" s="529" t="str">
        <f>IF(AI30="","",VLOOKUP(AI30,'シフト記号表（勤務時間帯）'!$D$6:$Z$47,23,FALSE))</f>
        <v/>
      </c>
      <c r="AJ32" s="530" t="str">
        <f>IF(AJ30="","",VLOOKUP(AJ30,'シフト記号表（勤務時間帯）'!$D$6:$Z$47,23,FALSE))</f>
        <v/>
      </c>
      <c r="AK32" s="530" t="str">
        <f>IF(AK30="","",VLOOKUP(AK30,'シフト記号表（勤務時間帯）'!$D$6:$Z$47,23,FALSE))</f>
        <v/>
      </c>
      <c r="AL32" s="530" t="str">
        <f>IF(AL30="","",VLOOKUP(AL30,'シフト記号表（勤務時間帯）'!$D$6:$Z$47,23,FALSE))</f>
        <v/>
      </c>
      <c r="AM32" s="530" t="str">
        <f>IF(AM30="","",VLOOKUP(AM30,'シフト記号表（勤務時間帯）'!$D$6:$Z$47,23,FALSE))</f>
        <v/>
      </c>
      <c r="AN32" s="530" t="str">
        <f>IF(AN30="","",VLOOKUP(AN30,'シフト記号表（勤務時間帯）'!$D$6:$Z$47,23,FALSE))</f>
        <v/>
      </c>
      <c r="AO32" s="531" t="str">
        <f>IF(AO30="","",VLOOKUP(AO30,'シフト記号表（勤務時間帯）'!$D$6:$Z$47,23,FALSE))</f>
        <v/>
      </c>
      <c r="AP32" s="529" t="str">
        <f>IF(AP30="","",VLOOKUP(AP30,'シフト記号表（勤務時間帯）'!$D$6:$Z$47,23,FALSE))</f>
        <v/>
      </c>
      <c r="AQ32" s="530" t="str">
        <f>IF(AQ30="","",VLOOKUP(AQ30,'シフト記号表（勤務時間帯）'!$D$6:$Z$47,23,FALSE))</f>
        <v/>
      </c>
      <c r="AR32" s="530" t="str">
        <f>IF(AR30="","",VLOOKUP(AR30,'シフト記号表（勤務時間帯）'!$D$6:$Z$47,23,FALSE))</f>
        <v/>
      </c>
      <c r="AS32" s="530" t="str">
        <f>IF(AS30="","",VLOOKUP(AS30,'シフト記号表（勤務時間帯）'!$D$6:$Z$47,23,FALSE))</f>
        <v/>
      </c>
      <c r="AT32" s="530" t="str">
        <f>IF(AT30="","",VLOOKUP(AT30,'シフト記号表（勤務時間帯）'!$D$6:$Z$47,23,FALSE))</f>
        <v/>
      </c>
      <c r="AU32" s="530" t="str">
        <f>IF(AU30="","",VLOOKUP(AU30,'シフト記号表（勤務時間帯）'!$D$6:$Z$47,23,FALSE))</f>
        <v/>
      </c>
      <c r="AV32" s="531" t="str">
        <f>IF(AV30="","",VLOOKUP(AV30,'シフト記号表（勤務時間帯）'!$D$6:$Z$47,23,FALSE))</f>
        <v/>
      </c>
      <c r="AW32" s="529" t="str">
        <f>IF(AW30="","",VLOOKUP(AW30,'シフト記号表（勤務時間帯）'!$D$6:$Z$47,23,FALSE))</f>
        <v/>
      </c>
      <c r="AX32" s="530" t="str">
        <f>IF(AX30="","",VLOOKUP(AX30,'シフト記号表（勤務時間帯）'!$D$6:$Z$47,23,FALSE))</f>
        <v/>
      </c>
      <c r="AY32" s="530" t="str">
        <f>IF(AY30="","",VLOOKUP(AY30,'シフト記号表（勤務時間帯）'!$D$6:$Z$47,23,FALSE))</f>
        <v/>
      </c>
      <c r="AZ32" s="984">
        <f>IF($BC$3="４週",SUM(U32:AV32),IF($BC$3="暦月",SUM(U32:AY32),""))</f>
        <v>0</v>
      </c>
      <c r="BA32" s="985"/>
      <c r="BB32" s="986">
        <f>IF($BC$3="４週",AZ32/4,IF($BC$3="暦月",(AZ32/($BC$8/7)),""))</f>
        <v>0</v>
      </c>
      <c r="BC32" s="985"/>
      <c r="BD32" s="978"/>
      <c r="BE32" s="979"/>
      <c r="BF32" s="979"/>
      <c r="BG32" s="979"/>
      <c r="BH32" s="980"/>
    </row>
    <row r="33" spans="2:60" ht="20.25" customHeight="1">
      <c r="B33" s="532"/>
      <c r="C33" s="987"/>
      <c r="D33" s="988"/>
      <c r="E33" s="989"/>
      <c r="F33" s="513"/>
      <c r="G33" s="514"/>
      <c r="H33" s="1018"/>
      <c r="I33" s="999"/>
      <c r="J33" s="1000"/>
      <c r="K33" s="1000"/>
      <c r="L33" s="1001"/>
      <c r="M33" s="1008"/>
      <c r="N33" s="1009"/>
      <c r="O33" s="1010"/>
      <c r="P33" s="535" t="s">
        <v>974</v>
      </c>
      <c r="Q33" s="536"/>
      <c r="R33" s="536"/>
      <c r="S33" s="537"/>
      <c r="T33" s="538"/>
      <c r="U33" s="539"/>
      <c r="V33" s="540"/>
      <c r="W33" s="540"/>
      <c r="X33" s="540"/>
      <c r="Y33" s="540"/>
      <c r="Z33" s="540"/>
      <c r="AA33" s="541"/>
      <c r="AB33" s="539"/>
      <c r="AC33" s="540"/>
      <c r="AD33" s="540"/>
      <c r="AE33" s="540"/>
      <c r="AF33" s="540"/>
      <c r="AG33" s="540"/>
      <c r="AH33" s="541"/>
      <c r="AI33" s="539"/>
      <c r="AJ33" s="540"/>
      <c r="AK33" s="540"/>
      <c r="AL33" s="540"/>
      <c r="AM33" s="540"/>
      <c r="AN33" s="540"/>
      <c r="AO33" s="541"/>
      <c r="AP33" s="539"/>
      <c r="AQ33" s="540"/>
      <c r="AR33" s="540"/>
      <c r="AS33" s="540"/>
      <c r="AT33" s="540"/>
      <c r="AU33" s="540"/>
      <c r="AV33" s="541"/>
      <c r="AW33" s="539"/>
      <c r="AX33" s="540"/>
      <c r="AY33" s="540"/>
      <c r="AZ33" s="1017"/>
      <c r="BA33" s="971"/>
      <c r="BB33" s="970"/>
      <c r="BC33" s="971"/>
      <c r="BD33" s="972"/>
      <c r="BE33" s="973"/>
      <c r="BF33" s="973"/>
      <c r="BG33" s="973"/>
      <c r="BH33" s="974"/>
    </row>
    <row r="34" spans="2:60" ht="20.25" customHeight="1">
      <c r="B34" s="512">
        <f>B31+1</f>
        <v>5</v>
      </c>
      <c r="C34" s="990"/>
      <c r="D34" s="991"/>
      <c r="E34" s="992"/>
      <c r="F34" s="513">
        <f>C33</f>
        <v>0</v>
      </c>
      <c r="G34" s="514"/>
      <c r="H34" s="997"/>
      <c r="I34" s="1002"/>
      <c r="J34" s="1003"/>
      <c r="K34" s="1003"/>
      <c r="L34" s="1004"/>
      <c r="M34" s="1011"/>
      <c r="N34" s="1012"/>
      <c r="O34" s="1013"/>
      <c r="P34" s="515" t="s">
        <v>975</v>
      </c>
      <c r="Q34" s="516"/>
      <c r="R34" s="516"/>
      <c r="S34" s="517"/>
      <c r="T34" s="518"/>
      <c r="U34" s="519" t="str">
        <f>IF(U33="","",VLOOKUP(U33,'シフト記号表（勤務時間帯）'!$D$6:$X$47,21,FALSE))</f>
        <v/>
      </c>
      <c r="V34" s="520" t="str">
        <f>IF(V33="","",VLOOKUP(V33,'シフト記号表（勤務時間帯）'!$D$6:$X$47,21,FALSE))</f>
        <v/>
      </c>
      <c r="W34" s="520" t="str">
        <f>IF(W33="","",VLOOKUP(W33,'シフト記号表（勤務時間帯）'!$D$6:$X$47,21,FALSE))</f>
        <v/>
      </c>
      <c r="X34" s="520" t="str">
        <f>IF(X33="","",VLOOKUP(X33,'シフト記号表（勤務時間帯）'!$D$6:$X$47,21,FALSE))</f>
        <v/>
      </c>
      <c r="Y34" s="520" t="str">
        <f>IF(Y33="","",VLOOKUP(Y33,'シフト記号表（勤務時間帯）'!$D$6:$X$47,21,FALSE))</f>
        <v/>
      </c>
      <c r="Z34" s="520" t="str">
        <f>IF(Z33="","",VLOOKUP(Z33,'シフト記号表（勤務時間帯）'!$D$6:$X$47,21,FALSE))</f>
        <v/>
      </c>
      <c r="AA34" s="521" t="str">
        <f>IF(AA33="","",VLOOKUP(AA33,'シフト記号表（勤務時間帯）'!$D$6:$X$47,21,FALSE))</f>
        <v/>
      </c>
      <c r="AB34" s="519" t="str">
        <f>IF(AB33="","",VLOOKUP(AB33,'シフト記号表（勤務時間帯）'!$D$6:$X$47,21,FALSE))</f>
        <v/>
      </c>
      <c r="AC34" s="520" t="str">
        <f>IF(AC33="","",VLOOKUP(AC33,'シフト記号表（勤務時間帯）'!$D$6:$X$47,21,FALSE))</f>
        <v/>
      </c>
      <c r="AD34" s="520" t="str">
        <f>IF(AD33="","",VLOOKUP(AD33,'シフト記号表（勤務時間帯）'!$D$6:$X$47,21,FALSE))</f>
        <v/>
      </c>
      <c r="AE34" s="520" t="str">
        <f>IF(AE33="","",VLOOKUP(AE33,'シフト記号表（勤務時間帯）'!$D$6:$X$47,21,FALSE))</f>
        <v/>
      </c>
      <c r="AF34" s="520" t="str">
        <f>IF(AF33="","",VLOOKUP(AF33,'シフト記号表（勤務時間帯）'!$D$6:$X$47,21,FALSE))</f>
        <v/>
      </c>
      <c r="AG34" s="520" t="str">
        <f>IF(AG33="","",VLOOKUP(AG33,'シフト記号表（勤務時間帯）'!$D$6:$X$47,21,FALSE))</f>
        <v/>
      </c>
      <c r="AH34" s="521" t="str">
        <f>IF(AH33="","",VLOOKUP(AH33,'シフト記号表（勤務時間帯）'!$D$6:$X$47,21,FALSE))</f>
        <v/>
      </c>
      <c r="AI34" s="519" t="str">
        <f>IF(AI33="","",VLOOKUP(AI33,'シフト記号表（勤務時間帯）'!$D$6:$X$47,21,FALSE))</f>
        <v/>
      </c>
      <c r="AJ34" s="520" t="str">
        <f>IF(AJ33="","",VLOOKUP(AJ33,'シフト記号表（勤務時間帯）'!$D$6:$X$47,21,FALSE))</f>
        <v/>
      </c>
      <c r="AK34" s="520" t="str">
        <f>IF(AK33="","",VLOOKUP(AK33,'シフト記号表（勤務時間帯）'!$D$6:$X$47,21,FALSE))</f>
        <v/>
      </c>
      <c r="AL34" s="520" t="str">
        <f>IF(AL33="","",VLOOKUP(AL33,'シフト記号表（勤務時間帯）'!$D$6:$X$47,21,FALSE))</f>
        <v/>
      </c>
      <c r="AM34" s="520" t="str">
        <f>IF(AM33="","",VLOOKUP(AM33,'シフト記号表（勤務時間帯）'!$D$6:$X$47,21,FALSE))</f>
        <v/>
      </c>
      <c r="AN34" s="520" t="str">
        <f>IF(AN33="","",VLOOKUP(AN33,'シフト記号表（勤務時間帯）'!$D$6:$X$47,21,FALSE))</f>
        <v/>
      </c>
      <c r="AO34" s="521" t="str">
        <f>IF(AO33="","",VLOOKUP(AO33,'シフト記号表（勤務時間帯）'!$D$6:$X$47,21,FALSE))</f>
        <v/>
      </c>
      <c r="AP34" s="519" t="str">
        <f>IF(AP33="","",VLOOKUP(AP33,'シフト記号表（勤務時間帯）'!$D$6:$X$47,21,FALSE))</f>
        <v/>
      </c>
      <c r="AQ34" s="520" t="str">
        <f>IF(AQ33="","",VLOOKUP(AQ33,'シフト記号表（勤務時間帯）'!$D$6:$X$47,21,FALSE))</f>
        <v/>
      </c>
      <c r="AR34" s="520" t="str">
        <f>IF(AR33="","",VLOOKUP(AR33,'シフト記号表（勤務時間帯）'!$D$6:$X$47,21,FALSE))</f>
        <v/>
      </c>
      <c r="AS34" s="520" t="str">
        <f>IF(AS33="","",VLOOKUP(AS33,'シフト記号表（勤務時間帯）'!$D$6:$X$47,21,FALSE))</f>
        <v/>
      </c>
      <c r="AT34" s="520" t="str">
        <f>IF(AT33="","",VLOOKUP(AT33,'シフト記号表（勤務時間帯）'!$D$6:$X$47,21,FALSE))</f>
        <v/>
      </c>
      <c r="AU34" s="520" t="str">
        <f>IF(AU33="","",VLOOKUP(AU33,'シフト記号表（勤務時間帯）'!$D$6:$X$47,21,FALSE))</f>
        <v/>
      </c>
      <c r="AV34" s="521" t="str">
        <f>IF(AV33="","",VLOOKUP(AV33,'シフト記号表（勤務時間帯）'!$D$6:$X$47,21,FALSE))</f>
        <v/>
      </c>
      <c r="AW34" s="519" t="str">
        <f>IF(AW33="","",VLOOKUP(AW33,'シフト記号表（勤務時間帯）'!$D$6:$X$47,21,FALSE))</f>
        <v/>
      </c>
      <c r="AX34" s="520" t="str">
        <f>IF(AX33="","",VLOOKUP(AX33,'シフト記号表（勤務時間帯）'!$D$6:$X$47,21,FALSE))</f>
        <v/>
      </c>
      <c r="AY34" s="520" t="str">
        <f>IF(AY33="","",VLOOKUP(AY33,'シフト記号表（勤務時間帯）'!$D$6:$X$47,21,FALSE))</f>
        <v/>
      </c>
      <c r="AZ34" s="981">
        <f>IF($BC$3="４週",SUM(U34:AV34),IF($BC$3="暦月",SUM(U34:AY34),""))</f>
        <v>0</v>
      </c>
      <c r="BA34" s="982"/>
      <c r="BB34" s="983">
        <f>IF($BC$3="４週",AZ34/4,IF($BC$3="暦月",(AZ34/($BC$8/7)),""))</f>
        <v>0</v>
      </c>
      <c r="BC34" s="982"/>
      <c r="BD34" s="975"/>
      <c r="BE34" s="976"/>
      <c r="BF34" s="976"/>
      <c r="BG34" s="976"/>
      <c r="BH34" s="977"/>
    </row>
    <row r="35" spans="2:60" ht="20.25" customHeight="1">
      <c r="B35" s="522"/>
      <c r="C35" s="993"/>
      <c r="D35" s="994"/>
      <c r="E35" s="995"/>
      <c r="F35" s="523"/>
      <c r="G35" s="524">
        <f>C33</f>
        <v>0</v>
      </c>
      <c r="H35" s="998"/>
      <c r="I35" s="1005"/>
      <c r="J35" s="1006"/>
      <c r="K35" s="1006"/>
      <c r="L35" s="1007"/>
      <c r="M35" s="1014"/>
      <c r="N35" s="1015"/>
      <c r="O35" s="1016"/>
      <c r="P35" s="525" t="s">
        <v>976</v>
      </c>
      <c r="Q35" s="526"/>
      <c r="R35" s="526"/>
      <c r="S35" s="546"/>
      <c r="T35" s="547"/>
      <c r="U35" s="529" t="str">
        <f>IF(U33="","",VLOOKUP(U33,'シフト記号表（勤務時間帯）'!$D$6:$Z$47,23,FALSE))</f>
        <v/>
      </c>
      <c r="V35" s="530" t="str">
        <f>IF(V33="","",VLOOKUP(V33,'シフト記号表（勤務時間帯）'!$D$6:$Z$47,23,FALSE))</f>
        <v/>
      </c>
      <c r="W35" s="530" t="str">
        <f>IF(W33="","",VLOOKUP(W33,'シフト記号表（勤務時間帯）'!$D$6:$Z$47,23,FALSE))</f>
        <v/>
      </c>
      <c r="X35" s="530" t="str">
        <f>IF(X33="","",VLOOKUP(X33,'シフト記号表（勤務時間帯）'!$D$6:$Z$47,23,FALSE))</f>
        <v/>
      </c>
      <c r="Y35" s="530" t="str">
        <f>IF(Y33="","",VLOOKUP(Y33,'シフト記号表（勤務時間帯）'!$D$6:$Z$47,23,FALSE))</f>
        <v/>
      </c>
      <c r="Z35" s="530" t="str">
        <f>IF(Z33="","",VLOOKUP(Z33,'シフト記号表（勤務時間帯）'!$D$6:$Z$47,23,FALSE))</f>
        <v/>
      </c>
      <c r="AA35" s="531" t="str">
        <f>IF(AA33="","",VLOOKUP(AA33,'シフト記号表（勤務時間帯）'!$D$6:$Z$47,23,FALSE))</f>
        <v/>
      </c>
      <c r="AB35" s="529" t="str">
        <f>IF(AB33="","",VLOOKUP(AB33,'シフト記号表（勤務時間帯）'!$D$6:$Z$47,23,FALSE))</f>
        <v/>
      </c>
      <c r="AC35" s="530" t="str">
        <f>IF(AC33="","",VLOOKUP(AC33,'シフト記号表（勤務時間帯）'!$D$6:$Z$47,23,FALSE))</f>
        <v/>
      </c>
      <c r="AD35" s="530" t="str">
        <f>IF(AD33="","",VLOOKUP(AD33,'シフト記号表（勤務時間帯）'!$D$6:$Z$47,23,FALSE))</f>
        <v/>
      </c>
      <c r="AE35" s="530" t="str">
        <f>IF(AE33="","",VLOOKUP(AE33,'シフト記号表（勤務時間帯）'!$D$6:$Z$47,23,FALSE))</f>
        <v/>
      </c>
      <c r="AF35" s="530" t="str">
        <f>IF(AF33="","",VLOOKUP(AF33,'シフト記号表（勤務時間帯）'!$D$6:$Z$47,23,FALSE))</f>
        <v/>
      </c>
      <c r="AG35" s="530" t="str">
        <f>IF(AG33="","",VLOOKUP(AG33,'シフト記号表（勤務時間帯）'!$D$6:$Z$47,23,FALSE))</f>
        <v/>
      </c>
      <c r="AH35" s="531" t="str">
        <f>IF(AH33="","",VLOOKUP(AH33,'シフト記号表（勤務時間帯）'!$D$6:$Z$47,23,FALSE))</f>
        <v/>
      </c>
      <c r="AI35" s="529" t="str">
        <f>IF(AI33="","",VLOOKUP(AI33,'シフト記号表（勤務時間帯）'!$D$6:$Z$47,23,FALSE))</f>
        <v/>
      </c>
      <c r="AJ35" s="530" t="str">
        <f>IF(AJ33="","",VLOOKUP(AJ33,'シフト記号表（勤務時間帯）'!$D$6:$Z$47,23,FALSE))</f>
        <v/>
      </c>
      <c r="AK35" s="530" t="str">
        <f>IF(AK33="","",VLOOKUP(AK33,'シフト記号表（勤務時間帯）'!$D$6:$Z$47,23,FALSE))</f>
        <v/>
      </c>
      <c r="AL35" s="530" t="str">
        <f>IF(AL33="","",VLOOKUP(AL33,'シフト記号表（勤務時間帯）'!$D$6:$Z$47,23,FALSE))</f>
        <v/>
      </c>
      <c r="AM35" s="530" t="str">
        <f>IF(AM33="","",VLOOKUP(AM33,'シフト記号表（勤務時間帯）'!$D$6:$Z$47,23,FALSE))</f>
        <v/>
      </c>
      <c r="AN35" s="530" t="str">
        <f>IF(AN33="","",VLOOKUP(AN33,'シフト記号表（勤務時間帯）'!$D$6:$Z$47,23,FALSE))</f>
        <v/>
      </c>
      <c r="AO35" s="531" t="str">
        <f>IF(AO33="","",VLOOKUP(AO33,'シフト記号表（勤務時間帯）'!$D$6:$Z$47,23,FALSE))</f>
        <v/>
      </c>
      <c r="AP35" s="529" t="str">
        <f>IF(AP33="","",VLOOKUP(AP33,'シフト記号表（勤務時間帯）'!$D$6:$Z$47,23,FALSE))</f>
        <v/>
      </c>
      <c r="AQ35" s="530" t="str">
        <f>IF(AQ33="","",VLOOKUP(AQ33,'シフト記号表（勤務時間帯）'!$D$6:$Z$47,23,FALSE))</f>
        <v/>
      </c>
      <c r="AR35" s="530" t="str">
        <f>IF(AR33="","",VLOOKUP(AR33,'シフト記号表（勤務時間帯）'!$D$6:$Z$47,23,FALSE))</f>
        <v/>
      </c>
      <c r="AS35" s="530" t="str">
        <f>IF(AS33="","",VLOOKUP(AS33,'シフト記号表（勤務時間帯）'!$D$6:$Z$47,23,FALSE))</f>
        <v/>
      </c>
      <c r="AT35" s="530" t="str">
        <f>IF(AT33="","",VLOOKUP(AT33,'シフト記号表（勤務時間帯）'!$D$6:$Z$47,23,FALSE))</f>
        <v/>
      </c>
      <c r="AU35" s="530" t="str">
        <f>IF(AU33="","",VLOOKUP(AU33,'シフト記号表（勤務時間帯）'!$D$6:$Z$47,23,FALSE))</f>
        <v/>
      </c>
      <c r="AV35" s="531" t="str">
        <f>IF(AV33="","",VLOOKUP(AV33,'シフト記号表（勤務時間帯）'!$D$6:$Z$47,23,FALSE))</f>
        <v/>
      </c>
      <c r="AW35" s="529" t="str">
        <f>IF(AW33="","",VLOOKUP(AW33,'シフト記号表（勤務時間帯）'!$D$6:$Z$47,23,FALSE))</f>
        <v/>
      </c>
      <c r="AX35" s="530" t="str">
        <f>IF(AX33="","",VLOOKUP(AX33,'シフト記号表（勤務時間帯）'!$D$6:$Z$47,23,FALSE))</f>
        <v/>
      </c>
      <c r="AY35" s="530" t="str">
        <f>IF(AY33="","",VLOOKUP(AY33,'シフト記号表（勤務時間帯）'!$D$6:$Z$47,23,FALSE))</f>
        <v/>
      </c>
      <c r="AZ35" s="984">
        <f>IF($BC$3="４週",SUM(U35:AV35),IF($BC$3="暦月",SUM(U35:AY35),""))</f>
        <v>0</v>
      </c>
      <c r="BA35" s="985"/>
      <c r="BB35" s="986">
        <f>IF($BC$3="４週",AZ35/4,IF($BC$3="暦月",(AZ35/($BC$8/7)),""))</f>
        <v>0</v>
      </c>
      <c r="BC35" s="985"/>
      <c r="BD35" s="978"/>
      <c r="BE35" s="979"/>
      <c r="BF35" s="979"/>
      <c r="BG35" s="979"/>
      <c r="BH35" s="980"/>
    </row>
    <row r="36" spans="2:60" ht="20.25" customHeight="1">
      <c r="B36" s="532"/>
      <c r="C36" s="987"/>
      <c r="D36" s="988"/>
      <c r="E36" s="989"/>
      <c r="F36" s="513"/>
      <c r="G36" s="514"/>
      <c r="H36" s="1018"/>
      <c r="I36" s="999"/>
      <c r="J36" s="1000"/>
      <c r="K36" s="1000"/>
      <c r="L36" s="1001"/>
      <c r="M36" s="1008"/>
      <c r="N36" s="1009"/>
      <c r="O36" s="1010"/>
      <c r="P36" s="535" t="s">
        <v>974</v>
      </c>
      <c r="Q36" s="542"/>
      <c r="R36" s="542"/>
      <c r="S36" s="543"/>
      <c r="T36" s="548"/>
      <c r="U36" s="539"/>
      <c r="V36" s="540"/>
      <c r="W36" s="540"/>
      <c r="X36" s="540"/>
      <c r="Y36" s="540"/>
      <c r="Z36" s="540"/>
      <c r="AA36" s="541"/>
      <c r="AB36" s="539"/>
      <c r="AC36" s="540"/>
      <c r="AD36" s="540"/>
      <c r="AE36" s="540"/>
      <c r="AF36" s="540"/>
      <c r="AG36" s="540"/>
      <c r="AH36" s="541"/>
      <c r="AI36" s="539"/>
      <c r="AJ36" s="540"/>
      <c r="AK36" s="540"/>
      <c r="AL36" s="540"/>
      <c r="AM36" s="540"/>
      <c r="AN36" s="540"/>
      <c r="AO36" s="541"/>
      <c r="AP36" s="539"/>
      <c r="AQ36" s="540"/>
      <c r="AR36" s="540"/>
      <c r="AS36" s="540"/>
      <c r="AT36" s="540"/>
      <c r="AU36" s="540"/>
      <c r="AV36" s="541"/>
      <c r="AW36" s="539"/>
      <c r="AX36" s="540"/>
      <c r="AY36" s="540"/>
      <c r="AZ36" s="1017"/>
      <c r="BA36" s="971"/>
      <c r="BB36" s="970"/>
      <c r="BC36" s="971"/>
      <c r="BD36" s="972"/>
      <c r="BE36" s="973"/>
      <c r="BF36" s="973"/>
      <c r="BG36" s="973"/>
      <c r="BH36" s="974"/>
    </row>
    <row r="37" spans="2:60" ht="20.25" customHeight="1">
      <c r="B37" s="512">
        <f>B34+1</f>
        <v>6</v>
      </c>
      <c r="C37" s="990"/>
      <c r="D37" s="991"/>
      <c r="E37" s="992"/>
      <c r="F37" s="513">
        <f>C36</f>
        <v>0</v>
      </c>
      <c r="G37" s="514"/>
      <c r="H37" s="997"/>
      <c r="I37" s="1002"/>
      <c r="J37" s="1003"/>
      <c r="K37" s="1003"/>
      <c r="L37" s="1004"/>
      <c r="M37" s="1011"/>
      <c r="N37" s="1012"/>
      <c r="O37" s="1013"/>
      <c r="P37" s="515" t="s">
        <v>975</v>
      </c>
      <c r="Q37" s="516"/>
      <c r="R37" s="516"/>
      <c r="S37" s="517"/>
      <c r="T37" s="518"/>
      <c r="U37" s="519" t="str">
        <f>IF(U36="","",VLOOKUP(U36,'シフト記号表（勤務時間帯）'!$D$6:$X$47,21,FALSE))</f>
        <v/>
      </c>
      <c r="V37" s="520" t="str">
        <f>IF(V36="","",VLOOKUP(V36,'シフト記号表（勤務時間帯）'!$D$6:$X$47,21,FALSE))</f>
        <v/>
      </c>
      <c r="W37" s="520" t="str">
        <f>IF(W36="","",VLOOKUP(W36,'シフト記号表（勤務時間帯）'!$D$6:$X$47,21,FALSE))</f>
        <v/>
      </c>
      <c r="X37" s="520" t="str">
        <f>IF(X36="","",VLOOKUP(X36,'シフト記号表（勤務時間帯）'!$D$6:$X$47,21,FALSE))</f>
        <v/>
      </c>
      <c r="Y37" s="520" t="str">
        <f>IF(Y36="","",VLOOKUP(Y36,'シフト記号表（勤務時間帯）'!$D$6:$X$47,21,FALSE))</f>
        <v/>
      </c>
      <c r="Z37" s="520" t="str">
        <f>IF(Z36="","",VLOOKUP(Z36,'シフト記号表（勤務時間帯）'!$D$6:$X$47,21,FALSE))</f>
        <v/>
      </c>
      <c r="AA37" s="521" t="str">
        <f>IF(AA36="","",VLOOKUP(AA36,'シフト記号表（勤務時間帯）'!$D$6:$X$47,21,FALSE))</f>
        <v/>
      </c>
      <c r="AB37" s="519" t="str">
        <f>IF(AB36="","",VLOOKUP(AB36,'シフト記号表（勤務時間帯）'!$D$6:$X$47,21,FALSE))</f>
        <v/>
      </c>
      <c r="AC37" s="520" t="str">
        <f>IF(AC36="","",VLOOKUP(AC36,'シフト記号表（勤務時間帯）'!$D$6:$X$47,21,FALSE))</f>
        <v/>
      </c>
      <c r="AD37" s="520" t="str">
        <f>IF(AD36="","",VLOOKUP(AD36,'シフト記号表（勤務時間帯）'!$D$6:$X$47,21,FALSE))</f>
        <v/>
      </c>
      <c r="AE37" s="520" t="str">
        <f>IF(AE36="","",VLOOKUP(AE36,'シフト記号表（勤務時間帯）'!$D$6:$X$47,21,FALSE))</f>
        <v/>
      </c>
      <c r="AF37" s="520" t="str">
        <f>IF(AF36="","",VLOOKUP(AF36,'シフト記号表（勤務時間帯）'!$D$6:$X$47,21,FALSE))</f>
        <v/>
      </c>
      <c r="AG37" s="520" t="str">
        <f>IF(AG36="","",VLOOKUP(AG36,'シフト記号表（勤務時間帯）'!$D$6:$X$47,21,FALSE))</f>
        <v/>
      </c>
      <c r="AH37" s="521" t="str">
        <f>IF(AH36="","",VLOOKUP(AH36,'シフト記号表（勤務時間帯）'!$D$6:$X$47,21,FALSE))</f>
        <v/>
      </c>
      <c r="AI37" s="519" t="str">
        <f>IF(AI36="","",VLOOKUP(AI36,'シフト記号表（勤務時間帯）'!$D$6:$X$47,21,FALSE))</f>
        <v/>
      </c>
      <c r="AJ37" s="520" t="str">
        <f>IF(AJ36="","",VLOOKUP(AJ36,'シフト記号表（勤務時間帯）'!$D$6:$X$47,21,FALSE))</f>
        <v/>
      </c>
      <c r="AK37" s="520" t="str">
        <f>IF(AK36="","",VLOOKUP(AK36,'シフト記号表（勤務時間帯）'!$D$6:$X$47,21,FALSE))</f>
        <v/>
      </c>
      <c r="AL37" s="520" t="str">
        <f>IF(AL36="","",VLOOKUP(AL36,'シフト記号表（勤務時間帯）'!$D$6:$X$47,21,FALSE))</f>
        <v/>
      </c>
      <c r="AM37" s="520" t="str">
        <f>IF(AM36="","",VLOOKUP(AM36,'シフト記号表（勤務時間帯）'!$D$6:$X$47,21,FALSE))</f>
        <v/>
      </c>
      <c r="AN37" s="520" t="str">
        <f>IF(AN36="","",VLOOKUP(AN36,'シフト記号表（勤務時間帯）'!$D$6:$X$47,21,FALSE))</f>
        <v/>
      </c>
      <c r="AO37" s="521" t="str">
        <f>IF(AO36="","",VLOOKUP(AO36,'シフト記号表（勤務時間帯）'!$D$6:$X$47,21,FALSE))</f>
        <v/>
      </c>
      <c r="AP37" s="519" t="str">
        <f>IF(AP36="","",VLOOKUP(AP36,'シフト記号表（勤務時間帯）'!$D$6:$X$47,21,FALSE))</f>
        <v/>
      </c>
      <c r="AQ37" s="520" t="str">
        <f>IF(AQ36="","",VLOOKUP(AQ36,'シフト記号表（勤務時間帯）'!$D$6:$X$47,21,FALSE))</f>
        <v/>
      </c>
      <c r="AR37" s="520" t="str">
        <f>IF(AR36="","",VLOOKUP(AR36,'シフト記号表（勤務時間帯）'!$D$6:$X$47,21,FALSE))</f>
        <v/>
      </c>
      <c r="AS37" s="520" t="str">
        <f>IF(AS36="","",VLOOKUP(AS36,'シフト記号表（勤務時間帯）'!$D$6:$X$47,21,FALSE))</f>
        <v/>
      </c>
      <c r="AT37" s="520" t="str">
        <f>IF(AT36="","",VLOOKUP(AT36,'シフト記号表（勤務時間帯）'!$D$6:$X$47,21,FALSE))</f>
        <v/>
      </c>
      <c r="AU37" s="520" t="str">
        <f>IF(AU36="","",VLOOKUP(AU36,'シフト記号表（勤務時間帯）'!$D$6:$X$47,21,FALSE))</f>
        <v/>
      </c>
      <c r="AV37" s="521" t="str">
        <f>IF(AV36="","",VLOOKUP(AV36,'シフト記号表（勤務時間帯）'!$D$6:$X$47,21,FALSE))</f>
        <v/>
      </c>
      <c r="AW37" s="519" t="str">
        <f>IF(AW36="","",VLOOKUP(AW36,'シフト記号表（勤務時間帯）'!$D$6:$X$47,21,FALSE))</f>
        <v/>
      </c>
      <c r="AX37" s="520" t="str">
        <f>IF(AX36="","",VLOOKUP(AX36,'シフト記号表（勤務時間帯）'!$D$6:$X$47,21,FALSE))</f>
        <v/>
      </c>
      <c r="AY37" s="520" t="str">
        <f>IF(AY36="","",VLOOKUP(AY36,'シフト記号表（勤務時間帯）'!$D$6:$X$47,21,FALSE))</f>
        <v/>
      </c>
      <c r="AZ37" s="981">
        <f>IF($BC$3="４週",SUM(U37:AV37),IF($BC$3="暦月",SUM(U37:AY37),""))</f>
        <v>0</v>
      </c>
      <c r="BA37" s="982"/>
      <c r="BB37" s="983">
        <f>IF($BC$3="４週",AZ37/4,IF($BC$3="暦月",(AZ37/($BC$8/7)),""))</f>
        <v>0</v>
      </c>
      <c r="BC37" s="982"/>
      <c r="BD37" s="975"/>
      <c r="BE37" s="976"/>
      <c r="BF37" s="976"/>
      <c r="BG37" s="976"/>
      <c r="BH37" s="977"/>
    </row>
    <row r="38" spans="2:60" ht="20.25" customHeight="1">
      <c r="B38" s="522"/>
      <c r="C38" s="993"/>
      <c r="D38" s="994"/>
      <c r="E38" s="995"/>
      <c r="F38" s="523"/>
      <c r="G38" s="524">
        <f>C36</f>
        <v>0</v>
      </c>
      <c r="H38" s="998"/>
      <c r="I38" s="1005"/>
      <c r="J38" s="1006"/>
      <c r="K38" s="1006"/>
      <c r="L38" s="1007"/>
      <c r="M38" s="1014"/>
      <c r="N38" s="1015"/>
      <c r="O38" s="1016"/>
      <c r="P38" s="525" t="s">
        <v>976</v>
      </c>
      <c r="Q38" s="545"/>
      <c r="R38" s="545"/>
      <c r="S38" s="527"/>
      <c r="T38" s="528"/>
      <c r="U38" s="529" t="str">
        <f>IF(U36="","",VLOOKUP(U36,'シフト記号表（勤務時間帯）'!$D$6:$Z$47,23,FALSE))</f>
        <v/>
      </c>
      <c r="V38" s="530" t="str">
        <f>IF(V36="","",VLOOKUP(V36,'シフト記号表（勤務時間帯）'!$D$6:$Z$47,23,FALSE))</f>
        <v/>
      </c>
      <c r="W38" s="530" t="str">
        <f>IF(W36="","",VLOOKUP(W36,'シフト記号表（勤務時間帯）'!$D$6:$Z$47,23,FALSE))</f>
        <v/>
      </c>
      <c r="X38" s="530" t="str">
        <f>IF(X36="","",VLOOKUP(X36,'シフト記号表（勤務時間帯）'!$D$6:$Z$47,23,FALSE))</f>
        <v/>
      </c>
      <c r="Y38" s="530" t="str">
        <f>IF(Y36="","",VLOOKUP(Y36,'シフト記号表（勤務時間帯）'!$D$6:$Z$47,23,FALSE))</f>
        <v/>
      </c>
      <c r="Z38" s="530" t="str">
        <f>IF(Z36="","",VLOOKUP(Z36,'シフト記号表（勤務時間帯）'!$D$6:$Z$47,23,FALSE))</f>
        <v/>
      </c>
      <c r="AA38" s="531" t="str">
        <f>IF(AA36="","",VLOOKUP(AA36,'シフト記号表（勤務時間帯）'!$D$6:$Z$47,23,FALSE))</f>
        <v/>
      </c>
      <c r="AB38" s="529" t="str">
        <f>IF(AB36="","",VLOOKUP(AB36,'シフト記号表（勤務時間帯）'!$D$6:$Z$47,23,FALSE))</f>
        <v/>
      </c>
      <c r="AC38" s="530" t="str">
        <f>IF(AC36="","",VLOOKUP(AC36,'シフト記号表（勤務時間帯）'!$D$6:$Z$47,23,FALSE))</f>
        <v/>
      </c>
      <c r="AD38" s="530" t="str">
        <f>IF(AD36="","",VLOOKUP(AD36,'シフト記号表（勤務時間帯）'!$D$6:$Z$47,23,FALSE))</f>
        <v/>
      </c>
      <c r="AE38" s="530" t="str">
        <f>IF(AE36="","",VLOOKUP(AE36,'シフト記号表（勤務時間帯）'!$D$6:$Z$47,23,FALSE))</f>
        <v/>
      </c>
      <c r="AF38" s="530" t="str">
        <f>IF(AF36="","",VLOOKUP(AF36,'シフト記号表（勤務時間帯）'!$D$6:$Z$47,23,FALSE))</f>
        <v/>
      </c>
      <c r="AG38" s="530" t="str">
        <f>IF(AG36="","",VLOOKUP(AG36,'シフト記号表（勤務時間帯）'!$D$6:$Z$47,23,FALSE))</f>
        <v/>
      </c>
      <c r="AH38" s="531" t="str">
        <f>IF(AH36="","",VLOOKUP(AH36,'シフト記号表（勤務時間帯）'!$D$6:$Z$47,23,FALSE))</f>
        <v/>
      </c>
      <c r="AI38" s="529" t="str">
        <f>IF(AI36="","",VLOOKUP(AI36,'シフト記号表（勤務時間帯）'!$D$6:$Z$47,23,FALSE))</f>
        <v/>
      </c>
      <c r="AJ38" s="530" t="str">
        <f>IF(AJ36="","",VLOOKUP(AJ36,'シフト記号表（勤務時間帯）'!$D$6:$Z$47,23,FALSE))</f>
        <v/>
      </c>
      <c r="AK38" s="530" t="str">
        <f>IF(AK36="","",VLOOKUP(AK36,'シフト記号表（勤務時間帯）'!$D$6:$Z$47,23,FALSE))</f>
        <v/>
      </c>
      <c r="AL38" s="530" t="str">
        <f>IF(AL36="","",VLOOKUP(AL36,'シフト記号表（勤務時間帯）'!$D$6:$Z$47,23,FALSE))</f>
        <v/>
      </c>
      <c r="AM38" s="530" t="str">
        <f>IF(AM36="","",VLOOKUP(AM36,'シフト記号表（勤務時間帯）'!$D$6:$Z$47,23,FALSE))</f>
        <v/>
      </c>
      <c r="AN38" s="530" t="str">
        <f>IF(AN36="","",VLOOKUP(AN36,'シフト記号表（勤務時間帯）'!$D$6:$Z$47,23,FALSE))</f>
        <v/>
      </c>
      <c r="AO38" s="531" t="str">
        <f>IF(AO36="","",VLOOKUP(AO36,'シフト記号表（勤務時間帯）'!$D$6:$Z$47,23,FALSE))</f>
        <v/>
      </c>
      <c r="AP38" s="529" t="str">
        <f>IF(AP36="","",VLOOKUP(AP36,'シフト記号表（勤務時間帯）'!$D$6:$Z$47,23,FALSE))</f>
        <v/>
      </c>
      <c r="AQ38" s="530" t="str">
        <f>IF(AQ36="","",VLOOKUP(AQ36,'シフト記号表（勤務時間帯）'!$D$6:$Z$47,23,FALSE))</f>
        <v/>
      </c>
      <c r="AR38" s="530" t="str">
        <f>IF(AR36="","",VLOOKUP(AR36,'シフト記号表（勤務時間帯）'!$D$6:$Z$47,23,FALSE))</f>
        <v/>
      </c>
      <c r="AS38" s="530" t="str">
        <f>IF(AS36="","",VLOOKUP(AS36,'シフト記号表（勤務時間帯）'!$D$6:$Z$47,23,FALSE))</f>
        <v/>
      </c>
      <c r="AT38" s="530" t="str">
        <f>IF(AT36="","",VLOOKUP(AT36,'シフト記号表（勤務時間帯）'!$D$6:$Z$47,23,FALSE))</f>
        <v/>
      </c>
      <c r="AU38" s="530" t="str">
        <f>IF(AU36="","",VLOOKUP(AU36,'シフト記号表（勤務時間帯）'!$D$6:$Z$47,23,FALSE))</f>
        <v/>
      </c>
      <c r="AV38" s="531" t="str">
        <f>IF(AV36="","",VLOOKUP(AV36,'シフト記号表（勤務時間帯）'!$D$6:$Z$47,23,FALSE))</f>
        <v/>
      </c>
      <c r="AW38" s="529" t="str">
        <f>IF(AW36="","",VLOOKUP(AW36,'シフト記号表（勤務時間帯）'!$D$6:$Z$47,23,FALSE))</f>
        <v/>
      </c>
      <c r="AX38" s="530" t="str">
        <f>IF(AX36="","",VLOOKUP(AX36,'シフト記号表（勤務時間帯）'!$D$6:$Z$47,23,FALSE))</f>
        <v/>
      </c>
      <c r="AY38" s="530" t="str">
        <f>IF(AY36="","",VLOOKUP(AY36,'シフト記号表（勤務時間帯）'!$D$6:$Z$47,23,FALSE))</f>
        <v/>
      </c>
      <c r="AZ38" s="984">
        <f>IF($BC$3="４週",SUM(U38:AV38),IF($BC$3="暦月",SUM(U38:AY38),""))</f>
        <v>0</v>
      </c>
      <c r="BA38" s="985"/>
      <c r="BB38" s="986">
        <f>IF($BC$3="４週",AZ38/4,IF($BC$3="暦月",(AZ38/($BC$8/7)),""))</f>
        <v>0</v>
      </c>
      <c r="BC38" s="985"/>
      <c r="BD38" s="978"/>
      <c r="BE38" s="979"/>
      <c r="BF38" s="979"/>
      <c r="BG38" s="979"/>
      <c r="BH38" s="980"/>
    </row>
    <row r="39" spans="2:60" ht="20.25" customHeight="1">
      <c r="B39" s="532"/>
      <c r="C39" s="987"/>
      <c r="D39" s="988"/>
      <c r="E39" s="989"/>
      <c r="F39" s="513"/>
      <c r="G39" s="514"/>
      <c r="H39" s="1018"/>
      <c r="I39" s="999"/>
      <c r="J39" s="1000"/>
      <c r="K39" s="1000"/>
      <c r="L39" s="1001"/>
      <c r="M39" s="1008"/>
      <c r="N39" s="1009"/>
      <c r="O39" s="1010"/>
      <c r="P39" s="535" t="s">
        <v>974</v>
      </c>
      <c r="Q39" s="536"/>
      <c r="R39" s="536"/>
      <c r="S39" s="537"/>
      <c r="T39" s="538"/>
      <c r="U39" s="539"/>
      <c r="V39" s="540"/>
      <c r="W39" s="540"/>
      <c r="X39" s="540"/>
      <c r="Y39" s="540"/>
      <c r="Z39" s="540"/>
      <c r="AA39" s="541"/>
      <c r="AB39" s="539"/>
      <c r="AC39" s="540"/>
      <c r="AD39" s="540"/>
      <c r="AE39" s="540"/>
      <c r="AF39" s="540"/>
      <c r="AG39" s="540"/>
      <c r="AH39" s="541"/>
      <c r="AI39" s="539"/>
      <c r="AJ39" s="540"/>
      <c r="AK39" s="540"/>
      <c r="AL39" s="540"/>
      <c r="AM39" s="540"/>
      <c r="AN39" s="540"/>
      <c r="AO39" s="541"/>
      <c r="AP39" s="539"/>
      <c r="AQ39" s="540"/>
      <c r="AR39" s="540"/>
      <c r="AS39" s="540"/>
      <c r="AT39" s="540"/>
      <c r="AU39" s="540"/>
      <c r="AV39" s="541"/>
      <c r="AW39" s="539"/>
      <c r="AX39" s="540"/>
      <c r="AY39" s="540"/>
      <c r="AZ39" s="1017"/>
      <c r="BA39" s="971"/>
      <c r="BB39" s="970"/>
      <c r="BC39" s="971"/>
      <c r="BD39" s="972"/>
      <c r="BE39" s="973"/>
      <c r="BF39" s="973"/>
      <c r="BG39" s="973"/>
      <c r="BH39" s="974"/>
    </row>
    <row r="40" spans="2:60" ht="20.25" customHeight="1">
      <c r="B40" s="512">
        <f>B37+1</f>
        <v>7</v>
      </c>
      <c r="C40" s="990"/>
      <c r="D40" s="991"/>
      <c r="E40" s="992"/>
      <c r="F40" s="513">
        <f>C39</f>
        <v>0</v>
      </c>
      <c r="G40" s="514"/>
      <c r="H40" s="997"/>
      <c r="I40" s="1002"/>
      <c r="J40" s="1003"/>
      <c r="K40" s="1003"/>
      <c r="L40" s="1004"/>
      <c r="M40" s="1011"/>
      <c r="N40" s="1012"/>
      <c r="O40" s="1013"/>
      <c r="P40" s="515" t="s">
        <v>975</v>
      </c>
      <c r="Q40" s="516"/>
      <c r="R40" s="516"/>
      <c r="S40" s="517"/>
      <c r="T40" s="518"/>
      <c r="U40" s="519" t="str">
        <f>IF(U39="","",VLOOKUP(U39,'シフト記号表（勤務時間帯）'!$D$6:$X$47,21,FALSE))</f>
        <v/>
      </c>
      <c r="V40" s="520" t="str">
        <f>IF(V39="","",VLOOKUP(V39,'シフト記号表（勤務時間帯）'!$D$6:$X$47,21,FALSE))</f>
        <v/>
      </c>
      <c r="W40" s="520" t="str">
        <f>IF(W39="","",VLOOKUP(W39,'シフト記号表（勤務時間帯）'!$D$6:$X$47,21,FALSE))</f>
        <v/>
      </c>
      <c r="X40" s="520" t="str">
        <f>IF(X39="","",VLOOKUP(X39,'シフト記号表（勤務時間帯）'!$D$6:$X$47,21,FALSE))</f>
        <v/>
      </c>
      <c r="Y40" s="520" t="str">
        <f>IF(Y39="","",VLOOKUP(Y39,'シフト記号表（勤務時間帯）'!$D$6:$X$47,21,FALSE))</f>
        <v/>
      </c>
      <c r="Z40" s="520" t="str">
        <f>IF(Z39="","",VLOOKUP(Z39,'シフト記号表（勤務時間帯）'!$D$6:$X$47,21,FALSE))</f>
        <v/>
      </c>
      <c r="AA40" s="521" t="str">
        <f>IF(AA39="","",VLOOKUP(AA39,'シフト記号表（勤務時間帯）'!$D$6:$X$47,21,FALSE))</f>
        <v/>
      </c>
      <c r="AB40" s="519" t="str">
        <f>IF(AB39="","",VLOOKUP(AB39,'シフト記号表（勤務時間帯）'!$D$6:$X$47,21,FALSE))</f>
        <v/>
      </c>
      <c r="AC40" s="520" t="str">
        <f>IF(AC39="","",VLOOKUP(AC39,'シフト記号表（勤務時間帯）'!$D$6:$X$47,21,FALSE))</f>
        <v/>
      </c>
      <c r="AD40" s="520" t="str">
        <f>IF(AD39="","",VLOOKUP(AD39,'シフト記号表（勤務時間帯）'!$D$6:$X$47,21,FALSE))</f>
        <v/>
      </c>
      <c r="AE40" s="520" t="str">
        <f>IF(AE39="","",VLOOKUP(AE39,'シフト記号表（勤務時間帯）'!$D$6:$X$47,21,FALSE))</f>
        <v/>
      </c>
      <c r="AF40" s="520" t="str">
        <f>IF(AF39="","",VLOOKUP(AF39,'シフト記号表（勤務時間帯）'!$D$6:$X$47,21,FALSE))</f>
        <v/>
      </c>
      <c r="AG40" s="520" t="str">
        <f>IF(AG39="","",VLOOKUP(AG39,'シフト記号表（勤務時間帯）'!$D$6:$X$47,21,FALSE))</f>
        <v/>
      </c>
      <c r="AH40" s="521" t="str">
        <f>IF(AH39="","",VLOOKUP(AH39,'シフト記号表（勤務時間帯）'!$D$6:$X$47,21,FALSE))</f>
        <v/>
      </c>
      <c r="AI40" s="519" t="str">
        <f>IF(AI39="","",VLOOKUP(AI39,'シフト記号表（勤務時間帯）'!$D$6:$X$47,21,FALSE))</f>
        <v/>
      </c>
      <c r="AJ40" s="520" t="str">
        <f>IF(AJ39="","",VLOOKUP(AJ39,'シフト記号表（勤務時間帯）'!$D$6:$X$47,21,FALSE))</f>
        <v/>
      </c>
      <c r="AK40" s="520" t="str">
        <f>IF(AK39="","",VLOOKUP(AK39,'シフト記号表（勤務時間帯）'!$D$6:$X$47,21,FALSE))</f>
        <v/>
      </c>
      <c r="AL40" s="520" t="str">
        <f>IF(AL39="","",VLOOKUP(AL39,'シフト記号表（勤務時間帯）'!$D$6:$X$47,21,FALSE))</f>
        <v/>
      </c>
      <c r="AM40" s="520" t="str">
        <f>IF(AM39="","",VLOOKUP(AM39,'シフト記号表（勤務時間帯）'!$D$6:$X$47,21,FALSE))</f>
        <v/>
      </c>
      <c r="AN40" s="520" t="str">
        <f>IF(AN39="","",VLOOKUP(AN39,'シフト記号表（勤務時間帯）'!$D$6:$X$47,21,FALSE))</f>
        <v/>
      </c>
      <c r="AO40" s="521" t="str">
        <f>IF(AO39="","",VLOOKUP(AO39,'シフト記号表（勤務時間帯）'!$D$6:$X$47,21,FALSE))</f>
        <v/>
      </c>
      <c r="AP40" s="519" t="str">
        <f>IF(AP39="","",VLOOKUP(AP39,'シフト記号表（勤務時間帯）'!$D$6:$X$47,21,FALSE))</f>
        <v/>
      </c>
      <c r="AQ40" s="520" t="str">
        <f>IF(AQ39="","",VLOOKUP(AQ39,'シフト記号表（勤務時間帯）'!$D$6:$X$47,21,FALSE))</f>
        <v/>
      </c>
      <c r="AR40" s="520" t="str">
        <f>IF(AR39="","",VLOOKUP(AR39,'シフト記号表（勤務時間帯）'!$D$6:$X$47,21,FALSE))</f>
        <v/>
      </c>
      <c r="AS40" s="520" t="str">
        <f>IF(AS39="","",VLOOKUP(AS39,'シフト記号表（勤務時間帯）'!$D$6:$X$47,21,FALSE))</f>
        <v/>
      </c>
      <c r="AT40" s="520" t="str">
        <f>IF(AT39="","",VLOOKUP(AT39,'シフト記号表（勤務時間帯）'!$D$6:$X$47,21,FALSE))</f>
        <v/>
      </c>
      <c r="AU40" s="520" t="str">
        <f>IF(AU39="","",VLOOKUP(AU39,'シフト記号表（勤務時間帯）'!$D$6:$X$47,21,FALSE))</f>
        <v/>
      </c>
      <c r="AV40" s="521" t="str">
        <f>IF(AV39="","",VLOOKUP(AV39,'シフト記号表（勤務時間帯）'!$D$6:$X$47,21,FALSE))</f>
        <v/>
      </c>
      <c r="AW40" s="519" t="str">
        <f>IF(AW39="","",VLOOKUP(AW39,'シフト記号表（勤務時間帯）'!$D$6:$X$47,21,FALSE))</f>
        <v/>
      </c>
      <c r="AX40" s="520" t="str">
        <f>IF(AX39="","",VLOOKUP(AX39,'シフト記号表（勤務時間帯）'!$D$6:$X$47,21,FALSE))</f>
        <v/>
      </c>
      <c r="AY40" s="520" t="str">
        <f>IF(AY39="","",VLOOKUP(AY39,'シフト記号表（勤務時間帯）'!$D$6:$X$47,21,FALSE))</f>
        <v/>
      </c>
      <c r="AZ40" s="981">
        <f>IF($BC$3="４週",SUM(U40:AV40),IF($BC$3="暦月",SUM(U40:AY40),""))</f>
        <v>0</v>
      </c>
      <c r="BA40" s="982"/>
      <c r="BB40" s="983">
        <f>IF($BC$3="４週",AZ40/4,IF($BC$3="暦月",(AZ40/($BC$8/7)),""))</f>
        <v>0</v>
      </c>
      <c r="BC40" s="982"/>
      <c r="BD40" s="975"/>
      <c r="BE40" s="976"/>
      <c r="BF40" s="976"/>
      <c r="BG40" s="976"/>
      <c r="BH40" s="977"/>
    </row>
    <row r="41" spans="2:60" ht="20.25" customHeight="1">
      <c r="B41" s="522"/>
      <c r="C41" s="993"/>
      <c r="D41" s="994"/>
      <c r="E41" s="995"/>
      <c r="F41" s="523"/>
      <c r="G41" s="524">
        <f>C39</f>
        <v>0</v>
      </c>
      <c r="H41" s="998"/>
      <c r="I41" s="1005"/>
      <c r="J41" s="1006"/>
      <c r="K41" s="1006"/>
      <c r="L41" s="1007"/>
      <c r="M41" s="1014"/>
      <c r="N41" s="1015"/>
      <c r="O41" s="1016"/>
      <c r="P41" s="525" t="s">
        <v>976</v>
      </c>
      <c r="Q41" s="542"/>
      <c r="R41" s="542"/>
      <c r="S41" s="543"/>
      <c r="T41" s="544"/>
      <c r="U41" s="529" t="str">
        <f>IF(U39="","",VLOOKUP(U39,'シフト記号表（勤務時間帯）'!$D$6:$Z$47,23,FALSE))</f>
        <v/>
      </c>
      <c r="V41" s="530" t="str">
        <f>IF(V39="","",VLOOKUP(V39,'シフト記号表（勤務時間帯）'!$D$6:$Z$47,23,FALSE))</f>
        <v/>
      </c>
      <c r="W41" s="530" t="str">
        <f>IF(W39="","",VLOOKUP(W39,'シフト記号表（勤務時間帯）'!$D$6:$Z$47,23,FALSE))</f>
        <v/>
      </c>
      <c r="X41" s="530" t="str">
        <f>IF(X39="","",VLOOKUP(X39,'シフト記号表（勤務時間帯）'!$D$6:$Z$47,23,FALSE))</f>
        <v/>
      </c>
      <c r="Y41" s="530" t="str">
        <f>IF(Y39="","",VLOOKUP(Y39,'シフト記号表（勤務時間帯）'!$D$6:$Z$47,23,FALSE))</f>
        <v/>
      </c>
      <c r="Z41" s="530" t="str">
        <f>IF(Z39="","",VLOOKUP(Z39,'シフト記号表（勤務時間帯）'!$D$6:$Z$47,23,FALSE))</f>
        <v/>
      </c>
      <c r="AA41" s="531" t="str">
        <f>IF(AA39="","",VLOOKUP(AA39,'シフト記号表（勤務時間帯）'!$D$6:$Z$47,23,FALSE))</f>
        <v/>
      </c>
      <c r="AB41" s="529" t="str">
        <f>IF(AB39="","",VLOOKUP(AB39,'シフト記号表（勤務時間帯）'!$D$6:$Z$47,23,FALSE))</f>
        <v/>
      </c>
      <c r="AC41" s="530" t="str">
        <f>IF(AC39="","",VLOOKUP(AC39,'シフト記号表（勤務時間帯）'!$D$6:$Z$47,23,FALSE))</f>
        <v/>
      </c>
      <c r="AD41" s="530" t="str">
        <f>IF(AD39="","",VLOOKUP(AD39,'シフト記号表（勤務時間帯）'!$D$6:$Z$47,23,FALSE))</f>
        <v/>
      </c>
      <c r="AE41" s="530" t="str">
        <f>IF(AE39="","",VLOOKUP(AE39,'シフト記号表（勤務時間帯）'!$D$6:$Z$47,23,FALSE))</f>
        <v/>
      </c>
      <c r="AF41" s="530" t="str">
        <f>IF(AF39="","",VLOOKUP(AF39,'シフト記号表（勤務時間帯）'!$D$6:$Z$47,23,FALSE))</f>
        <v/>
      </c>
      <c r="AG41" s="530" t="str">
        <f>IF(AG39="","",VLOOKUP(AG39,'シフト記号表（勤務時間帯）'!$D$6:$Z$47,23,FALSE))</f>
        <v/>
      </c>
      <c r="AH41" s="531" t="str">
        <f>IF(AH39="","",VLOOKUP(AH39,'シフト記号表（勤務時間帯）'!$D$6:$Z$47,23,FALSE))</f>
        <v/>
      </c>
      <c r="AI41" s="529" t="str">
        <f>IF(AI39="","",VLOOKUP(AI39,'シフト記号表（勤務時間帯）'!$D$6:$Z$47,23,FALSE))</f>
        <v/>
      </c>
      <c r="AJ41" s="530" t="str">
        <f>IF(AJ39="","",VLOOKUP(AJ39,'シフト記号表（勤務時間帯）'!$D$6:$Z$47,23,FALSE))</f>
        <v/>
      </c>
      <c r="AK41" s="530" t="str">
        <f>IF(AK39="","",VLOOKUP(AK39,'シフト記号表（勤務時間帯）'!$D$6:$Z$47,23,FALSE))</f>
        <v/>
      </c>
      <c r="AL41" s="530" t="str">
        <f>IF(AL39="","",VLOOKUP(AL39,'シフト記号表（勤務時間帯）'!$D$6:$Z$47,23,FALSE))</f>
        <v/>
      </c>
      <c r="AM41" s="530" t="str">
        <f>IF(AM39="","",VLOOKUP(AM39,'シフト記号表（勤務時間帯）'!$D$6:$Z$47,23,FALSE))</f>
        <v/>
      </c>
      <c r="AN41" s="530" t="str">
        <f>IF(AN39="","",VLOOKUP(AN39,'シフト記号表（勤務時間帯）'!$D$6:$Z$47,23,FALSE))</f>
        <v/>
      </c>
      <c r="AO41" s="531" t="str">
        <f>IF(AO39="","",VLOOKUP(AO39,'シフト記号表（勤務時間帯）'!$D$6:$Z$47,23,FALSE))</f>
        <v/>
      </c>
      <c r="AP41" s="529" t="str">
        <f>IF(AP39="","",VLOOKUP(AP39,'シフト記号表（勤務時間帯）'!$D$6:$Z$47,23,FALSE))</f>
        <v/>
      </c>
      <c r="AQ41" s="530" t="str">
        <f>IF(AQ39="","",VLOOKUP(AQ39,'シフト記号表（勤務時間帯）'!$D$6:$Z$47,23,FALSE))</f>
        <v/>
      </c>
      <c r="AR41" s="530" t="str">
        <f>IF(AR39="","",VLOOKUP(AR39,'シフト記号表（勤務時間帯）'!$D$6:$Z$47,23,FALSE))</f>
        <v/>
      </c>
      <c r="AS41" s="530" t="str">
        <f>IF(AS39="","",VLOOKUP(AS39,'シフト記号表（勤務時間帯）'!$D$6:$Z$47,23,FALSE))</f>
        <v/>
      </c>
      <c r="AT41" s="530" t="str">
        <f>IF(AT39="","",VLOOKUP(AT39,'シフト記号表（勤務時間帯）'!$D$6:$Z$47,23,FALSE))</f>
        <v/>
      </c>
      <c r="AU41" s="530" t="str">
        <f>IF(AU39="","",VLOOKUP(AU39,'シフト記号表（勤務時間帯）'!$D$6:$Z$47,23,FALSE))</f>
        <v/>
      </c>
      <c r="AV41" s="531" t="str">
        <f>IF(AV39="","",VLOOKUP(AV39,'シフト記号表（勤務時間帯）'!$D$6:$Z$47,23,FALSE))</f>
        <v/>
      </c>
      <c r="AW41" s="529" t="str">
        <f>IF(AW39="","",VLOOKUP(AW39,'シフト記号表（勤務時間帯）'!$D$6:$Z$47,23,FALSE))</f>
        <v/>
      </c>
      <c r="AX41" s="530" t="str">
        <f>IF(AX39="","",VLOOKUP(AX39,'シフト記号表（勤務時間帯）'!$D$6:$Z$47,23,FALSE))</f>
        <v/>
      </c>
      <c r="AY41" s="530" t="str">
        <f>IF(AY39="","",VLOOKUP(AY39,'シフト記号表（勤務時間帯）'!$D$6:$Z$47,23,FALSE))</f>
        <v/>
      </c>
      <c r="AZ41" s="984">
        <f>IF($BC$3="４週",SUM(U41:AV41),IF($BC$3="暦月",SUM(U41:AY41),""))</f>
        <v>0</v>
      </c>
      <c r="BA41" s="985"/>
      <c r="BB41" s="986">
        <f>IF($BC$3="４週",AZ41/4,IF($BC$3="暦月",(AZ41/($BC$8/7)),""))</f>
        <v>0</v>
      </c>
      <c r="BC41" s="985"/>
      <c r="BD41" s="978"/>
      <c r="BE41" s="979"/>
      <c r="BF41" s="979"/>
      <c r="BG41" s="979"/>
      <c r="BH41" s="980"/>
    </row>
    <row r="42" spans="2:60" ht="20.25" customHeight="1">
      <c r="B42" s="532"/>
      <c r="C42" s="987"/>
      <c r="D42" s="988"/>
      <c r="E42" s="989"/>
      <c r="F42" s="513"/>
      <c r="G42" s="514"/>
      <c r="H42" s="1018"/>
      <c r="I42" s="999"/>
      <c r="J42" s="1000"/>
      <c r="K42" s="1000"/>
      <c r="L42" s="1001"/>
      <c r="M42" s="1008"/>
      <c r="N42" s="1009"/>
      <c r="O42" s="1010"/>
      <c r="P42" s="535" t="s">
        <v>974</v>
      </c>
      <c r="Q42" s="536"/>
      <c r="R42" s="536"/>
      <c r="S42" s="537"/>
      <c r="T42" s="538"/>
      <c r="U42" s="539"/>
      <c r="V42" s="540"/>
      <c r="W42" s="540"/>
      <c r="X42" s="540"/>
      <c r="Y42" s="540"/>
      <c r="Z42" s="540"/>
      <c r="AA42" s="541"/>
      <c r="AB42" s="539"/>
      <c r="AC42" s="540"/>
      <c r="AD42" s="540"/>
      <c r="AE42" s="540"/>
      <c r="AF42" s="540"/>
      <c r="AG42" s="540"/>
      <c r="AH42" s="541"/>
      <c r="AI42" s="539"/>
      <c r="AJ42" s="540"/>
      <c r="AK42" s="540"/>
      <c r="AL42" s="540"/>
      <c r="AM42" s="540"/>
      <c r="AN42" s="540"/>
      <c r="AO42" s="541"/>
      <c r="AP42" s="539"/>
      <c r="AQ42" s="540"/>
      <c r="AR42" s="540"/>
      <c r="AS42" s="540"/>
      <c r="AT42" s="540"/>
      <c r="AU42" s="540"/>
      <c r="AV42" s="541"/>
      <c r="AW42" s="539"/>
      <c r="AX42" s="540"/>
      <c r="AY42" s="540"/>
      <c r="AZ42" s="1017"/>
      <c r="BA42" s="971"/>
      <c r="BB42" s="970"/>
      <c r="BC42" s="971"/>
      <c r="BD42" s="972"/>
      <c r="BE42" s="973"/>
      <c r="BF42" s="973"/>
      <c r="BG42" s="973"/>
      <c r="BH42" s="974"/>
    </row>
    <row r="43" spans="2:60" ht="20.25" customHeight="1">
      <c r="B43" s="512">
        <f>B40+1</f>
        <v>8</v>
      </c>
      <c r="C43" s="990"/>
      <c r="D43" s="991"/>
      <c r="E43" s="992"/>
      <c r="F43" s="513">
        <f>C42</f>
        <v>0</v>
      </c>
      <c r="G43" s="514"/>
      <c r="H43" s="997"/>
      <c r="I43" s="1002"/>
      <c r="J43" s="1003"/>
      <c r="K43" s="1003"/>
      <c r="L43" s="1004"/>
      <c r="M43" s="1011"/>
      <c r="N43" s="1012"/>
      <c r="O43" s="1013"/>
      <c r="P43" s="515" t="s">
        <v>975</v>
      </c>
      <c r="Q43" s="516"/>
      <c r="R43" s="516"/>
      <c r="S43" s="517"/>
      <c r="T43" s="518"/>
      <c r="U43" s="519" t="str">
        <f>IF(U42="","",VLOOKUP(U42,'シフト記号表（勤務時間帯）'!$D$6:$X$47,21,FALSE))</f>
        <v/>
      </c>
      <c r="V43" s="520" t="str">
        <f>IF(V42="","",VLOOKUP(V42,'シフト記号表（勤務時間帯）'!$D$6:$X$47,21,FALSE))</f>
        <v/>
      </c>
      <c r="W43" s="520" t="str">
        <f>IF(W42="","",VLOOKUP(W42,'シフト記号表（勤務時間帯）'!$D$6:$X$47,21,FALSE))</f>
        <v/>
      </c>
      <c r="X43" s="520" t="str">
        <f>IF(X42="","",VLOOKUP(X42,'シフト記号表（勤務時間帯）'!$D$6:$X$47,21,FALSE))</f>
        <v/>
      </c>
      <c r="Y43" s="520" t="str">
        <f>IF(Y42="","",VLOOKUP(Y42,'シフト記号表（勤務時間帯）'!$D$6:$X$47,21,FALSE))</f>
        <v/>
      </c>
      <c r="Z43" s="520" t="str">
        <f>IF(Z42="","",VLOOKUP(Z42,'シフト記号表（勤務時間帯）'!$D$6:$X$47,21,FALSE))</f>
        <v/>
      </c>
      <c r="AA43" s="521" t="str">
        <f>IF(AA42="","",VLOOKUP(AA42,'シフト記号表（勤務時間帯）'!$D$6:$X$47,21,FALSE))</f>
        <v/>
      </c>
      <c r="AB43" s="519" t="str">
        <f>IF(AB42="","",VLOOKUP(AB42,'シフト記号表（勤務時間帯）'!$D$6:$X$47,21,FALSE))</f>
        <v/>
      </c>
      <c r="AC43" s="520" t="str">
        <f>IF(AC42="","",VLOOKUP(AC42,'シフト記号表（勤務時間帯）'!$D$6:$X$47,21,FALSE))</f>
        <v/>
      </c>
      <c r="AD43" s="520" t="str">
        <f>IF(AD42="","",VLOOKUP(AD42,'シフト記号表（勤務時間帯）'!$D$6:$X$47,21,FALSE))</f>
        <v/>
      </c>
      <c r="AE43" s="520" t="str">
        <f>IF(AE42="","",VLOOKUP(AE42,'シフト記号表（勤務時間帯）'!$D$6:$X$47,21,FALSE))</f>
        <v/>
      </c>
      <c r="AF43" s="520" t="str">
        <f>IF(AF42="","",VLOOKUP(AF42,'シフト記号表（勤務時間帯）'!$D$6:$X$47,21,FALSE))</f>
        <v/>
      </c>
      <c r="AG43" s="520" t="str">
        <f>IF(AG42="","",VLOOKUP(AG42,'シフト記号表（勤務時間帯）'!$D$6:$X$47,21,FALSE))</f>
        <v/>
      </c>
      <c r="AH43" s="521" t="str">
        <f>IF(AH42="","",VLOOKUP(AH42,'シフト記号表（勤務時間帯）'!$D$6:$X$47,21,FALSE))</f>
        <v/>
      </c>
      <c r="AI43" s="519" t="str">
        <f>IF(AI42="","",VLOOKUP(AI42,'シフト記号表（勤務時間帯）'!$D$6:$X$47,21,FALSE))</f>
        <v/>
      </c>
      <c r="AJ43" s="520" t="str">
        <f>IF(AJ42="","",VLOOKUP(AJ42,'シフト記号表（勤務時間帯）'!$D$6:$X$47,21,FALSE))</f>
        <v/>
      </c>
      <c r="AK43" s="520" t="str">
        <f>IF(AK42="","",VLOOKUP(AK42,'シフト記号表（勤務時間帯）'!$D$6:$X$47,21,FALSE))</f>
        <v/>
      </c>
      <c r="AL43" s="520" t="str">
        <f>IF(AL42="","",VLOOKUP(AL42,'シフト記号表（勤務時間帯）'!$D$6:$X$47,21,FALSE))</f>
        <v/>
      </c>
      <c r="AM43" s="520" t="str">
        <f>IF(AM42="","",VLOOKUP(AM42,'シフト記号表（勤務時間帯）'!$D$6:$X$47,21,FALSE))</f>
        <v/>
      </c>
      <c r="AN43" s="520" t="str">
        <f>IF(AN42="","",VLOOKUP(AN42,'シフト記号表（勤務時間帯）'!$D$6:$X$47,21,FALSE))</f>
        <v/>
      </c>
      <c r="AO43" s="521" t="str">
        <f>IF(AO42="","",VLOOKUP(AO42,'シフト記号表（勤務時間帯）'!$D$6:$X$47,21,FALSE))</f>
        <v/>
      </c>
      <c r="AP43" s="519" t="str">
        <f>IF(AP42="","",VLOOKUP(AP42,'シフト記号表（勤務時間帯）'!$D$6:$X$47,21,FALSE))</f>
        <v/>
      </c>
      <c r="AQ43" s="520" t="str">
        <f>IF(AQ42="","",VLOOKUP(AQ42,'シフト記号表（勤務時間帯）'!$D$6:$X$47,21,FALSE))</f>
        <v/>
      </c>
      <c r="AR43" s="520" t="str">
        <f>IF(AR42="","",VLOOKUP(AR42,'シフト記号表（勤務時間帯）'!$D$6:$X$47,21,FALSE))</f>
        <v/>
      </c>
      <c r="AS43" s="520" t="str">
        <f>IF(AS42="","",VLOOKUP(AS42,'シフト記号表（勤務時間帯）'!$D$6:$X$47,21,FALSE))</f>
        <v/>
      </c>
      <c r="AT43" s="520" t="str">
        <f>IF(AT42="","",VLOOKUP(AT42,'シフト記号表（勤務時間帯）'!$D$6:$X$47,21,FALSE))</f>
        <v/>
      </c>
      <c r="AU43" s="520" t="str">
        <f>IF(AU42="","",VLOOKUP(AU42,'シフト記号表（勤務時間帯）'!$D$6:$X$47,21,FALSE))</f>
        <v/>
      </c>
      <c r="AV43" s="521" t="str">
        <f>IF(AV42="","",VLOOKUP(AV42,'シフト記号表（勤務時間帯）'!$D$6:$X$47,21,FALSE))</f>
        <v/>
      </c>
      <c r="AW43" s="519" t="str">
        <f>IF(AW42="","",VLOOKUP(AW42,'シフト記号表（勤務時間帯）'!$D$6:$X$47,21,FALSE))</f>
        <v/>
      </c>
      <c r="AX43" s="520" t="str">
        <f>IF(AX42="","",VLOOKUP(AX42,'シフト記号表（勤務時間帯）'!$D$6:$X$47,21,FALSE))</f>
        <v/>
      </c>
      <c r="AY43" s="520" t="str">
        <f>IF(AY42="","",VLOOKUP(AY42,'シフト記号表（勤務時間帯）'!$D$6:$X$47,21,FALSE))</f>
        <v/>
      </c>
      <c r="AZ43" s="981">
        <f>IF($BC$3="４週",SUM(U43:AV43),IF($BC$3="暦月",SUM(U43:AY43),""))</f>
        <v>0</v>
      </c>
      <c r="BA43" s="982"/>
      <c r="BB43" s="983">
        <f>IF($BC$3="４週",AZ43/4,IF($BC$3="暦月",(AZ43/($BC$8/7)),""))</f>
        <v>0</v>
      </c>
      <c r="BC43" s="982"/>
      <c r="BD43" s="975"/>
      <c r="BE43" s="976"/>
      <c r="BF43" s="976"/>
      <c r="BG43" s="976"/>
      <c r="BH43" s="977"/>
    </row>
    <row r="44" spans="2:60" ht="20.25" customHeight="1">
      <c r="B44" s="522"/>
      <c r="C44" s="993"/>
      <c r="D44" s="994"/>
      <c r="E44" s="995"/>
      <c r="F44" s="523"/>
      <c r="G44" s="524">
        <f>C42</f>
        <v>0</v>
      </c>
      <c r="H44" s="998"/>
      <c r="I44" s="1005"/>
      <c r="J44" s="1006"/>
      <c r="K44" s="1006"/>
      <c r="L44" s="1007"/>
      <c r="M44" s="1014"/>
      <c r="N44" s="1015"/>
      <c r="O44" s="1016"/>
      <c r="P44" s="525" t="s">
        <v>976</v>
      </c>
      <c r="Q44" s="545"/>
      <c r="R44" s="545"/>
      <c r="S44" s="527"/>
      <c r="T44" s="528"/>
      <c r="U44" s="529" t="str">
        <f>IF(U42="","",VLOOKUP(U42,'シフト記号表（勤務時間帯）'!$D$6:$Z$47,23,FALSE))</f>
        <v/>
      </c>
      <c r="V44" s="530" t="str">
        <f>IF(V42="","",VLOOKUP(V42,'シフト記号表（勤務時間帯）'!$D$6:$Z$47,23,FALSE))</f>
        <v/>
      </c>
      <c r="W44" s="530" t="str">
        <f>IF(W42="","",VLOOKUP(W42,'シフト記号表（勤務時間帯）'!$D$6:$Z$47,23,FALSE))</f>
        <v/>
      </c>
      <c r="X44" s="530" t="str">
        <f>IF(X42="","",VLOOKUP(X42,'シフト記号表（勤務時間帯）'!$D$6:$Z$47,23,FALSE))</f>
        <v/>
      </c>
      <c r="Y44" s="530" t="str">
        <f>IF(Y42="","",VLOOKUP(Y42,'シフト記号表（勤務時間帯）'!$D$6:$Z$47,23,FALSE))</f>
        <v/>
      </c>
      <c r="Z44" s="530" t="str">
        <f>IF(Z42="","",VLOOKUP(Z42,'シフト記号表（勤務時間帯）'!$D$6:$Z$47,23,FALSE))</f>
        <v/>
      </c>
      <c r="AA44" s="531" t="str">
        <f>IF(AA42="","",VLOOKUP(AA42,'シフト記号表（勤務時間帯）'!$D$6:$Z$47,23,FALSE))</f>
        <v/>
      </c>
      <c r="AB44" s="529" t="str">
        <f>IF(AB42="","",VLOOKUP(AB42,'シフト記号表（勤務時間帯）'!$D$6:$Z$47,23,FALSE))</f>
        <v/>
      </c>
      <c r="AC44" s="530" t="str">
        <f>IF(AC42="","",VLOOKUP(AC42,'シフト記号表（勤務時間帯）'!$D$6:$Z$47,23,FALSE))</f>
        <v/>
      </c>
      <c r="AD44" s="530" t="str">
        <f>IF(AD42="","",VLOOKUP(AD42,'シフト記号表（勤務時間帯）'!$D$6:$Z$47,23,FALSE))</f>
        <v/>
      </c>
      <c r="AE44" s="530" t="str">
        <f>IF(AE42="","",VLOOKUP(AE42,'シフト記号表（勤務時間帯）'!$D$6:$Z$47,23,FALSE))</f>
        <v/>
      </c>
      <c r="AF44" s="530" t="str">
        <f>IF(AF42="","",VLOOKUP(AF42,'シフト記号表（勤務時間帯）'!$D$6:$Z$47,23,FALSE))</f>
        <v/>
      </c>
      <c r="AG44" s="530" t="str">
        <f>IF(AG42="","",VLOOKUP(AG42,'シフト記号表（勤務時間帯）'!$D$6:$Z$47,23,FALSE))</f>
        <v/>
      </c>
      <c r="AH44" s="531" t="str">
        <f>IF(AH42="","",VLOOKUP(AH42,'シフト記号表（勤務時間帯）'!$D$6:$Z$47,23,FALSE))</f>
        <v/>
      </c>
      <c r="AI44" s="529" t="str">
        <f>IF(AI42="","",VLOOKUP(AI42,'シフト記号表（勤務時間帯）'!$D$6:$Z$47,23,FALSE))</f>
        <v/>
      </c>
      <c r="AJ44" s="530" t="str">
        <f>IF(AJ42="","",VLOOKUP(AJ42,'シフト記号表（勤務時間帯）'!$D$6:$Z$47,23,FALSE))</f>
        <v/>
      </c>
      <c r="AK44" s="530" t="str">
        <f>IF(AK42="","",VLOOKUP(AK42,'シフト記号表（勤務時間帯）'!$D$6:$Z$47,23,FALSE))</f>
        <v/>
      </c>
      <c r="AL44" s="530" t="str">
        <f>IF(AL42="","",VLOOKUP(AL42,'シフト記号表（勤務時間帯）'!$D$6:$Z$47,23,FALSE))</f>
        <v/>
      </c>
      <c r="AM44" s="530" t="str">
        <f>IF(AM42="","",VLOOKUP(AM42,'シフト記号表（勤務時間帯）'!$D$6:$Z$47,23,FALSE))</f>
        <v/>
      </c>
      <c r="AN44" s="530" t="str">
        <f>IF(AN42="","",VLOOKUP(AN42,'シフト記号表（勤務時間帯）'!$D$6:$Z$47,23,FALSE))</f>
        <v/>
      </c>
      <c r="AO44" s="531" t="str">
        <f>IF(AO42="","",VLOOKUP(AO42,'シフト記号表（勤務時間帯）'!$D$6:$Z$47,23,FALSE))</f>
        <v/>
      </c>
      <c r="AP44" s="529" t="str">
        <f>IF(AP42="","",VLOOKUP(AP42,'シフト記号表（勤務時間帯）'!$D$6:$Z$47,23,FALSE))</f>
        <v/>
      </c>
      <c r="AQ44" s="530" t="str">
        <f>IF(AQ42="","",VLOOKUP(AQ42,'シフト記号表（勤務時間帯）'!$D$6:$Z$47,23,FALSE))</f>
        <v/>
      </c>
      <c r="AR44" s="530" t="str">
        <f>IF(AR42="","",VLOOKUP(AR42,'シフト記号表（勤務時間帯）'!$D$6:$Z$47,23,FALSE))</f>
        <v/>
      </c>
      <c r="AS44" s="530" t="str">
        <f>IF(AS42="","",VLOOKUP(AS42,'シフト記号表（勤務時間帯）'!$D$6:$Z$47,23,FALSE))</f>
        <v/>
      </c>
      <c r="AT44" s="530" t="str">
        <f>IF(AT42="","",VLOOKUP(AT42,'シフト記号表（勤務時間帯）'!$D$6:$Z$47,23,FALSE))</f>
        <v/>
      </c>
      <c r="AU44" s="530" t="str">
        <f>IF(AU42="","",VLOOKUP(AU42,'シフト記号表（勤務時間帯）'!$D$6:$Z$47,23,FALSE))</f>
        <v/>
      </c>
      <c r="AV44" s="531" t="str">
        <f>IF(AV42="","",VLOOKUP(AV42,'シフト記号表（勤務時間帯）'!$D$6:$Z$47,23,FALSE))</f>
        <v/>
      </c>
      <c r="AW44" s="529" t="str">
        <f>IF(AW42="","",VLOOKUP(AW42,'シフト記号表（勤務時間帯）'!$D$6:$Z$47,23,FALSE))</f>
        <v/>
      </c>
      <c r="AX44" s="530" t="str">
        <f>IF(AX42="","",VLOOKUP(AX42,'シフト記号表（勤務時間帯）'!$D$6:$Z$47,23,FALSE))</f>
        <v/>
      </c>
      <c r="AY44" s="530" t="str">
        <f>IF(AY42="","",VLOOKUP(AY42,'シフト記号表（勤務時間帯）'!$D$6:$Z$47,23,FALSE))</f>
        <v/>
      </c>
      <c r="AZ44" s="984">
        <f>IF($BC$3="４週",SUM(U44:AV44),IF($BC$3="暦月",SUM(U44:AY44),""))</f>
        <v>0</v>
      </c>
      <c r="BA44" s="985"/>
      <c r="BB44" s="986">
        <f>IF($BC$3="４週",AZ44/4,IF($BC$3="暦月",(AZ44/($BC$8/7)),""))</f>
        <v>0</v>
      </c>
      <c r="BC44" s="985"/>
      <c r="BD44" s="978"/>
      <c r="BE44" s="979"/>
      <c r="BF44" s="979"/>
      <c r="BG44" s="979"/>
      <c r="BH44" s="980"/>
    </row>
    <row r="45" spans="2:60" ht="20.25" customHeight="1">
      <c r="B45" s="532"/>
      <c r="C45" s="987"/>
      <c r="D45" s="988"/>
      <c r="E45" s="989"/>
      <c r="F45" s="513"/>
      <c r="G45" s="514"/>
      <c r="H45" s="1018"/>
      <c r="I45" s="999"/>
      <c r="J45" s="1000"/>
      <c r="K45" s="1000"/>
      <c r="L45" s="1001"/>
      <c r="M45" s="1008"/>
      <c r="N45" s="1009"/>
      <c r="O45" s="1010"/>
      <c r="P45" s="535" t="s">
        <v>974</v>
      </c>
      <c r="Q45" s="536"/>
      <c r="R45" s="536"/>
      <c r="S45" s="537"/>
      <c r="T45" s="538"/>
      <c r="U45" s="539"/>
      <c r="V45" s="540"/>
      <c r="W45" s="540"/>
      <c r="X45" s="540"/>
      <c r="Y45" s="540"/>
      <c r="Z45" s="540"/>
      <c r="AA45" s="541"/>
      <c r="AB45" s="539"/>
      <c r="AC45" s="540"/>
      <c r="AD45" s="540"/>
      <c r="AE45" s="540"/>
      <c r="AF45" s="540"/>
      <c r="AG45" s="540"/>
      <c r="AH45" s="541"/>
      <c r="AI45" s="539"/>
      <c r="AJ45" s="540"/>
      <c r="AK45" s="540"/>
      <c r="AL45" s="540"/>
      <c r="AM45" s="540"/>
      <c r="AN45" s="540"/>
      <c r="AO45" s="541"/>
      <c r="AP45" s="539"/>
      <c r="AQ45" s="540"/>
      <c r="AR45" s="540"/>
      <c r="AS45" s="540"/>
      <c r="AT45" s="540"/>
      <c r="AU45" s="540"/>
      <c r="AV45" s="541"/>
      <c r="AW45" s="539"/>
      <c r="AX45" s="540"/>
      <c r="AY45" s="540"/>
      <c r="AZ45" s="1017"/>
      <c r="BA45" s="971"/>
      <c r="BB45" s="970"/>
      <c r="BC45" s="971"/>
      <c r="BD45" s="972"/>
      <c r="BE45" s="973"/>
      <c r="BF45" s="973"/>
      <c r="BG45" s="973"/>
      <c r="BH45" s="974"/>
    </row>
    <row r="46" spans="2:60" ht="20.25" customHeight="1">
      <c r="B46" s="512">
        <f>B43+1</f>
        <v>9</v>
      </c>
      <c r="C46" s="990"/>
      <c r="D46" s="991"/>
      <c r="E46" s="992"/>
      <c r="F46" s="513">
        <f>C45</f>
        <v>0</v>
      </c>
      <c r="G46" s="514"/>
      <c r="H46" s="997"/>
      <c r="I46" s="1002"/>
      <c r="J46" s="1003"/>
      <c r="K46" s="1003"/>
      <c r="L46" s="1004"/>
      <c r="M46" s="1011"/>
      <c r="N46" s="1012"/>
      <c r="O46" s="1013"/>
      <c r="P46" s="515" t="s">
        <v>975</v>
      </c>
      <c r="Q46" s="516"/>
      <c r="R46" s="516"/>
      <c r="S46" s="517"/>
      <c r="T46" s="518"/>
      <c r="U46" s="519" t="str">
        <f>IF(U45="","",VLOOKUP(U45,'シフト記号表（勤務時間帯）'!$D$6:$X$47,21,FALSE))</f>
        <v/>
      </c>
      <c r="V46" s="520" t="str">
        <f>IF(V45="","",VLOOKUP(V45,'シフト記号表（勤務時間帯）'!$D$6:$X$47,21,FALSE))</f>
        <v/>
      </c>
      <c r="W46" s="520" t="str">
        <f>IF(W45="","",VLOOKUP(W45,'シフト記号表（勤務時間帯）'!$D$6:$X$47,21,FALSE))</f>
        <v/>
      </c>
      <c r="X46" s="520" t="str">
        <f>IF(X45="","",VLOOKUP(X45,'シフト記号表（勤務時間帯）'!$D$6:$X$47,21,FALSE))</f>
        <v/>
      </c>
      <c r="Y46" s="520" t="str">
        <f>IF(Y45="","",VLOOKUP(Y45,'シフト記号表（勤務時間帯）'!$D$6:$X$47,21,FALSE))</f>
        <v/>
      </c>
      <c r="Z46" s="520" t="str">
        <f>IF(Z45="","",VLOOKUP(Z45,'シフト記号表（勤務時間帯）'!$D$6:$X$47,21,FALSE))</f>
        <v/>
      </c>
      <c r="AA46" s="521" t="str">
        <f>IF(AA45="","",VLOOKUP(AA45,'シフト記号表（勤務時間帯）'!$D$6:$X$47,21,FALSE))</f>
        <v/>
      </c>
      <c r="AB46" s="519" t="str">
        <f>IF(AB45="","",VLOOKUP(AB45,'シフト記号表（勤務時間帯）'!$D$6:$X$47,21,FALSE))</f>
        <v/>
      </c>
      <c r="AC46" s="520" t="str">
        <f>IF(AC45="","",VLOOKUP(AC45,'シフト記号表（勤務時間帯）'!$D$6:$X$47,21,FALSE))</f>
        <v/>
      </c>
      <c r="AD46" s="520" t="str">
        <f>IF(AD45="","",VLOOKUP(AD45,'シフト記号表（勤務時間帯）'!$D$6:$X$47,21,FALSE))</f>
        <v/>
      </c>
      <c r="AE46" s="520" t="str">
        <f>IF(AE45="","",VLOOKUP(AE45,'シフト記号表（勤務時間帯）'!$D$6:$X$47,21,FALSE))</f>
        <v/>
      </c>
      <c r="AF46" s="520" t="str">
        <f>IF(AF45="","",VLOOKUP(AF45,'シフト記号表（勤務時間帯）'!$D$6:$X$47,21,FALSE))</f>
        <v/>
      </c>
      <c r="AG46" s="520" t="str">
        <f>IF(AG45="","",VLOOKUP(AG45,'シフト記号表（勤務時間帯）'!$D$6:$X$47,21,FALSE))</f>
        <v/>
      </c>
      <c r="AH46" s="521" t="str">
        <f>IF(AH45="","",VLOOKUP(AH45,'シフト記号表（勤務時間帯）'!$D$6:$X$47,21,FALSE))</f>
        <v/>
      </c>
      <c r="AI46" s="519" t="str">
        <f>IF(AI45="","",VLOOKUP(AI45,'シフト記号表（勤務時間帯）'!$D$6:$X$47,21,FALSE))</f>
        <v/>
      </c>
      <c r="AJ46" s="520" t="str">
        <f>IF(AJ45="","",VLOOKUP(AJ45,'シフト記号表（勤務時間帯）'!$D$6:$X$47,21,FALSE))</f>
        <v/>
      </c>
      <c r="AK46" s="520" t="str">
        <f>IF(AK45="","",VLOOKUP(AK45,'シフト記号表（勤務時間帯）'!$D$6:$X$47,21,FALSE))</f>
        <v/>
      </c>
      <c r="AL46" s="520" t="str">
        <f>IF(AL45="","",VLOOKUP(AL45,'シフト記号表（勤務時間帯）'!$D$6:$X$47,21,FALSE))</f>
        <v/>
      </c>
      <c r="AM46" s="520" t="str">
        <f>IF(AM45="","",VLOOKUP(AM45,'シフト記号表（勤務時間帯）'!$D$6:$X$47,21,FALSE))</f>
        <v/>
      </c>
      <c r="AN46" s="520" t="str">
        <f>IF(AN45="","",VLOOKUP(AN45,'シフト記号表（勤務時間帯）'!$D$6:$X$47,21,FALSE))</f>
        <v/>
      </c>
      <c r="AO46" s="521" t="str">
        <f>IF(AO45="","",VLOOKUP(AO45,'シフト記号表（勤務時間帯）'!$D$6:$X$47,21,FALSE))</f>
        <v/>
      </c>
      <c r="AP46" s="519" t="str">
        <f>IF(AP45="","",VLOOKUP(AP45,'シフト記号表（勤務時間帯）'!$D$6:$X$47,21,FALSE))</f>
        <v/>
      </c>
      <c r="AQ46" s="520" t="str">
        <f>IF(AQ45="","",VLOOKUP(AQ45,'シフト記号表（勤務時間帯）'!$D$6:$X$47,21,FALSE))</f>
        <v/>
      </c>
      <c r="AR46" s="520" t="str">
        <f>IF(AR45="","",VLOOKUP(AR45,'シフト記号表（勤務時間帯）'!$D$6:$X$47,21,FALSE))</f>
        <v/>
      </c>
      <c r="AS46" s="520" t="str">
        <f>IF(AS45="","",VLOOKUP(AS45,'シフト記号表（勤務時間帯）'!$D$6:$X$47,21,FALSE))</f>
        <v/>
      </c>
      <c r="AT46" s="520" t="str">
        <f>IF(AT45="","",VLOOKUP(AT45,'シフト記号表（勤務時間帯）'!$D$6:$X$47,21,FALSE))</f>
        <v/>
      </c>
      <c r="AU46" s="520" t="str">
        <f>IF(AU45="","",VLOOKUP(AU45,'シフト記号表（勤務時間帯）'!$D$6:$X$47,21,FALSE))</f>
        <v/>
      </c>
      <c r="AV46" s="521" t="str">
        <f>IF(AV45="","",VLOOKUP(AV45,'シフト記号表（勤務時間帯）'!$D$6:$X$47,21,FALSE))</f>
        <v/>
      </c>
      <c r="AW46" s="519" t="str">
        <f>IF(AW45="","",VLOOKUP(AW45,'シフト記号表（勤務時間帯）'!$D$6:$X$47,21,FALSE))</f>
        <v/>
      </c>
      <c r="AX46" s="520" t="str">
        <f>IF(AX45="","",VLOOKUP(AX45,'シフト記号表（勤務時間帯）'!$D$6:$X$47,21,FALSE))</f>
        <v/>
      </c>
      <c r="AY46" s="520" t="str">
        <f>IF(AY45="","",VLOOKUP(AY45,'シフト記号表（勤務時間帯）'!$D$6:$X$47,21,FALSE))</f>
        <v/>
      </c>
      <c r="AZ46" s="981">
        <f>IF($BC$3="４週",SUM(U46:AV46),IF($BC$3="暦月",SUM(U46:AY46),""))</f>
        <v>0</v>
      </c>
      <c r="BA46" s="982"/>
      <c r="BB46" s="983">
        <f>IF($BC$3="４週",AZ46/4,IF($BC$3="暦月",(AZ46/($BC$8/7)),""))</f>
        <v>0</v>
      </c>
      <c r="BC46" s="982"/>
      <c r="BD46" s="975"/>
      <c r="BE46" s="976"/>
      <c r="BF46" s="976"/>
      <c r="BG46" s="976"/>
      <c r="BH46" s="977"/>
    </row>
    <row r="47" spans="2:60" ht="20.25" customHeight="1">
      <c r="B47" s="522"/>
      <c r="C47" s="993"/>
      <c r="D47" s="994"/>
      <c r="E47" s="995"/>
      <c r="F47" s="523"/>
      <c r="G47" s="524">
        <f>C45</f>
        <v>0</v>
      </c>
      <c r="H47" s="998"/>
      <c r="I47" s="1005"/>
      <c r="J47" s="1006"/>
      <c r="K47" s="1006"/>
      <c r="L47" s="1007"/>
      <c r="M47" s="1014"/>
      <c r="N47" s="1015"/>
      <c r="O47" s="1016"/>
      <c r="P47" s="525" t="s">
        <v>976</v>
      </c>
      <c r="Q47" s="526"/>
      <c r="R47" s="526"/>
      <c r="S47" s="546"/>
      <c r="T47" s="547"/>
      <c r="U47" s="529" t="str">
        <f>IF(U45="","",VLOOKUP(U45,'シフト記号表（勤務時間帯）'!$D$6:$Z$47,23,FALSE))</f>
        <v/>
      </c>
      <c r="V47" s="530" t="str">
        <f>IF(V45="","",VLOOKUP(V45,'シフト記号表（勤務時間帯）'!$D$6:$Z$47,23,FALSE))</f>
        <v/>
      </c>
      <c r="W47" s="530" t="str">
        <f>IF(W45="","",VLOOKUP(W45,'シフト記号表（勤務時間帯）'!$D$6:$Z$47,23,FALSE))</f>
        <v/>
      </c>
      <c r="X47" s="530" t="str">
        <f>IF(X45="","",VLOOKUP(X45,'シフト記号表（勤務時間帯）'!$D$6:$Z$47,23,FALSE))</f>
        <v/>
      </c>
      <c r="Y47" s="530" t="str">
        <f>IF(Y45="","",VLOOKUP(Y45,'シフト記号表（勤務時間帯）'!$D$6:$Z$47,23,FALSE))</f>
        <v/>
      </c>
      <c r="Z47" s="530" t="str">
        <f>IF(Z45="","",VLOOKUP(Z45,'シフト記号表（勤務時間帯）'!$D$6:$Z$47,23,FALSE))</f>
        <v/>
      </c>
      <c r="AA47" s="531" t="str">
        <f>IF(AA45="","",VLOOKUP(AA45,'シフト記号表（勤務時間帯）'!$D$6:$Z$47,23,FALSE))</f>
        <v/>
      </c>
      <c r="AB47" s="529" t="str">
        <f>IF(AB45="","",VLOOKUP(AB45,'シフト記号表（勤務時間帯）'!$D$6:$Z$47,23,FALSE))</f>
        <v/>
      </c>
      <c r="AC47" s="530" t="str">
        <f>IF(AC45="","",VLOOKUP(AC45,'シフト記号表（勤務時間帯）'!$D$6:$Z$47,23,FALSE))</f>
        <v/>
      </c>
      <c r="AD47" s="530" t="str">
        <f>IF(AD45="","",VLOOKUP(AD45,'シフト記号表（勤務時間帯）'!$D$6:$Z$47,23,FALSE))</f>
        <v/>
      </c>
      <c r="AE47" s="530" t="str">
        <f>IF(AE45="","",VLOOKUP(AE45,'シフト記号表（勤務時間帯）'!$D$6:$Z$47,23,FALSE))</f>
        <v/>
      </c>
      <c r="AF47" s="530" t="str">
        <f>IF(AF45="","",VLOOKUP(AF45,'シフト記号表（勤務時間帯）'!$D$6:$Z$47,23,FALSE))</f>
        <v/>
      </c>
      <c r="AG47" s="530" t="str">
        <f>IF(AG45="","",VLOOKUP(AG45,'シフト記号表（勤務時間帯）'!$D$6:$Z$47,23,FALSE))</f>
        <v/>
      </c>
      <c r="AH47" s="531" t="str">
        <f>IF(AH45="","",VLOOKUP(AH45,'シフト記号表（勤務時間帯）'!$D$6:$Z$47,23,FALSE))</f>
        <v/>
      </c>
      <c r="AI47" s="529" t="str">
        <f>IF(AI45="","",VLOOKUP(AI45,'シフト記号表（勤務時間帯）'!$D$6:$Z$47,23,FALSE))</f>
        <v/>
      </c>
      <c r="AJ47" s="530" t="str">
        <f>IF(AJ45="","",VLOOKUP(AJ45,'シフト記号表（勤務時間帯）'!$D$6:$Z$47,23,FALSE))</f>
        <v/>
      </c>
      <c r="AK47" s="530" t="str">
        <f>IF(AK45="","",VLOOKUP(AK45,'シフト記号表（勤務時間帯）'!$D$6:$Z$47,23,FALSE))</f>
        <v/>
      </c>
      <c r="AL47" s="530" t="str">
        <f>IF(AL45="","",VLOOKUP(AL45,'シフト記号表（勤務時間帯）'!$D$6:$Z$47,23,FALSE))</f>
        <v/>
      </c>
      <c r="AM47" s="530" t="str">
        <f>IF(AM45="","",VLOOKUP(AM45,'シフト記号表（勤務時間帯）'!$D$6:$Z$47,23,FALSE))</f>
        <v/>
      </c>
      <c r="AN47" s="530" t="str">
        <f>IF(AN45="","",VLOOKUP(AN45,'シフト記号表（勤務時間帯）'!$D$6:$Z$47,23,FALSE))</f>
        <v/>
      </c>
      <c r="AO47" s="531" t="str">
        <f>IF(AO45="","",VLOOKUP(AO45,'シフト記号表（勤務時間帯）'!$D$6:$Z$47,23,FALSE))</f>
        <v/>
      </c>
      <c r="AP47" s="529" t="str">
        <f>IF(AP45="","",VLOOKUP(AP45,'シフト記号表（勤務時間帯）'!$D$6:$Z$47,23,FALSE))</f>
        <v/>
      </c>
      <c r="AQ47" s="530" t="str">
        <f>IF(AQ45="","",VLOOKUP(AQ45,'シフト記号表（勤務時間帯）'!$D$6:$Z$47,23,FALSE))</f>
        <v/>
      </c>
      <c r="AR47" s="530" t="str">
        <f>IF(AR45="","",VLOOKUP(AR45,'シフト記号表（勤務時間帯）'!$D$6:$Z$47,23,FALSE))</f>
        <v/>
      </c>
      <c r="AS47" s="530" t="str">
        <f>IF(AS45="","",VLOOKUP(AS45,'シフト記号表（勤務時間帯）'!$D$6:$Z$47,23,FALSE))</f>
        <v/>
      </c>
      <c r="AT47" s="530" t="str">
        <f>IF(AT45="","",VLOOKUP(AT45,'シフト記号表（勤務時間帯）'!$D$6:$Z$47,23,FALSE))</f>
        <v/>
      </c>
      <c r="AU47" s="530" t="str">
        <f>IF(AU45="","",VLOOKUP(AU45,'シフト記号表（勤務時間帯）'!$D$6:$Z$47,23,FALSE))</f>
        <v/>
      </c>
      <c r="AV47" s="531" t="str">
        <f>IF(AV45="","",VLOOKUP(AV45,'シフト記号表（勤務時間帯）'!$D$6:$Z$47,23,FALSE))</f>
        <v/>
      </c>
      <c r="AW47" s="529" t="str">
        <f>IF(AW45="","",VLOOKUP(AW45,'シフト記号表（勤務時間帯）'!$D$6:$Z$47,23,FALSE))</f>
        <v/>
      </c>
      <c r="AX47" s="530" t="str">
        <f>IF(AX45="","",VLOOKUP(AX45,'シフト記号表（勤務時間帯）'!$D$6:$Z$47,23,FALSE))</f>
        <v/>
      </c>
      <c r="AY47" s="530" t="str">
        <f>IF(AY45="","",VLOOKUP(AY45,'シフト記号表（勤務時間帯）'!$D$6:$Z$47,23,FALSE))</f>
        <v/>
      </c>
      <c r="AZ47" s="984">
        <f>IF($BC$3="４週",SUM(U47:AV47),IF($BC$3="暦月",SUM(U47:AY47),""))</f>
        <v>0</v>
      </c>
      <c r="BA47" s="985"/>
      <c r="BB47" s="986">
        <f>IF($BC$3="４週",AZ47/4,IF($BC$3="暦月",(AZ47/($BC$8/7)),""))</f>
        <v>0</v>
      </c>
      <c r="BC47" s="985"/>
      <c r="BD47" s="978"/>
      <c r="BE47" s="979"/>
      <c r="BF47" s="979"/>
      <c r="BG47" s="979"/>
      <c r="BH47" s="980"/>
    </row>
    <row r="48" spans="2:60" ht="20.25" customHeight="1">
      <c r="B48" s="532"/>
      <c r="C48" s="987"/>
      <c r="D48" s="988"/>
      <c r="E48" s="989"/>
      <c r="F48" s="513"/>
      <c r="G48" s="514"/>
      <c r="H48" s="1018"/>
      <c r="I48" s="999"/>
      <c r="J48" s="1000"/>
      <c r="K48" s="1000"/>
      <c r="L48" s="1001"/>
      <c r="M48" s="1008"/>
      <c r="N48" s="1009"/>
      <c r="O48" s="1010"/>
      <c r="P48" s="535" t="s">
        <v>974</v>
      </c>
      <c r="Q48" s="542"/>
      <c r="R48" s="542"/>
      <c r="S48" s="543"/>
      <c r="T48" s="548"/>
      <c r="U48" s="539"/>
      <c r="V48" s="540"/>
      <c r="W48" s="540"/>
      <c r="X48" s="540"/>
      <c r="Y48" s="540"/>
      <c r="Z48" s="540"/>
      <c r="AA48" s="541"/>
      <c r="AB48" s="539"/>
      <c r="AC48" s="540"/>
      <c r="AD48" s="540"/>
      <c r="AE48" s="540"/>
      <c r="AF48" s="540"/>
      <c r="AG48" s="540"/>
      <c r="AH48" s="541"/>
      <c r="AI48" s="539"/>
      <c r="AJ48" s="540"/>
      <c r="AK48" s="540"/>
      <c r="AL48" s="540"/>
      <c r="AM48" s="540"/>
      <c r="AN48" s="540"/>
      <c r="AO48" s="541"/>
      <c r="AP48" s="539"/>
      <c r="AQ48" s="540"/>
      <c r="AR48" s="540"/>
      <c r="AS48" s="540"/>
      <c r="AT48" s="540"/>
      <c r="AU48" s="540"/>
      <c r="AV48" s="541"/>
      <c r="AW48" s="539"/>
      <c r="AX48" s="540"/>
      <c r="AY48" s="540"/>
      <c r="AZ48" s="1017"/>
      <c r="BA48" s="971"/>
      <c r="BB48" s="970"/>
      <c r="BC48" s="971"/>
      <c r="BD48" s="972"/>
      <c r="BE48" s="973"/>
      <c r="BF48" s="973"/>
      <c r="BG48" s="973"/>
      <c r="BH48" s="974"/>
    </row>
    <row r="49" spans="2:60" ht="20.25" customHeight="1">
      <c r="B49" s="512">
        <f>B46+1</f>
        <v>10</v>
      </c>
      <c r="C49" s="990"/>
      <c r="D49" s="991"/>
      <c r="E49" s="992"/>
      <c r="F49" s="513">
        <f>C48</f>
        <v>0</v>
      </c>
      <c r="G49" s="514"/>
      <c r="H49" s="997"/>
      <c r="I49" s="1002"/>
      <c r="J49" s="1003"/>
      <c r="K49" s="1003"/>
      <c r="L49" s="1004"/>
      <c r="M49" s="1011"/>
      <c r="N49" s="1012"/>
      <c r="O49" s="1013"/>
      <c r="P49" s="515" t="s">
        <v>975</v>
      </c>
      <c r="Q49" s="516"/>
      <c r="R49" s="516"/>
      <c r="S49" s="517"/>
      <c r="T49" s="518"/>
      <c r="U49" s="519" t="str">
        <f>IF(U48="","",VLOOKUP(U48,'シフト記号表（勤務時間帯）'!$D$6:$X$47,21,FALSE))</f>
        <v/>
      </c>
      <c r="V49" s="520" t="str">
        <f>IF(V48="","",VLOOKUP(V48,'シフト記号表（勤務時間帯）'!$D$6:$X$47,21,FALSE))</f>
        <v/>
      </c>
      <c r="W49" s="520" t="str">
        <f>IF(W48="","",VLOOKUP(W48,'シフト記号表（勤務時間帯）'!$D$6:$X$47,21,FALSE))</f>
        <v/>
      </c>
      <c r="X49" s="520" t="str">
        <f>IF(X48="","",VLOOKUP(X48,'シフト記号表（勤務時間帯）'!$D$6:$X$47,21,FALSE))</f>
        <v/>
      </c>
      <c r="Y49" s="520" t="str">
        <f>IF(Y48="","",VLOOKUP(Y48,'シフト記号表（勤務時間帯）'!$D$6:$X$47,21,FALSE))</f>
        <v/>
      </c>
      <c r="Z49" s="520" t="str">
        <f>IF(Z48="","",VLOOKUP(Z48,'シフト記号表（勤務時間帯）'!$D$6:$X$47,21,FALSE))</f>
        <v/>
      </c>
      <c r="AA49" s="521" t="str">
        <f>IF(AA48="","",VLOOKUP(AA48,'シフト記号表（勤務時間帯）'!$D$6:$X$47,21,FALSE))</f>
        <v/>
      </c>
      <c r="AB49" s="519" t="str">
        <f>IF(AB48="","",VLOOKUP(AB48,'シフト記号表（勤務時間帯）'!$D$6:$X$47,21,FALSE))</f>
        <v/>
      </c>
      <c r="AC49" s="520" t="str">
        <f>IF(AC48="","",VLOOKUP(AC48,'シフト記号表（勤務時間帯）'!$D$6:$X$47,21,FALSE))</f>
        <v/>
      </c>
      <c r="AD49" s="520" t="str">
        <f>IF(AD48="","",VLOOKUP(AD48,'シフト記号表（勤務時間帯）'!$D$6:$X$47,21,FALSE))</f>
        <v/>
      </c>
      <c r="AE49" s="520" t="str">
        <f>IF(AE48="","",VLOOKUP(AE48,'シフト記号表（勤務時間帯）'!$D$6:$X$47,21,FALSE))</f>
        <v/>
      </c>
      <c r="AF49" s="520" t="str">
        <f>IF(AF48="","",VLOOKUP(AF48,'シフト記号表（勤務時間帯）'!$D$6:$X$47,21,FALSE))</f>
        <v/>
      </c>
      <c r="AG49" s="520" t="str">
        <f>IF(AG48="","",VLOOKUP(AG48,'シフト記号表（勤務時間帯）'!$D$6:$X$47,21,FALSE))</f>
        <v/>
      </c>
      <c r="AH49" s="521" t="str">
        <f>IF(AH48="","",VLOOKUP(AH48,'シフト記号表（勤務時間帯）'!$D$6:$X$47,21,FALSE))</f>
        <v/>
      </c>
      <c r="AI49" s="519" t="str">
        <f>IF(AI48="","",VLOOKUP(AI48,'シフト記号表（勤務時間帯）'!$D$6:$X$47,21,FALSE))</f>
        <v/>
      </c>
      <c r="AJ49" s="520" t="str">
        <f>IF(AJ48="","",VLOOKUP(AJ48,'シフト記号表（勤務時間帯）'!$D$6:$X$47,21,FALSE))</f>
        <v/>
      </c>
      <c r="AK49" s="520" t="str">
        <f>IF(AK48="","",VLOOKUP(AK48,'シフト記号表（勤務時間帯）'!$D$6:$X$47,21,FALSE))</f>
        <v/>
      </c>
      <c r="AL49" s="520" t="str">
        <f>IF(AL48="","",VLOOKUP(AL48,'シフト記号表（勤務時間帯）'!$D$6:$X$47,21,FALSE))</f>
        <v/>
      </c>
      <c r="AM49" s="520" t="str">
        <f>IF(AM48="","",VLOOKUP(AM48,'シフト記号表（勤務時間帯）'!$D$6:$X$47,21,FALSE))</f>
        <v/>
      </c>
      <c r="AN49" s="520" t="str">
        <f>IF(AN48="","",VLOOKUP(AN48,'シフト記号表（勤務時間帯）'!$D$6:$X$47,21,FALSE))</f>
        <v/>
      </c>
      <c r="AO49" s="521" t="str">
        <f>IF(AO48="","",VLOOKUP(AO48,'シフト記号表（勤務時間帯）'!$D$6:$X$47,21,FALSE))</f>
        <v/>
      </c>
      <c r="AP49" s="519" t="str">
        <f>IF(AP48="","",VLOOKUP(AP48,'シフト記号表（勤務時間帯）'!$D$6:$X$47,21,FALSE))</f>
        <v/>
      </c>
      <c r="AQ49" s="520" t="str">
        <f>IF(AQ48="","",VLOOKUP(AQ48,'シフト記号表（勤務時間帯）'!$D$6:$X$47,21,FALSE))</f>
        <v/>
      </c>
      <c r="AR49" s="520" t="str">
        <f>IF(AR48="","",VLOOKUP(AR48,'シフト記号表（勤務時間帯）'!$D$6:$X$47,21,FALSE))</f>
        <v/>
      </c>
      <c r="AS49" s="520" t="str">
        <f>IF(AS48="","",VLOOKUP(AS48,'シフト記号表（勤務時間帯）'!$D$6:$X$47,21,FALSE))</f>
        <v/>
      </c>
      <c r="AT49" s="520" t="str">
        <f>IF(AT48="","",VLOOKUP(AT48,'シフト記号表（勤務時間帯）'!$D$6:$X$47,21,FALSE))</f>
        <v/>
      </c>
      <c r="AU49" s="520" t="str">
        <f>IF(AU48="","",VLOOKUP(AU48,'シフト記号表（勤務時間帯）'!$D$6:$X$47,21,FALSE))</f>
        <v/>
      </c>
      <c r="AV49" s="521" t="str">
        <f>IF(AV48="","",VLOOKUP(AV48,'シフト記号表（勤務時間帯）'!$D$6:$X$47,21,FALSE))</f>
        <v/>
      </c>
      <c r="AW49" s="519" t="str">
        <f>IF(AW48="","",VLOOKUP(AW48,'シフト記号表（勤務時間帯）'!$D$6:$X$47,21,FALSE))</f>
        <v/>
      </c>
      <c r="AX49" s="520" t="str">
        <f>IF(AX48="","",VLOOKUP(AX48,'シフト記号表（勤務時間帯）'!$D$6:$X$47,21,FALSE))</f>
        <v/>
      </c>
      <c r="AY49" s="520" t="str">
        <f>IF(AY48="","",VLOOKUP(AY48,'シフト記号表（勤務時間帯）'!$D$6:$X$47,21,FALSE))</f>
        <v/>
      </c>
      <c r="AZ49" s="981">
        <f>IF($BC$3="４週",SUM(U49:AV49),IF($BC$3="暦月",SUM(U49:AY49),""))</f>
        <v>0</v>
      </c>
      <c r="BA49" s="982"/>
      <c r="BB49" s="983">
        <f>IF($BC$3="４週",AZ49/4,IF($BC$3="暦月",(AZ49/($BC$8/7)),""))</f>
        <v>0</v>
      </c>
      <c r="BC49" s="982"/>
      <c r="BD49" s="975"/>
      <c r="BE49" s="976"/>
      <c r="BF49" s="976"/>
      <c r="BG49" s="976"/>
      <c r="BH49" s="977"/>
    </row>
    <row r="50" spans="2:60" ht="20.25" customHeight="1">
      <c r="B50" s="522"/>
      <c r="C50" s="993"/>
      <c r="D50" s="994"/>
      <c r="E50" s="995"/>
      <c r="F50" s="523"/>
      <c r="G50" s="524">
        <f>C48</f>
        <v>0</v>
      </c>
      <c r="H50" s="998"/>
      <c r="I50" s="1005"/>
      <c r="J50" s="1006"/>
      <c r="K50" s="1006"/>
      <c r="L50" s="1007"/>
      <c r="M50" s="1014"/>
      <c r="N50" s="1015"/>
      <c r="O50" s="1016"/>
      <c r="P50" s="549" t="s">
        <v>976</v>
      </c>
      <c r="Q50" s="550"/>
      <c r="R50" s="550"/>
      <c r="S50" s="551"/>
      <c r="T50" s="552"/>
      <c r="U50" s="529" t="str">
        <f>IF(U48="","",VLOOKUP(U48,'シフト記号表（勤務時間帯）'!$D$6:$Z$47,23,FALSE))</f>
        <v/>
      </c>
      <c r="V50" s="530" t="str">
        <f>IF(V48="","",VLOOKUP(V48,'シフト記号表（勤務時間帯）'!$D$6:$Z$47,23,FALSE))</f>
        <v/>
      </c>
      <c r="W50" s="530" t="str">
        <f>IF(W48="","",VLOOKUP(W48,'シフト記号表（勤務時間帯）'!$D$6:$Z$47,23,FALSE))</f>
        <v/>
      </c>
      <c r="X50" s="530" t="str">
        <f>IF(X48="","",VLOOKUP(X48,'シフト記号表（勤務時間帯）'!$D$6:$Z$47,23,FALSE))</f>
        <v/>
      </c>
      <c r="Y50" s="530" t="str">
        <f>IF(Y48="","",VLOOKUP(Y48,'シフト記号表（勤務時間帯）'!$D$6:$Z$47,23,FALSE))</f>
        <v/>
      </c>
      <c r="Z50" s="530" t="str">
        <f>IF(Z48="","",VLOOKUP(Z48,'シフト記号表（勤務時間帯）'!$D$6:$Z$47,23,FALSE))</f>
        <v/>
      </c>
      <c r="AA50" s="531" t="str">
        <f>IF(AA48="","",VLOOKUP(AA48,'シフト記号表（勤務時間帯）'!$D$6:$Z$47,23,FALSE))</f>
        <v/>
      </c>
      <c r="AB50" s="529" t="str">
        <f>IF(AB48="","",VLOOKUP(AB48,'シフト記号表（勤務時間帯）'!$D$6:$Z$47,23,FALSE))</f>
        <v/>
      </c>
      <c r="AC50" s="530" t="str">
        <f>IF(AC48="","",VLOOKUP(AC48,'シフト記号表（勤務時間帯）'!$D$6:$Z$47,23,FALSE))</f>
        <v/>
      </c>
      <c r="AD50" s="530" t="str">
        <f>IF(AD48="","",VLOOKUP(AD48,'シフト記号表（勤務時間帯）'!$D$6:$Z$47,23,FALSE))</f>
        <v/>
      </c>
      <c r="AE50" s="530" t="str">
        <f>IF(AE48="","",VLOOKUP(AE48,'シフト記号表（勤務時間帯）'!$D$6:$Z$47,23,FALSE))</f>
        <v/>
      </c>
      <c r="AF50" s="530" t="str">
        <f>IF(AF48="","",VLOOKUP(AF48,'シフト記号表（勤務時間帯）'!$D$6:$Z$47,23,FALSE))</f>
        <v/>
      </c>
      <c r="AG50" s="530" t="str">
        <f>IF(AG48="","",VLOOKUP(AG48,'シフト記号表（勤務時間帯）'!$D$6:$Z$47,23,FALSE))</f>
        <v/>
      </c>
      <c r="AH50" s="531" t="str">
        <f>IF(AH48="","",VLOOKUP(AH48,'シフト記号表（勤務時間帯）'!$D$6:$Z$47,23,FALSE))</f>
        <v/>
      </c>
      <c r="AI50" s="529" t="str">
        <f>IF(AI48="","",VLOOKUP(AI48,'シフト記号表（勤務時間帯）'!$D$6:$Z$47,23,FALSE))</f>
        <v/>
      </c>
      <c r="AJ50" s="530" t="str">
        <f>IF(AJ48="","",VLOOKUP(AJ48,'シフト記号表（勤務時間帯）'!$D$6:$Z$47,23,FALSE))</f>
        <v/>
      </c>
      <c r="AK50" s="530" t="str">
        <f>IF(AK48="","",VLOOKUP(AK48,'シフト記号表（勤務時間帯）'!$D$6:$Z$47,23,FALSE))</f>
        <v/>
      </c>
      <c r="AL50" s="530" t="str">
        <f>IF(AL48="","",VLOOKUP(AL48,'シフト記号表（勤務時間帯）'!$D$6:$Z$47,23,FALSE))</f>
        <v/>
      </c>
      <c r="AM50" s="530" t="str">
        <f>IF(AM48="","",VLOOKUP(AM48,'シフト記号表（勤務時間帯）'!$D$6:$Z$47,23,FALSE))</f>
        <v/>
      </c>
      <c r="AN50" s="530" t="str">
        <f>IF(AN48="","",VLOOKUP(AN48,'シフト記号表（勤務時間帯）'!$D$6:$Z$47,23,FALSE))</f>
        <v/>
      </c>
      <c r="AO50" s="531" t="str">
        <f>IF(AO48="","",VLOOKUP(AO48,'シフト記号表（勤務時間帯）'!$D$6:$Z$47,23,FALSE))</f>
        <v/>
      </c>
      <c r="AP50" s="529" t="str">
        <f>IF(AP48="","",VLOOKUP(AP48,'シフト記号表（勤務時間帯）'!$D$6:$Z$47,23,FALSE))</f>
        <v/>
      </c>
      <c r="AQ50" s="530" t="str">
        <f>IF(AQ48="","",VLOOKUP(AQ48,'シフト記号表（勤務時間帯）'!$D$6:$Z$47,23,FALSE))</f>
        <v/>
      </c>
      <c r="AR50" s="530" t="str">
        <f>IF(AR48="","",VLOOKUP(AR48,'シフト記号表（勤務時間帯）'!$D$6:$Z$47,23,FALSE))</f>
        <v/>
      </c>
      <c r="AS50" s="530" t="str">
        <f>IF(AS48="","",VLOOKUP(AS48,'シフト記号表（勤務時間帯）'!$D$6:$Z$47,23,FALSE))</f>
        <v/>
      </c>
      <c r="AT50" s="530" t="str">
        <f>IF(AT48="","",VLOOKUP(AT48,'シフト記号表（勤務時間帯）'!$D$6:$Z$47,23,FALSE))</f>
        <v/>
      </c>
      <c r="AU50" s="530" t="str">
        <f>IF(AU48="","",VLOOKUP(AU48,'シフト記号表（勤務時間帯）'!$D$6:$Z$47,23,FALSE))</f>
        <v/>
      </c>
      <c r="AV50" s="531" t="str">
        <f>IF(AV48="","",VLOOKUP(AV48,'シフト記号表（勤務時間帯）'!$D$6:$Z$47,23,FALSE))</f>
        <v/>
      </c>
      <c r="AW50" s="529" t="str">
        <f>IF(AW48="","",VLOOKUP(AW48,'シフト記号表（勤務時間帯）'!$D$6:$Z$47,23,FALSE))</f>
        <v/>
      </c>
      <c r="AX50" s="530" t="str">
        <f>IF(AX48="","",VLOOKUP(AX48,'シフト記号表（勤務時間帯）'!$D$6:$Z$47,23,FALSE))</f>
        <v/>
      </c>
      <c r="AY50" s="530" t="str">
        <f>IF(AY48="","",VLOOKUP(AY48,'シフト記号表（勤務時間帯）'!$D$6:$Z$47,23,FALSE))</f>
        <v/>
      </c>
      <c r="AZ50" s="984">
        <f>IF($BC$3="４週",SUM(U50:AV50),IF($BC$3="暦月",SUM(U50:AY50),""))</f>
        <v>0</v>
      </c>
      <c r="BA50" s="985"/>
      <c r="BB50" s="986">
        <f>IF($BC$3="４週",AZ50/4,IF($BC$3="暦月",(AZ50/($BC$8/7)),""))</f>
        <v>0</v>
      </c>
      <c r="BC50" s="985"/>
      <c r="BD50" s="978"/>
      <c r="BE50" s="979"/>
      <c r="BF50" s="979"/>
      <c r="BG50" s="979"/>
      <c r="BH50" s="980"/>
    </row>
    <row r="51" spans="2:60" ht="20.25" customHeight="1">
      <c r="B51" s="532"/>
      <c r="C51" s="987"/>
      <c r="D51" s="988"/>
      <c r="E51" s="989"/>
      <c r="F51" s="513"/>
      <c r="G51" s="514"/>
      <c r="H51" s="1018"/>
      <c r="I51" s="999"/>
      <c r="J51" s="1000"/>
      <c r="K51" s="1000"/>
      <c r="L51" s="1001"/>
      <c r="M51" s="1008"/>
      <c r="N51" s="1009"/>
      <c r="O51" s="1010"/>
      <c r="P51" s="535" t="s">
        <v>974</v>
      </c>
      <c r="Q51" s="542"/>
      <c r="R51" s="542"/>
      <c r="S51" s="543"/>
      <c r="T51" s="548"/>
      <c r="U51" s="539"/>
      <c r="V51" s="540"/>
      <c r="W51" s="540"/>
      <c r="X51" s="540"/>
      <c r="Y51" s="540"/>
      <c r="Z51" s="540"/>
      <c r="AA51" s="541"/>
      <c r="AB51" s="539"/>
      <c r="AC51" s="540"/>
      <c r="AD51" s="540"/>
      <c r="AE51" s="540"/>
      <c r="AF51" s="540"/>
      <c r="AG51" s="540"/>
      <c r="AH51" s="541"/>
      <c r="AI51" s="539"/>
      <c r="AJ51" s="540"/>
      <c r="AK51" s="540"/>
      <c r="AL51" s="540"/>
      <c r="AM51" s="540"/>
      <c r="AN51" s="540"/>
      <c r="AO51" s="541"/>
      <c r="AP51" s="539"/>
      <c r="AQ51" s="540"/>
      <c r="AR51" s="540"/>
      <c r="AS51" s="540"/>
      <c r="AT51" s="540"/>
      <c r="AU51" s="540"/>
      <c r="AV51" s="541"/>
      <c r="AW51" s="539"/>
      <c r="AX51" s="540"/>
      <c r="AY51" s="540"/>
      <c r="AZ51" s="1017"/>
      <c r="BA51" s="971"/>
      <c r="BB51" s="970"/>
      <c r="BC51" s="971"/>
      <c r="BD51" s="972"/>
      <c r="BE51" s="973"/>
      <c r="BF51" s="973"/>
      <c r="BG51" s="973"/>
      <c r="BH51" s="974"/>
    </row>
    <row r="52" spans="2:60" ht="20.25" customHeight="1">
      <c r="B52" s="512">
        <f>B49+1</f>
        <v>11</v>
      </c>
      <c r="C52" s="990"/>
      <c r="D52" s="991"/>
      <c r="E52" s="992"/>
      <c r="F52" s="513">
        <f>C51</f>
        <v>0</v>
      </c>
      <c r="G52" s="514"/>
      <c r="H52" s="997"/>
      <c r="I52" s="1002"/>
      <c r="J52" s="1003"/>
      <c r="K52" s="1003"/>
      <c r="L52" s="1004"/>
      <c r="M52" s="1011"/>
      <c r="N52" s="1012"/>
      <c r="O52" s="1013"/>
      <c r="P52" s="515" t="s">
        <v>975</v>
      </c>
      <c r="Q52" s="516"/>
      <c r="R52" s="516"/>
      <c r="S52" s="517"/>
      <c r="T52" s="518"/>
      <c r="U52" s="519" t="str">
        <f>IF(U51="","",VLOOKUP(U51,'シフト記号表（勤務時間帯）'!$D$6:$X$47,21,FALSE))</f>
        <v/>
      </c>
      <c r="V52" s="520" t="str">
        <f>IF(V51="","",VLOOKUP(V51,'シフト記号表（勤務時間帯）'!$D$6:$X$47,21,FALSE))</f>
        <v/>
      </c>
      <c r="W52" s="520" t="str">
        <f>IF(W51="","",VLOOKUP(W51,'シフト記号表（勤務時間帯）'!$D$6:$X$47,21,FALSE))</f>
        <v/>
      </c>
      <c r="X52" s="520" t="str">
        <f>IF(X51="","",VLOOKUP(X51,'シフト記号表（勤務時間帯）'!$D$6:$X$47,21,FALSE))</f>
        <v/>
      </c>
      <c r="Y52" s="520" t="str">
        <f>IF(Y51="","",VLOOKUP(Y51,'シフト記号表（勤務時間帯）'!$D$6:$X$47,21,FALSE))</f>
        <v/>
      </c>
      <c r="Z52" s="520" t="str">
        <f>IF(Z51="","",VLOOKUP(Z51,'シフト記号表（勤務時間帯）'!$D$6:$X$47,21,FALSE))</f>
        <v/>
      </c>
      <c r="AA52" s="521" t="str">
        <f>IF(AA51="","",VLOOKUP(AA51,'シフト記号表（勤務時間帯）'!$D$6:$X$47,21,FALSE))</f>
        <v/>
      </c>
      <c r="AB52" s="519" t="str">
        <f>IF(AB51="","",VLOOKUP(AB51,'シフト記号表（勤務時間帯）'!$D$6:$X$47,21,FALSE))</f>
        <v/>
      </c>
      <c r="AC52" s="520" t="str">
        <f>IF(AC51="","",VLOOKUP(AC51,'シフト記号表（勤務時間帯）'!$D$6:$X$47,21,FALSE))</f>
        <v/>
      </c>
      <c r="AD52" s="520" t="str">
        <f>IF(AD51="","",VLOOKUP(AD51,'シフト記号表（勤務時間帯）'!$D$6:$X$47,21,FALSE))</f>
        <v/>
      </c>
      <c r="AE52" s="520" t="str">
        <f>IF(AE51="","",VLOOKUP(AE51,'シフト記号表（勤務時間帯）'!$D$6:$X$47,21,FALSE))</f>
        <v/>
      </c>
      <c r="AF52" s="520" t="str">
        <f>IF(AF51="","",VLOOKUP(AF51,'シフト記号表（勤務時間帯）'!$D$6:$X$47,21,FALSE))</f>
        <v/>
      </c>
      <c r="AG52" s="520" t="str">
        <f>IF(AG51="","",VLOOKUP(AG51,'シフト記号表（勤務時間帯）'!$D$6:$X$47,21,FALSE))</f>
        <v/>
      </c>
      <c r="AH52" s="521" t="str">
        <f>IF(AH51="","",VLOOKUP(AH51,'シフト記号表（勤務時間帯）'!$D$6:$X$47,21,FALSE))</f>
        <v/>
      </c>
      <c r="AI52" s="519" t="str">
        <f>IF(AI51="","",VLOOKUP(AI51,'シフト記号表（勤務時間帯）'!$D$6:$X$47,21,FALSE))</f>
        <v/>
      </c>
      <c r="AJ52" s="520" t="str">
        <f>IF(AJ51="","",VLOOKUP(AJ51,'シフト記号表（勤務時間帯）'!$D$6:$X$47,21,FALSE))</f>
        <v/>
      </c>
      <c r="AK52" s="520" t="str">
        <f>IF(AK51="","",VLOOKUP(AK51,'シフト記号表（勤務時間帯）'!$D$6:$X$47,21,FALSE))</f>
        <v/>
      </c>
      <c r="AL52" s="520" t="str">
        <f>IF(AL51="","",VLOOKUP(AL51,'シフト記号表（勤務時間帯）'!$D$6:$X$47,21,FALSE))</f>
        <v/>
      </c>
      <c r="AM52" s="520" t="str">
        <f>IF(AM51="","",VLOOKUP(AM51,'シフト記号表（勤務時間帯）'!$D$6:$X$47,21,FALSE))</f>
        <v/>
      </c>
      <c r="AN52" s="520" t="str">
        <f>IF(AN51="","",VLOOKUP(AN51,'シフト記号表（勤務時間帯）'!$D$6:$X$47,21,FALSE))</f>
        <v/>
      </c>
      <c r="AO52" s="521" t="str">
        <f>IF(AO51="","",VLOOKUP(AO51,'シフト記号表（勤務時間帯）'!$D$6:$X$47,21,FALSE))</f>
        <v/>
      </c>
      <c r="AP52" s="519" t="str">
        <f>IF(AP51="","",VLOOKUP(AP51,'シフト記号表（勤務時間帯）'!$D$6:$X$47,21,FALSE))</f>
        <v/>
      </c>
      <c r="AQ52" s="520" t="str">
        <f>IF(AQ51="","",VLOOKUP(AQ51,'シフト記号表（勤務時間帯）'!$D$6:$X$47,21,FALSE))</f>
        <v/>
      </c>
      <c r="AR52" s="520" t="str">
        <f>IF(AR51="","",VLOOKUP(AR51,'シフト記号表（勤務時間帯）'!$D$6:$X$47,21,FALSE))</f>
        <v/>
      </c>
      <c r="AS52" s="520" t="str">
        <f>IF(AS51="","",VLOOKUP(AS51,'シフト記号表（勤務時間帯）'!$D$6:$X$47,21,FALSE))</f>
        <v/>
      </c>
      <c r="AT52" s="520" t="str">
        <f>IF(AT51="","",VLOOKUP(AT51,'シフト記号表（勤務時間帯）'!$D$6:$X$47,21,FALSE))</f>
        <v/>
      </c>
      <c r="AU52" s="520" t="str">
        <f>IF(AU51="","",VLOOKUP(AU51,'シフト記号表（勤務時間帯）'!$D$6:$X$47,21,FALSE))</f>
        <v/>
      </c>
      <c r="AV52" s="521" t="str">
        <f>IF(AV51="","",VLOOKUP(AV51,'シフト記号表（勤務時間帯）'!$D$6:$X$47,21,FALSE))</f>
        <v/>
      </c>
      <c r="AW52" s="519" t="str">
        <f>IF(AW51="","",VLOOKUP(AW51,'シフト記号表（勤務時間帯）'!$D$6:$X$47,21,FALSE))</f>
        <v/>
      </c>
      <c r="AX52" s="520" t="str">
        <f>IF(AX51="","",VLOOKUP(AX51,'シフト記号表（勤務時間帯）'!$D$6:$X$47,21,FALSE))</f>
        <v/>
      </c>
      <c r="AY52" s="520" t="str">
        <f>IF(AY51="","",VLOOKUP(AY51,'シフト記号表（勤務時間帯）'!$D$6:$X$47,21,FALSE))</f>
        <v/>
      </c>
      <c r="AZ52" s="981">
        <f>IF($BC$3="４週",SUM(U52:AV52),IF($BC$3="暦月",SUM(U52:AY52),""))</f>
        <v>0</v>
      </c>
      <c r="BA52" s="982"/>
      <c r="BB52" s="983">
        <f>IF($BC$3="４週",AZ52/4,IF($BC$3="暦月",(AZ52/($BC$8/7)),""))</f>
        <v>0</v>
      </c>
      <c r="BC52" s="982"/>
      <c r="BD52" s="975"/>
      <c r="BE52" s="976"/>
      <c r="BF52" s="976"/>
      <c r="BG52" s="976"/>
      <c r="BH52" s="977"/>
    </row>
    <row r="53" spans="2:60" ht="20.25" customHeight="1">
      <c r="B53" s="522"/>
      <c r="C53" s="993"/>
      <c r="D53" s="994"/>
      <c r="E53" s="995"/>
      <c r="F53" s="523"/>
      <c r="G53" s="524">
        <f>C51</f>
        <v>0</v>
      </c>
      <c r="H53" s="998"/>
      <c r="I53" s="1005"/>
      <c r="J53" s="1006"/>
      <c r="K53" s="1006"/>
      <c r="L53" s="1007"/>
      <c r="M53" s="1014"/>
      <c r="N53" s="1015"/>
      <c r="O53" s="1016"/>
      <c r="P53" s="549" t="s">
        <v>976</v>
      </c>
      <c r="Q53" s="550"/>
      <c r="R53" s="550"/>
      <c r="S53" s="551"/>
      <c r="T53" s="552"/>
      <c r="U53" s="529" t="str">
        <f>IF(U51="","",VLOOKUP(U51,'シフト記号表（勤務時間帯）'!$D$6:$Z$47,23,FALSE))</f>
        <v/>
      </c>
      <c r="V53" s="530" t="str">
        <f>IF(V51="","",VLOOKUP(V51,'シフト記号表（勤務時間帯）'!$D$6:$Z$47,23,FALSE))</f>
        <v/>
      </c>
      <c r="W53" s="530" t="str">
        <f>IF(W51="","",VLOOKUP(W51,'シフト記号表（勤務時間帯）'!$D$6:$Z$47,23,FALSE))</f>
        <v/>
      </c>
      <c r="X53" s="530" t="str">
        <f>IF(X51="","",VLOOKUP(X51,'シフト記号表（勤務時間帯）'!$D$6:$Z$47,23,FALSE))</f>
        <v/>
      </c>
      <c r="Y53" s="530" t="str">
        <f>IF(Y51="","",VLOOKUP(Y51,'シフト記号表（勤務時間帯）'!$D$6:$Z$47,23,FALSE))</f>
        <v/>
      </c>
      <c r="Z53" s="530" t="str">
        <f>IF(Z51="","",VLOOKUP(Z51,'シフト記号表（勤務時間帯）'!$D$6:$Z$47,23,FALSE))</f>
        <v/>
      </c>
      <c r="AA53" s="531" t="str">
        <f>IF(AA51="","",VLOOKUP(AA51,'シフト記号表（勤務時間帯）'!$D$6:$Z$47,23,FALSE))</f>
        <v/>
      </c>
      <c r="AB53" s="529" t="str">
        <f>IF(AB51="","",VLOOKUP(AB51,'シフト記号表（勤務時間帯）'!$D$6:$Z$47,23,FALSE))</f>
        <v/>
      </c>
      <c r="AC53" s="530" t="str">
        <f>IF(AC51="","",VLOOKUP(AC51,'シフト記号表（勤務時間帯）'!$D$6:$Z$47,23,FALSE))</f>
        <v/>
      </c>
      <c r="AD53" s="530" t="str">
        <f>IF(AD51="","",VLOOKUP(AD51,'シフト記号表（勤務時間帯）'!$D$6:$Z$47,23,FALSE))</f>
        <v/>
      </c>
      <c r="AE53" s="530" t="str">
        <f>IF(AE51="","",VLOOKUP(AE51,'シフト記号表（勤務時間帯）'!$D$6:$Z$47,23,FALSE))</f>
        <v/>
      </c>
      <c r="AF53" s="530" t="str">
        <f>IF(AF51="","",VLOOKUP(AF51,'シフト記号表（勤務時間帯）'!$D$6:$Z$47,23,FALSE))</f>
        <v/>
      </c>
      <c r="AG53" s="530" t="str">
        <f>IF(AG51="","",VLOOKUP(AG51,'シフト記号表（勤務時間帯）'!$D$6:$Z$47,23,FALSE))</f>
        <v/>
      </c>
      <c r="AH53" s="531" t="str">
        <f>IF(AH51="","",VLOOKUP(AH51,'シフト記号表（勤務時間帯）'!$D$6:$Z$47,23,FALSE))</f>
        <v/>
      </c>
      <c r="AI53" s="529" t="str">
        <f>IF(AI51="","",VLOOKUP(AI51,'シフト記号表（勤務時間帯）'!$D$6:$Z$47,23,FALSE))</f>
        <v/>
      </c>
      <c r="AJ53" s="530" t="str">
        <f>IF(AJ51="","",VLOOKUP(AJ51,'シフト記号表（勤務時間帯）'!$D$6:$Z$47,23,FALSE))</f>
        <v/>
      </c>
      <c r="AK53" s="530" t="str">
        <f>IF(AK51="","",VLOOKUP(AK51,'シフト記号表（勤務時間帯）'!$D$6:$Z$47,23,FALSE))</f>
        <v/>
      </c>
      <c r="AL53" s="530" t="str">
        <f>IF(AL51="","",VLOOKUP(AL51,'シフト記号表（勤務時間帯）'!$D$6:$Z$47,23,FALSE))</f>
        <v/>
      </c>
      <c r="AM53" s="530" t="str">
        <f>IF(AM51="","",VLOOKUP(AM51,'シフト記号表（勤務時間帯）'!$D$6:$Z$47,23,FALSE))</f>
        <v/>
      </c>
      <c r="AN53" s="530" t="str">
        <f>IF(AN51="","",VLOOKUP(AN51,'シフト記号表（勤務時間帯）'!$D$6:$Z$47,23,FALSE))</f>
        <v/>
      </c>
      <c r="AO53" s="531" t="str">
        <f>IF(AO51="","",VLOOKUP(AO51,'シフト記号表（勤務時間帯）'!$D$6:$Z$47,23,FALSE))</f>
        <v/>
      </c>
      <c r="AP53" s="529" t="str">
        <f>IF(AP51="","",VLOOKUP(AP51,'シフト記号表（勤務時間帯）'!$D$6:$Z$47,23,FALSE))</f>
        <v/>
      </c>
      <c r="AQ53" s="530" t="str">
        <f>IF(AQ51="","",VLOOKUP(AQ51,'シフト記号表（勤務時間帯）'!$D$6:$Z$47,23,FALSE))</f>
        <v/>
      </c>
      <c r="AR53" s="530" t="str">
        <f>IF(AR51="","",VLOOKUP(AR51,'シフト記号表（勤務時間帯）'!$D$6:$Z$47,23,FALSE))</f>
        <v/>
      </c>
      <c r="AS53" s="530" t="str">
        <f>IF(AS51="","",VLOOKUP(AS51,'シフト記号表（勤務時間帯）'!$D$6:$Z$47,23,FALSE))</f>
        <v/>
      </c>
      <c r="AT53" s="530" t="str">
        <f>IF(AT51="","",VLOOKUP(AT51,'シフト記号表（勤務時間帯）'!$D$6:$Z$47,23,FALSE))</f>
        <v/>
      </c>
      <c r="AU53" s="530" t="str">
        <f>IF(AU51="","",VLOOKUP(AU51,'シフト記号表（勤務時間帯）'!$D$6:$Z$47,23,FALSE))</f>
        <v/>
      </c>
      <c r="AV53" s="531" t="str">
        <f>IF(AV51="","",VLOOKUP(AV51,'シフト記号表（勤務時間帯）'!$D$6:$Z$47,23,FALSE))</f>
        <v/>
      </c>
      <c r="AW53" s="529" t="str">
        <f>IF(AW51="","",VLOOKUP(AW51,'シフト記号表（勤務時間帯）'!$D$6:$Z$47,23,FALSE))</f>
        <v/>
      </c>
      <c r="AX53" s="530" t="str">
        <f>IF(AX51="","",VLOOKUP(AX51,'シフト記号表（勤務時間帯）'!$D$6:$Z$47,23,FALSE))</f>
        <v/>
      </c>
      <c r="AY53" s="530" t="str">
        <f>IF(AY51="","",VLOOKUP(AY51,'シフト記号表（勤務時間帯）'!$D$6:$Z$47,23,FALSE))</f>
        <v/>
      </c>
      <c r="AZ53" s="984">
        <f>IF($BC$3="４週",SUM(U53:AV53),IF($BC$3="暦月",SUM(U53:AY53),""))</f>
        <v>0</v>
      </c>
      <c r="BA53" s="985"/>
      <c r="BB53" s="986">
        <f>IF($BC$3="４週",AZ53/4,IF($BC$3="暦月",(AZ53/($BC$8/7)),""))</f>
        <v>0</v>
      </c>
      <c r="BC53" s="985"/>
      <c r="BD53" s="978"/>
      <c r="BE53" s="979"/>
      <c r="BF53" s="979"/>
      <c r="BG53" s="979"/>
      <c r="BH53" s="980"/>
    </row>
    <row r="54" spans="2:60" ht="20.25" customHeight="1">
      <c r="B54" s="532"/>
      <c r="C54" s="987"/>
      <c r="D54" s="988"/>
      <c r="E54" s="989"/>
      <c r="F54" s="513"/>
      <c r="G54" s="514"/>
      <c r="H54" s="1018"/>
      <c r="I54" s="999"/>
      <c r="J54" s="1000"/>
      <c r="K54" s="1000"/>
      <c r="L54" s="1001"/>
      <c r="M54" s="1008"/>
      <c r="N54" s="1009"/>
      <c r="O54" s="1010"/>
      <c r="P54" s="535" t="s">
        <v>974</v>
      </c>
      <c r="Q54" s="542"/>
      <c r="R54" s="542"/>
      <c r="S54" s="543"/>
      <c r="T54" s="548"/>
      <c r="U54" s="539"/>
      <c r="V54" s="540"/>
      <c r="W54" s="540"/>
      <c r="X54" s="540"/>
      <c r="Y54" s="540"/>
      <c r="Z54" s="540"/>
      <c r="AA54" s="541"/>
      <c r="AB54" s="539"/>
      <c r="AC54" s="540"/>
      <c r="AD54" s="540"/>
      <c r="AE54" s="540"/>
      <c r="AF54" s="540"/>
      <c r="AG54" s="540"/>
      <c r="AH54" s="541"/>
      <c r="AI54" s="539"/>
      <c r="AJ54" s="540"/>
      <c r="AK54" s="540"/>
      <c r="AL54" s="540"/>
      <c r="AM54" s="540"/>
      <c r="AN54" s="540"/>
      <c r="AO54" s="541"/>
      <c r="AP54" s="539"/>
      <c r="AQ54" s="540"/>
      <c r="AR54" s="540"/>
      <c r="AS54" s="540"/>
      <c r="AT54" s="540"/>
      <c r="AU54" s="540"/>
      <c r="AV54" s="541"/>
      <c r="AW54" s="539"/>
      <c r="AX54" s="540"/>
      <c r="AY54" s="540"/>
      <c r="AZ54" s="1017"/>
      <c r="BA54" s="971"/>
      <c r="BB54" s="970"/>
      <c r="BC54" s="971"/>
      <c r="BD54" s="972"/>
      <c r="BE54" s="973"/>
      <c r="BF54" s="973"/>
      <c r="BG54" s="973"/>
      <c r="BH54" s="974"/>
    </row>
    <row r="55" spans="2:60" ht="20.25" customHeight="1">
      <c r="B55" s="512">
        <f>B52+1</f>
        <v>12</v>
      </c>
      <c r="C55" s="990"/>
      <c r="D55" s="991"/>
      <c r="E55" s="992"/>
      <c r="F55" s="513">
        <f>C54</f>
        <v>0</v>
      </c>
      <c r="G55" s="514"/>
      <c r="H55" s="997"/>
      <c r="I55" s="1002"/>
      <c r="J55" s="1003"/>
      <c r="K55" s="1003"/>
      <c r="L55" s="1004"/>
      <c r="M55" s="1011"/>
      <c r="N55" s="1012"/>
      <c r="O55" s="1013"/>
      <c r="P55" s="515" t="s">
        <v>975</v>
      </c>
      <c r="Q55" s="516"/>
      <c r="R55" s="516"/>
      <c r="S55" s="517"/>
      <c r="T55" s="518"/>
      <c r="U55" s="519" t="str">
        <f>IF(U54="","",VLOOKUP(U54,'シフト記号表（勤務時間帯）'!$D$6:$X$47,21,FALSE))</f>
        <v/>
      </c>
      <c r="V55" s="520" t="str">
        <f>IF(V54="","",VLOOKUP(V54,'シフト記号表（勤務時間帯）'!$D$6:$X$47,21,FALSE))</f>
        <v/>
      </c>
      <c r="W55" s="520" t="str">
        <f>IF(W54="","",VLOOKUP(W54,'シフト記号表（勤務時間帯）'!$D$6:$X$47,21,FALSE))</f>
        <v/>
      </c>
      <c r="X55" s="520" t="str">
        <f>IF(X54="","",VLOOKUP(X54,'シフト記号表（勤務時間帯）'!$D$6:$X$47,21,FALSE))</f>
        <v/>
      </c>
      <c r="Y55" s="520" t="str">
        <f>IF(Y54="","",VLOOKUP(Y54,'シフト記号表（勤務時間帯）'!$D$6:$X$47,21,FALSE))</f>
        <v/>
      </c>
      <c r="Z55" s="520" t="str">
        <f>IF(Z54="","",VLOOKUP(Z54,'シフト記号表（勤務時間帯）'!$D$6:$X$47,21,FALSE))</f>
        <v/>
      </c>
      <c r="AA55" s="521" t="str">
        <f>IF(AA54="","",VLOOKUP(AA54,'シフト記号表（勤務時間帯）'!$D$6:$X$47,21,FALSE))</f>
        <v/>
      </c>
      <c r="AB55" s="519" t="str">
        <f>IF(AB54="","",VLOOKUP(AB54,'シフト記号表（勤務時間帯）'!$D$6:$X$47,21,FALSE))</f>
        <v/>
      </c>
      <c r="AC55" s="520" t="str">
        <f>IF(AC54="","",VLOOKUP(AC54,'シフト記号表（勤務時間帯）'!$D$6:$X$47,21,FALSE))</f>
        <v/>
      </c>
      <c r="AD55" s="520" t="str">
        <f>IF(AD54="","",VLOOKUP(AD54,'シフト記号表（勤務時間帯）'!$D$6:$X$47,21,FALSE))</f>
        <v/>
      </c>
      <c r="AE55" s="520" t="str">
        <f>IF(AE54="","",VLOOKUP(AE54,'シフト記号表（勤務時間帯）'!$D$6:$X$47,21,FALSE))</f>
        <v/>
      </c>
      <c r="AF55" s="520" t="str">
        <f>IF(AF54="","",VLOOKUP(AF54,'シフト記号表（勤務時間帯）'!$D$6:$X$47,21,FALSE))</f>
        <v/>
      </c>
      <c r="AG55" s="520" t="str">
        <f>IF(AG54="","",VLOOKUP(AG54,'シフト記号表（勤務時間帯）'!$D$6:$X$47,21,FALSE))</f>
        <v/>
      </c>
      <c r="AH55" s="521" t="str">
        <f>IF(AH54="","",VLOOKUP(AH54,'シフト記号表（勤務時間帯）'!$D$6:$X$47,21,FALSE))</f>
        <v/>
      </c>
      <c r="AI55" s="519" t="str">
        <f>IF(AI54="","",VLOOKUP(AI54,'シフト記号表（勤務時間帯）'!$D$6:$X$47,21,FALSE))</f>
        <v/>
      </c>
      <c r="AJ55" s="520" t="str">
        <f>IF(AJ54="","",VLOOKUP(AJ54,'シフト記号表（勤務時間帯）'!$D$6:$X$47,21,FALSE))</f>
        <v/>
      </c>
      <c r="AK55" s="520" t="str">
        <f>IF(AK54="","",VLOOKUP(AK54,'シフト記号表（勤務時間帯）'!$D$6:$X$47,21,FALSE))</f>
        <v/>
      </c>
      <c r="AL55" s="520" t="str">
        <f>IF(AL54="","",VLOOKUP(AL54,'シフト記号表（勤務時間帯）'!$D$6:$X$47,21,FALSE))</f>
        <v/>
      </c>
      <c r="AM55" s="520" t="str">
        <f>IF(AM54="","",VLOOKUP(AM54,'シフト記号表（勤務時間帯）'!$D$6:$X$47,21,FALSE))</f>
        <v/>
      </c>
      <c r="AN55" s="520" t="str">
        <f>IF(AN54="","",VLOOKUP(AN54,'シフト記号表（勤務時間帯）'!$D$6:$X$47,21,FALSE))</f>
        <v/>
      </c>
      <c r="AO55" s="521" t="str">
        <f>IF(AO54="","",VLOOKUP(AO54,'シフト記号表（勤務時間帯）'!$D$6:$X$47,21,FALSE))</f>
        <v/>
      </c>
      <c r="AP55" s="519" t="str">
        <f>IF(AP54="","",VLOOKUP(AP54,'シフト記号表（勤務時間帯）'!$D$6:$X$47,21,FALSE))</f>
        <v/>
      </c>
      <c r="AQ55" s="520" t="str">
        <f>IF(AQ54="","",VLOOKUP(AQ54,'シフト記号表（勤務時間帯）'!$D$6:$X$47,21,FALSE))</f>
        <v/>
      </c>
      <c r="AR55" s="520" t="str">
        <f>IF(AR54="","",VLOOKUP(AR54,'シフト記号表（勤務時間帯）'!$D$6:$X$47,21,FALSE))</f>
        <v/>
      </c>
      <c r="AS55" s="520" t="str">
        <f>IF(AS54="","",VLOOKUP(AS54,'シフト記号表（勤務時間帯）'!$D$6:$X$47,21,FALSE))</f>
        <v/>
      </c>
      <c r="AT55" s="520" t="str">
        <f>IF(AT54="","",VLOOKUP(AT54,'シフト記号表（勤務時間帯）'!$D$6:$X$47,21,FALSE))</f>
        <v/>
      </c>
      <c r="AU55" s="520" t="str">
        <f>IF(AU54="","",VLOOKUP(AU54,'シフト記号表（勤務時間帯）'!$D$6:$X$47,21,FALSE))</f>
        <v/>
      </c>
      <c r="AV55" s="521" t="str">
        <f>IF(AV54="","",VLOOKUP(AV54,'シフト記号表（勤務時間帯）'!$D$6:$X$47,21,FALSE))</f>
        <v/>
      </c>
      <c r="AW55" s="519" t="str">
        <f>IF(AW54="","",VLOOKUP(AW54,'シフト記号表（勤務時間帯）'!$D$6:$X$47,21,FALSE))</f>
        <v/>
      </c>
      <c r="AX55" s="520" t="str">
        <f>IF(AX54="","",VLOOKUP(AX54,'シフト記号表（勤務時間帯）'!$D$6:$X$47,21,FALSE))</f>
        <v/>
      </c>
      <c r="AY55" s="520" t="str">
        <f>IF(AY54="","",VLOOKUP(AY54,'シフト記号表（勤務時間帯）'!$D$6:$X$47,21,FALSE))</f>
        <v/>
      </c>
      <c r="AZ55" s="981">
        <f>IF($BC$3="４週",SUM(U55:AV55),IF($BC$3="暦月",SUM(U55:AY55),""))</f>
        <v>0</v>
      </c>
      <c r="BA55" s="982"/>
      <c r="BB55" s="983">
        <f>IF($BC$3="４週",AZ55/4,IF($BC$3="暦月",(AZ55/($BC$8/7)),""))</f>
        <v>0</v>
      </c>
      <c r="BC55" s="982"/>
      <c r="BD55" s="975"/>
      <c r="BE55" s="976"/>
      <c r="BF55" s="976"/>
      <c r="BG55" s="976"/>
      <c r="BH55" s="977"/>
    </row>
    <row r="56" spans="2:60" ht="20.25" customHeight="1">
      <c r="B56" s="522"/>
      <c r="C56" s="993"/>
      <c r="D56" s="994"/>
      <c r="E56" s="995"/>
      <c r="F56" s="523"/>
      <c r="G56" s="524">
        <f>C54</f>
        <v>0</v>
      </c>
      <c r="H56" s="998"/>
      <c r="I56" s="1005"/>
      <c r="J56" s="1006"/>
      <c r="K56" s="1006"/>
      <c r="L56" s="1007"/>
      <c r="M56" s="1014"/>
      <c r="N56" s="1015"/>
      <c r="O56" s="1016"/>
      <c r="P56" s="549" t="s">
        <v>976</v>
      </c>
      <c r="Q56" s="550"/>
      <c r="R56" s="550"/>
      <c r="S56" s="551"/>
      <c r="T56" s="552"/>
      <c r="U56" s="529" t="str">
        <f>IF(U54="","",VLOOKUP(U54,'シフト記号表（勤務時間帯）'!$D$6:$Z$47,23,FALSE))</f>
        <v/>
      </c>
      <c r="V56" s="530" t="str">
        <f>IF(V54="","",VLOOKUP(V54,'シフト記号表（勤務時間帯）'!$D$6:$Z$47,23,FALSE))</f>
        <v/>
      </c>
      <c r="W56" s="530" t="str">
        <f>IF(W54="","",VLOOKUP(W54,'シフト記号表（勤務時間帯）'!$D$6:$Z$47,23,FALSE))</f>
        <v/>
      </c>
      <c r="X56" s="530" t="str">
        <f>IF(X54="","",VLOOKUP(X54,'シフト記号表（勤務時間帯）'!$D$6:$Z$47,23,FALSE))</f>
        <v/>
      </c>
      <c r="Y56" s="530" t="str">
        <f>IF(Y54="","",VLOOKUP(Y54,'シフト記号表（勤務時間帯）'!$D$6:$Z$47,23,FALSE))</f>
        <v/>
      </c>
      <c r="Z56" s="530" t="str">
        <f>IF(Z54="","",VLOOKUP(Z54,'シフト記号表（勤務時間帯）'!$D$6:$Z$47,23,FALSE))</f>
        <v/>
      </c>
      <c r="AA56" s="531" t="str">
        <f>IF(AA54="","",VLOOKUP(AA54,'シフト記号表（勤務時間帯）'!$D$6:$Z$47,23,FALSE))</f>
        <v/>
      </c>
      <c r="AB56" s="529" t="str">
        <f>IF(AB54="","",VLOOKUP(AB54,'シフト記号表（勤務時間帯）'!$D$6:$Z$47,23,FALSE))</f>
        <v/>
      </c>
      <c r="AC56" s="530" t="str">
        <f>IF(AC54="","",VLOOKUP(AC54,'シフト記号表（勤務時間帯）'!$D$6:$Z$47,23,FALSE))</f>
        <v/>
      </c>
      <c r="AD56" s="530" t="str">
        <f>IF(AD54="","",VLOOKUP(AD54,'シフト記号表（勤務時間帯）'!$D$6:$Z$47,23,FALSE))</f>
        <v/>
      </c>
      <c r="AE56" s="530" t="str">
        <f>IF(AE54="","",VLOOKUP(AE54,'シフト記号表（勤務時間帯）'!$D$6:$Z$47,23,FALSE))</f>
        <v/>
      </c>
      <c r="AF56" s="530" t="str">
        <f>IF(AF54="","",VLOOKUP(AF54,'シフト記号表（勤務時間帯）'!$D$6:$Z$47,23,FALSE))</f>
        <v/>
      </c>
      <c r="AG56" s="530" t="str">
        <f>IF(AG54="","",VLOOKUP(AG54,'シフト記号表（勤務時間帯）'!$D$6:$Z$47,23,FALSE))</f>
        <v/>
      </c>
      <c r="AH56" s="531" t="str">
        <f>IF(AH54="","",VLOOKUP(AH54,'シフト記号表（勤務時間帯）'!$D$6:$Z$47,23,FALSE))</f>
        <v/>
      </c>
      <c r="AI56" s="529" t="str">
        <f>IF(AI54="","",VLOOKUP(AI54,'シフト記号表（勤務時間帯）'!$D$6:$Z$47,23,FALSE))</f>
        <v/>
      </c>
      <c r="AJ56" s="530" t="str">
        <f>IF(AJ54="","",VLOOKUP(AJ54,'シフト記号表（勤務時間帯）'!$D$6:$Z$47,23,FALSE))</f>
        <v/>
      </c>
      <c r="AK56" s="530" t="str">
        <f>IF(AK54="","",VLOOKUP(AK54,'シフト記号表（勤務時間帯）'!$D$6:$Z$47,23,FALSE))</f>
        <v/>
      </c>
      <c r="AL56" s="530" t="str">
        <f>IF(AL54="","",VLOOKUP(AL54,'シフト記号表（勤務時間帯）'!$D$6:$Z$47,23,FALSE))</f>
        <v/>
      </c>
      <c r="AM56" s="530" t="str">
        <f>IF(AM54="","",VLOOKUP(AM54,'シフト記号表（勤務時間帯）'!$D$6:$Z$47,23,FALSE))</f>
        <v/>
      </c>
      <c r="AN56" s="530" t="str">
        <f>IF(AN54="","",VLOOKUP(AN54,'シフト記号表（勤務時間帯）'!$D$6:$Z$47,23,FALSE))</f>
        <v/>
      </c>
      <c r="AO56" s="531" t="str">
        <f>IF(AO54="","",VLOOKUP(AO54,'シフト記号表（勤務時間帯）'!$D$6:$Z$47,23,FALSE))</f>
        <v/>
      </c>
      <c r="AP56" s="529" t="str">
        <f>IF(AP54="","",VLOOKUP(AP54,'シフト記号表（勤務時間帯）'!$D$6:$Z$47,23,FALSE))</f>
        <v/>
      </c>
      <c r="AQ56" s="530" t="str">
        <f>IF(AQ54="","",VLOOKUP(AQ54,'シフト記号表（勤務時間帯）'!$D$6:$Z$47,23,FALSE))</f>
        <v/>
      </c>
      <c r="AR56" s="530" t="str">
        <f>IF(AR54="","",VLOOKUP(AR54,'シフト記号表（勤務時間帯）'!$D$6:$Z$47,23,FALSE))</f>
        <v/>
      </c>
      <c r="AS56" s="530" t="str">
        <f>IF(AS54="","",VLOOKUP(AS54,'シフト記号表（勤務時間帯）'!$D$6:$Z$47,23,FALSE))</f>
        <v/>
      </c>
      <c r="AT56" s="530" t="str">
        <f>IF(AT54="","",VLOOKUP(AT54,'シフト記号表（勤務時間帯）'!$D$6:$Z$47,23,FALSE))</f>
        <v/>
      </c>
      <c r="AU56" s="530" t="str">
        <f>IF(AU54="","",VLOOKUP(AU54,'シフト記号表（勤務時間帯）'!$D$6:$Z$47,23,FALSE))</f>
        <v/>
      </c>
      <c r="AV56" s="531" t="str">
        <f>IF(AV54="","",VLOOKUP(AV54,'シフト記号表（勤務時間帯）'!$D$6:$Z$47,23,FALSE))</f>
        <v/>
      </c>
      <c r="AW56" s="529" t="str">
        <f>IF(AW54="","",VLOOKUP(AW54,'シフト記号表（勤務時間帯）'!$D$6:$Z$47,23,FALSE))</f>
        <v/>
      </c>
      <c r="AX56" s="530" t="str">
        <f>IF(AX54="","",VLOOKUP(AX54,'シフト記号表（勤務時間帯）'!$D$6:$Z$47,23,FALSE))</f>
        <v/>
      </c>
      <c r="AY56" s="530" t="str">
        <f>IF(AY54="","",VLOOKUP(AY54,'シフト記号表（勤務時間帯）'!$D$6:$Z$47,23,FALSE))</f>
        <v/>
      </c>
      <c r="AZ56" s="984">
        <f>IF($BC$3="４週",SUM(U56:AV56),IF($BC$3="暦月",SUM(U56:AY56),""))</f>
        <v>0</v>
      </c>
      <c r="BA56" s="985"/>
      <c r="BB56" s="986">
        <f>IF($BC$3="４週",AZ56/4,IF($BC$3="暦月",(AZ56/($BC$8/7)),""))</f>
        <v>0</v>
      </c>
      <c r="BC56" s="985"/>
      <c r="BD56" s="978"/>
      <c r="BE56" s="979"/>
      <c r="BF56" s="979"/>
      <c r="BG56" s="979"/>
      <c r="BH56" s="980"/>
    </row>
    <row r="57" spans="2:60" ht="20.25" customHeight="1">
      <c r="B57" s="532"/>
      <c r="C57" s="987"/>
      <c r="D57" s="988"/>
      <c r="E57" s="989"/>
      <c r="F57" s="513"/>
      <c r="G57" s="514"/>
      <c r="H57" s="1018"/>
      <c r="I57" s="999"/>
      <c r="J57" s="1000"/>
      <c r="K57" s="1000"/>
      <c r="L57" s="1001"/>
      <c r="M57" s="1008"/>
      <c r="N57" s="1009"/>
      <c r="O57" s="1010"/>
      <c r="P57" s="535" t="s">
        <v>974</v>
      </c>
      <c r="Q57" s="542"/>
      <c r="R57" s="542"/>
      <c r="S57" s="543"/>
      <c r="T57" s="548"/>
      <c r="U57" s="539"/>
      <c r="V57" s="540"/>
      <c r="W57" s="540"/>
      <c r="X57" s="540"/>
      <c r="Y57" s="540"/>
      <c r="Z57" s="540"/>
      <c r="AA57" s="541"/>
      <c r="AB57" s="539"/>
      <c r="AC57" s="540"/>
      <c r="AD57" s="540"/>
      <c r="AE57" s="540"/>
      <c r="AF57" s="540"/>
      <c r="AG57" s="540"/>
      <c r="AH57" s="541"/>
      <c r="AI57" s="539"/>
      <c r="AJ57" s="540"/>
      <c r="AK57" s="540"/>
      <c r="AL57" s="540"/>
      <c r="AM57" s="540"/>
      <c r="AN57" s="540"/>
      <c r="AO57" s="541"/>
      <c r="AP57" s="539"/>
      <c r="AQ57" s="540"/>
      <c r="AR57" s="540"/>
      <c r="AS57" s="540"/>
      <c r="AT57" s="540"/>
      <c r="AU57" s="540"/>
      <c r="AV57" s="541"/>
      <c r="AW57" s="539"/>
      <c r="AX57" s="540"/>
      <c r="AY57" s="540"/>
      <c r="AZ57" s="1017"/>
      <c r="BA57" s="971"/>
      <c r="BB57" s="970"/>
      <c r="BC57" s="971"/>
      <c r="BD57" s="972"/>
      <c r="BE57" s="973"/>
      <c r="BF57" s="973"/>
      <c r="BG57" s="973"/>
      <c r="BH57" s="974"/>
    </row>
    <row r="58" spans="2:60" ht="20.25" customHeight="1">
      <c r="B58" s="512">
        <f>B55+1</f>
        <v>13</v>
      </c>
      <c r="C58" s="990"/>
      <c r="D58" s="991"/>
      <c r="E58" s="992"/>
      <c r="F58" s="513">
        <f>C57</f>
        <v>0</v>
      </c>
      <c r="G58" s="514"/>
      <c r="H58" s="997"/>
      <c r="I58" s="1002"/>
      <c r="J58" s="1003"/>
      <c r="K58" s="1003"/>
      <c r="L58" s="1004"/>
      <c r="M58" s="1011"/>
      <c r="N58" s="1012"/>
      <c r="O58" s="1013"/>
      <c r="P58" s="515" t="s">
        <v>975</v>
      </c>
      <c r="Q58" s="516"/>
      <c r="R58" s="516"/>
      <c r="S58" s="517"/>
      <c r="T58" s="518"/>
      <c r="U58" s="519" t="str">
        <f>IF(U57="","",VLOOKUP(U57,'シフト記号表（勤務時間帯）'!$D$6:$X$47,21,FALSE))</f>
        <v/>
      </c>
      <c r="V58" s="520" t="str">
        <f>IF(V57="","",VLOOKUP(V57,'シフト記号表（勤務時間帯）'!$D$6:$X$47,21,FALSE))</f>
        <v/>
      </c>
      <c r="W58" s="520" t="str">
        <f>IF(W57="","",VLOOKUP(W57,'シフト記号表（勤務時間帯）'!$D$6:$X$47,21,FALSE))</f>
        <v/>
      </c>
      <c r="X58" s="520" t="str">
        <f>IF(X57="","",VLOOKUP(X57,'シフト記号表（勤務時間帯）'!$D$6:$X$47,21,FALSE))</f>
        <v/>
      </c>
      <c r="Y58" s="520" t="str">
        <f>IF(Y57="","",VLOOKUP(Y57,'シフト記号表（勤務時間帯）'!$D$6:$X$47,21,FALSE))</f>
        <v/>
      </c>
      <c r="Z58" s="520" t="str">
        <f>IF(Z57="","",VLOOKUP(Z57,'シフト記号表（勤務時間帯）'!$D$6:$X$47,21,FALSE))</f>
        <v/>
      </c>
      <c r="AA58" s="521" t="str">
        <f>IF(AA57="","",VLOOKUP(AA57,'シフト記号表（勤務時間帯）'!$D$6:$X$47,21,FALSE))</f>
        <v/>
      </c>
      <c r="AB58" s="519" t="str">
        <f>IF(AB57="","",VLOOKUP(AB57,'シフト記号表（勤務時間帯）'!$D$6:$X$47,21,FALSE))</f>
        <v/>
      </c>
      <c r="AC58" s="520" t="str">
        <f>IF(AC57="","",VLOOKUP(AC57,'シフト記号表（勤務時間帯）'!$D$6:$X$47,21,FALSE))</f>
        <v/>
      </c>
      <c r="AD58" s="520" t="str">
        <f>IF(AD57="","",VLOOKUP(AD57,'シフト記号表（勤務時間帯）'!$D$6:$X$47,21,FALSE))</f>
        <v/>
      </c>
      <c r="AE58" s="520" t="str">
        <f>IF(AE57="","",VLOOKUP(AE57,'シフト記号表（勤務時間帯）'!$D$6:$X$47,21,FALSE))</f>
        <v/>
      </c>
      <c r="AF58" s="520" t="str">
        <f>IF(AF57="","",VLOOKUP(AF57,'シフト記号表（勤務時間帯）'!$D$6:$X$47,21,FALSE))</f>
        <v/>
      </c>
      <c r="AG58" s="520" t="str">
        <f>IF(AG57="","",VLOOKUP(AG57,'シフト記号表（勤務時間帯）'!$D$6:$X$47,21,FALSE))</f>
        <v/>
      </c>
      <c r="AH58" s="521" t="str">
        <f>IF(AH57="","",VLOOKUP(AH57,'シフト記号表（勤務時間帯）'!$D$6:$X$47,21,FALSE))</f>
        <v/>
      </c>
      <c r="AI58" s="519" t="str">
        <f>IF(AI57="","",VLOOKUP(AI57,'シフト記号表（勤務時間帯）'!$D$6:$X$47,21,FALSE))</f>
        <v/>
      </c>
      <c r="AJ58" s="520" t="str">
        <f>IF(AJ57="","",VLOOKUP(AJ57,'シフト記号表（勤務時間帯）'!$D$6:$X$47,21,FALSE))</f>
        <v/>
      </c>
      <c r="AK58" s="520" t="str">
        <f>IF(AK57="","",VLOOKUP(AK57,'シフト記号表（勤務時間帯）'!$D$6:$X$47,21,FALSE))</f>
        <v/>
      </c>
      <c r="AL58" s="520" t="str">
        <f>IF(AL57="","",VLOOKUP(AL57,'シフト記号表（勤務時間帯）'!$D$6:$X$47,21,FALSE))</f>
        <v/>
      </c>
      <c r="AM58" s="520" t="str">
        <f>IF(AM57="","",VLOOKUP(AM57,'シフト記号表（勤務時間帯）'!$D$6:$X$47,21,FALSE))</f>
        <v/>
      </c>
      <c r="AN58" s="520" t="str">
        <f>IF(AN57="","",VLOOKUP(AN57,'シフト記号表（勤務時間帯）'!$D$6:$X$47,21,FALSE))</f>
        <v/>
      </c>
      <c r="AO58" s="521" t="str">
        <f>IF(AO57="","",VLOOKUP(AO57,'シフト記号表（勤務時間帯）'!$D$6:$X$47,21,FALSE))</f>
        <v/>
      </c>
      <c r="AP58" s="519" t="str">
        <f>IF(AP57="","",VLOOKUP(AP57,'シフト記号表（勤務時間帯）'!$D$6:$X$47,21,FALSE))</f>
        <v/>
      </c>
      <c r="AQ58" s="520" t="str">
        <f>IF(AQ57="","",VLOOKUP(AQ57,'シフト記号表（勤務時間帯）'!$D$6:$X$47,21,FALSE))</f>
        <v/>
      </c>
      <c r="AR58" s="520" t="str">
        <f>IF(AR57="","",VLOOKUP(AR57,'シフト記号表（勤務時間帯）'!$D$6:$X$47,21,FALSE))</f>
        <v/>
      </c>
      <c r="AS58" s="520" t="str">
        <f>IF(AS57="","",VLOOKUP(AS57,'シフト記号表（勤務時間帯）'!$D$6:$X$47,21,FALSE))</f>
        <v/>
      </c>
      <c r="AT58" s="520" t="str">
        <f>IF(AT57="","",VLOOKUP(AT57,'シフト記号表（勤務時間帯）'!$D$6:$X$47,21,FALSE))</f>
        <v/>
      </c>
      <c r="AU58" s="520" t="str">
        <f>IF(AU57="","",VLOOKUP(AU57,'シフト記号表（勤務時間帯）'!$D$6:$X$47,21,FALSE))</f>
        <v/>
      </c>
      <c r="AV58" s="521" t="str">
        <f>IF(AV57="","",VLOOKUP(AV57,'シフト記号表（勤務時間帯）'!$D$6:$X$47,21,FALSE))</f>
        <v/>
      </c>
      <c r="AW58" s="519" t="str">
        <f>IF(AW57="","",VLOOKUP(AW57,'シフト記号表（勤務時間帯）'!$D$6:$X$47,21,FALSE))</f>
        <v/>
      </c>
      <c r="AX58" s="520" t="str">
        <f>IF(AX57="","",VLOOKUP(AX57,'シフト記号表（勤務時間帯）'!$D$6:$X$47,21,FALSE))</f>
        <v/>
      </c>
      <c r="AY58" s="520" t="str">
        <f>IF(AY57="","",VLOOKUP(AY57,'シフト記号表（勤務時間帯）'!$D$6:$X$47,21,FALSE))</f>
        <v/>
      </c>
      <c r="AZ58" s="981">
        <f>IF($BC$3="４週",SUM(U58:AV58),IF($BC$3="暦月",SUM(U58:AY58),""))</f>
        <v>0</v>
      </c>
      <c r="BA58" s="982"/>
      <c r="BB58" s="983">
        <f>IF($BC$3="４週",AZ58/4,IF($BC$3="暦月",(AZ58/($BC$8/7)),""))</f>
        <v>0</v>
      </c>
      <c r="BC58" s="982"/>
      <c r="BD58" s="975"/>
      <c r="BE58" s="976"/>
      <c r="BF58" s="976"/>
      <c r="BG58" s="976"/>
      <c r="BH58" s="977"/>
    </row>
    <row r="59" spans="2:60" ht="20.25" customHeight="1">
      <c r="B59" s="522"/>
      <c r="C59" s="993"/>
      <c r="D59" s="994"/>
      <c r="E59" s="995"/>
      <c r="F59" s="523"/>
      <c r="G59" s="524">
        <f>C57</f>
        <v>0</v>
      </c>
      <c r="H59" s="998"/>
      <c r="I59" s="1005"/>
      <c r="J59" s="1006"/>
      <c r="K59" s="1006"/>
      <c r="L59" s="1007"/>
      <c r="M59" s="1014"/>
      <c r="N59" s="1015"/>
      <c r="O59" s="1016"/>
      <c r="P59" s="549" t="s">
        <v>976</v>
      </c>
      <c r="Q59" s="550"/>
      <c r="R59" s="550"/>
      <c r="S59" s="551"/>
      <c r="T59" s="552"/>
      <c r="U59" s="529" t="str">
        <f>IF(U57="","",VLOOKUP(U57,'シフト記号表（勤務時間帯）'!$D$6:$Z$47,23,FALSE))</f>
        <v/>
      </c>
      <c r="V59" s="530" t="str">
        <f>IF(V57="","",VLOOKUP(V57,'シフト記号表（勤務時間帯）'!$D$6:$Z$47,23,FALSE))</f>
        <v/>
      </c>
      <c r="W59" s="530" t="str">
        <f>IF(W57="","",VLOOKUP(W57,'シフト記号表（勤務時間帯）'!$D$6:$Z$47,23,FALSE))</f>
        <v/>
      </c>
      <c r="X59" s="530" t="str">
        <f>IF(X57="","",VLOOKUP(X57,'シフト記号表（勤務時間帯）'!$D$6:$Z$47,23,FALSE))</f>
        <v/>
      </c>
      <c r="Y59" s="530" t="str">
        <f>IF(Y57="","",VLOOKUP(Y57,'シフト記号表（勤務時間帯）'!$D$6:$Z$47,23,FALSE))</f>
        <v/>
      </c>
      <c r="Z59" s="530" t="str">
        <f>IF(Z57="","",VLOOKUP(Z57,'シフト記号表（勤務時間帯）'!$D$6:$Z$47,23,FALSE))</f>
        <v/>
      </c>
      <c r="AA59" s="531" t="str">
        <f>IF(AA57="","",VLOOKUP(AA57,'シフト記号表（勤務時間帯）'!$D$6:$Z$47,23,FALSE))</f>
        <v/>
      </c>
      <c r="AB59" s="529" t="str">
        <f>IF(AB57="","",VLOOKUP(AB57,'シフト記号表（勤務時間帯）'!$D$6:$Z$47,23,FALSE))</f>
        <v/>
      </c>
      <c r="AC59" s="530" t="str">
        <f>IF(AC57="","",VLOOKUP(AC57,'シフト記号表（勤務時間帯）'!$D$6:$Z$47,23,FALSE))</f>
        <v/>
      </c>
      <c r="AD59" s="530" t="str">
        <f>IF(AD57="","",VLOOKUP(AD57,'シフト記号表（勤務時間帯）'!$D$6:$Z$47,23,FALSE))</f>
        <v/>
      </c>
      <c r="AE59" s="530" t="str">
        <f>IF(AE57="","",VLOOKUP(AE57,'シフト記号表（勤務時間帯）'!$D$6:$Z$47,23,FALSE))</f>
        <v/>
      </c>
      <c r="AF59" s="530" t="str">
        <f>IF(AF57="","",VLOOKUP(AF57,'シフト記号表（勤務時間帯）'!$D$6:$Z$47,23,FALSE))</f>
        <v/>
      </c>
      <c r="AG59" s="530" t="str">
        <f>IF(AG57="","",VLOOKUP(AG57,'シフト記号表（勤務時間帯）'!$D$6:$Z$47,23,FALSE))</f>
        <v/>
      </c>
      <c r="AH59" s="531" t="str">
        <f>IF(AH57="","",VLOOKUP(AH57,'シフト記号表（勤務時間帯）'!$D$6:$Z$47,23,FALSE))</f>
        <v/>
      </c>
      <c r="AI59" s="529" t="str">
        <f>IF(AI57="","",VLOOKUP(AI57,'シフト記号表（勤務時間帯）'!$D$6:$Z$47,23,FALSE))</f>
        <v/>
      </c>
      <c r="AJ59" s="530" t="str">
        <f>IF(AJ57="","",VLOOKUP(AJ57,'シフト記号表（勤務時間帯）'!$D$6:$Z$47,23,FALSE))</f>
        <v/>
      </c>
      <c r="AK59" s="530" t="str">
        <f>IF(AK57="","",VLOOKUP(AK57,'シフト記号表（勤務時間帯）'!$D$6:$Z$47,23,FALSE))</f>
        <v/>
      </c>
      <c r="AL59" s="530" t="str">
        <f>IF(AL57="","",VLOOKUP(AL57,'シフト記号表（勤務時間帯）'!$D$6:$Z$47,23,FALSE))</f>
        <v/>
      </c>
      <c r="AM59" s="530" t="str">
        <f>IF(AM57="","",VLOOKUP(AM57,'シフト記号表（勤務時間帯）'!$D$6:$Z$47,23,FALSE))</f>
        <v/>
      </c>
      <c r="AN59" s="530" t="str">
        <f>IF(AN57="","",VLOOKUP(AN57,'シフト記号表（勤務時間帯）'!$D$6:$Z$47,23,FALSE))</f>
        <v/>
      </c>
      <c r="AO59" s="531" t="str">
        <f>IF(AO57="","",VLOOKUP(AO57,'シフト記号表（勤務時間帯）'!$D$6:$Z$47,23,FALSE))</f>
        <v/>
      </c>
      <c r="AP59" s="529" t="str">
        <f>IF(AP57="","",VLOOKUP(AP57,'シフト記号表（勤務時間帯）'!$D$6:$Z$47,23,FALSE))</f>
        <v/>
      </c>
      <c r="AQ59" s="530" t="str">
        <f>IF(AQ57="","",VLOOKUP(AQ57,'シフト記号表（勤務時間帯）'!$D$6:$Z$47,23,FALSE))</f>
        <v/>
      </c>
      <c r="AR59" s="530" t="str">
        <f>IF(AR57="","",VLOOKUP(AR57,'シフト記号表（勤務時間帯）'!$D$6:$Z$47,23,FALSE))</f>
        <v/>
      </c>
      <c r="AS59" s="530" t="str">
        <f>IF(AS57="","",VLOOKUP(AS57,'シフト記号表（勤務時間帯）'!$D$6:$Z$47,23,FALSE))</f>
        <v/>
      </c>
      <c r="AT59" s="530" t="str">
        <f>IF(AT57="","",VLOOKUP(AT57,'シフト記号表（勤務時間帯）'!$D$6:$Z$47,23,FALSE))</f>
        <v/>
      </c>
      <c r="AU59" s="530" t="str">
        <f>IF(AU57="","",VLOOKUP(AU57,'シフト記号表（勤務時間帯）'!$D$6:$Z$47,23,FALSE))</f>
        <v/>
      </c>
      <c r="AV59" s="531" t="str">
        <f>IF(AV57="","",VLOOKUP(AV57,'シフト記号表（勤務時間帯）'!$D$6:$Z$47,23,FALSE))</f>
        <v/>
      </c>
      <c r="AW59" s="529" t="str">
        <f>IF(AW57="","",VLOOKUP(AW57,'シフト記号表（勤務時間帯）'!$D$6:$Z$47,23,FALSE))</f>
        <v/>
      </c>
      <c r="AX59" s="530" t="str">
        <f>IF(AX57="","",VLOOKUP(AX57,'シフト記号表（勤務時間帯）'!$D$6:$Z$47,23,FALSE))</f>
        <v/>
      </c>
      <c r="AY59" s="530" t="str">
        <f>IF(AY57="","",VLOOKUP(AY57,'シフト記号表（勤務時間帯）'!$D$6:$Z$47,23,FALSE))</f>
        <v/>
      </c>
      <c r="AZ59" s="984">
        <f>IF($BC$3="４週",SUM(U59:AV59),IF($BC$3="暦月",SUM(U59:AY59),""))</f>
        <v>0</v>
      </c>
      <c r="BA59" s="985"/>
      <c r="BB59" s="986">
        <f>IF($BC$3="４週",AZ59/4,IF($BC$3="暦月",(AZ59/($BC$8/7)),""))</f>
        <v>0</v>
      </c>
      <c r="BC59" s="985"/>
      <c r="BD59" s="978"/>
      <c r="BE59" s="979"/>
      <c r="BF59" s="979"/>
      <c r="BG59" s="979"/>
      <c r="BH59" s="980"/>
    </row>
    <row r="60" spans="2:60" ht="20.25" customHeight="1">
      <c r="B60" s="532"/>
      <c r="C60" s="987"/>
      <c r="D60" s="988"/>
      <c r="E60" s="989"/>
      <c r="F60" s="513"/>
      <c r="G60" s="514"/>
      <c r="H60" s="1018"/>
      <c r="I60" s="999"/>
      <c r="J60" s="1000"/>
      <c r="K60" s="1000"/>
      <c r="L60" s="1001"/>
      <c r="M60" s="1008"/>
      <c r="N60" s="1009"/>
      <c r="O60" s="1010"/>
      <c r="P60" s="535" t="s">
        <v>974</v>
      </c>
      <c r="Q60" s="542"/>
      <c r="R60" s="542"/>
      <c r="S60" s="543"/>
      <c r="T60" s="548"/>
      <c r="U60" s="539"/>
      <c r="V60" s="540"/>
      <c r="W60" s="540"/>
      <c r="X60" s="540"/>
      <c r="Y60" s="540"/>
      <c r="Z60" s="540"/>
      <c r="AA60" s="541"/>
      <c r="AB60" s="539"/>
      <c r="AC60" s="540"/>
      <c r="AD60" s="540"/>
      <c r="AE60" s="540"/>
      <c r="AF60" s="540"/>
      <c r="AG60" s="540"/>
      <c r="AH60" s="541"/>
      <c r="AI60" s="539"/>
      <c r="AJ60" s="540"/>
      <c r="AK60" s="540"/>
      <c r="AL60" s="540"/>
      <c r="AM60" s="540"/>
      <c r="AN60" s="540"/>
      <c r="AO60" s="541"/>
      <c r="AP60" s="539"/>
      <c r="AQ60" s="540"/>
      <c r="AR60" s="540"/>
      <c r="AS60" s="540"/>
      <c r="AT60" s="540"/>
      <c r="AU60" s="540"/>
      <c r="AV60" s="541"/>
      <c r="AW60" s="539"/>
      <c r="AX60" s="540"/>
      <c r="AY60" s="540"/>
      <c r="AZ60" s="1017"/>
      <c r="BA60" s="971"/>
      <c r="BB60" s="970"/>
      <c r="BC60" s="971"/>
      <c r="BD60" s="972"/>
      <c r="BE60" s="973"/>
      <c r="BF60" s="973"/>
      <c r="BG60" s="973"/>
      <c r="BH60" s="974"/>
    </row>
    <row r="61" spans="2:60" ht="20.25" customHeight="1">
      <c r="B61" s="512">
        <f>B58+1</f>
        <v>14</v>
      </c>
      <c r="C61" s="990"/>
      <c r="D61" s="991"/>
      <c r="E61" s="992"/>
      <c r="F61" s="513">
        <f>C60</f>
        <v>0</v>
      </c>
      <c r="G61" s="514"/>
      <c r="H61" s="997"/>
      <c r="I61" s="1002"/>
      <c r="J61" s="1003"/>
      <c r="K61" s="1003"/>
      <c r="L61" s="1004"/>
      <c r="M61" s="1011"/>
      <c r="N61" s="1012"/>
      <c r="O61" s="1013"/>
      <c r="P61" s="515" t="s">
        <v>975</v>
      </c>
      <c r="Q61" s="516"/>
      <c r="R61" s="516"/>
      <c r="S61" s="517"/>
      <c r="T61" s="518"/>
      <c r="U61" s="519" t="str">
        <f>IF(U60="","",VLOOKUP(U60,'シフト記号表（勤務時間帯）'!$D$6:$X$47,21,FALSE))</f>
        <v/>
      </c>
      <c r="V61" s="520" t="str">
        <f>IF(V60="","",VLOOKUP(V60,'シフト記号表（勤務時間帯）'!$D$6:$X$47,21,FALSE))</f>
        <v/>
      </c>
      <c r="W61" s="520" t="str">
        <f>IF(W60="","",VLOOKUP(W60,'シフト記号表（勤務時間帯）'!$D$6:$X$47,21,FALSE))</f>
        <v/>
      </c>
      <c r="X61" s="520" t="str">
        <f>IF(X60="","",VLOOKUP(X60,'シフト記号表（勤務時間帯）'!$D$6:$X$47,21,FALSE))</f>
        <v/>
      </c>
      <c r="Y61" s="520" t="str">
        <f>IF(Y60="","",VLOOKUP(Y60,'シフト記号表（勤務時間帯）'!$D$6:$X$47,21,FALSE))</f>
        <v/>
      </c>
      <c r="Z61" s="520" t="str">
        <f>IF(Z60="","",VLOOKUP(Z60,'シフト記号表（勤務時間帯）'!$D$6:$X$47,21,FALSE))</f>
        <v/>
      </c>
      <c r="AA61" s="521" t="str">
        <f>IF(AA60="","",VLOOKUP(AA60,'シフト記号表（勤務時間帯）'!$D$6:$X$47,21,FALSE))</f>
        <v/>
      </c>
      <c r="AB61" s="519" t="str">
        <f>IF(AB60="","",VLOOKUP(AB60,'シフト記号表（勤務時間帯）'!$D$6:$X$47,21,FALSE))</f>
        <v/>
      </c>
      <c r="AC61" s="520" t="str">
        <f>IF(AC60="","",VLOOKUP(AC60,'シフト記号表（勤務時間帯）'!$D$6:$X$47,21,FALSE))</f>
        <v/>
      </c>
      <c r="AD61" s="520" t="str">
        <f>IF(AD60="","",VLOOKUP(AD60,'シフト記号表（勤務時間帯）'!$D$6:$X$47,21,FALSE))</f>
        <v/>
      </c>
      <c r="AE61" s="520" t="str">
        <f>IF(AE60="","",VLOOKUP(AE60,'シフト記号表（勤務時間帯）'!$D$6:$X$47,21,FALSE))</f>
        <v/>
      </c>
      <c r="AF61" s="520" t="str">
        <f>IF(AF60="","",VLOOKUP(AF60,'シフト記号表（勤務時間帯）'!$D$6:$X$47,21,FALSE))</f>
        <v/>
      </c>
      <c r="AG61" s="520" t="str">
        <f>IF(AG60="","",VLOOKUP(AG60,'シフト記号表（勤務時間帯）'!$D$6:$X$47,21,FALSE))</f>
        <v/>
      </c>
      <c r="AH61" s="521" t="str">
        <f>IF(AH60="","",VLOOKUP(AH60,'シフト記号表（勤務時間帯）'!$D$6:$X$47,21,FALSE))</f>
        <v/>
      </c>
      <c r="AI61" s="519" t="str">
        <f>IF(AI60="","",VLOOKUP(AI60,'シフト記号表（勤務時間帯）'!$D$6:$X$47,21,FALSE))</f>
        <v/>
      </c>
      <c r="AJ61" s="520" t="str">
        <f>IF(AJ60="","",VLOOKUP(AJ60,'シフト記号表（勤務時間帯）'!$D$6:$X$47,21,FALSE))</f>
        <v/>
      </c>
      <c r="AK61" s="520" t="str">
        <f>IF(AK60="","",VLOOKUP(AK60,'シフト記号表（勤務時間帯）'!$D$6:$X$47,21,FALSE))</f>
        <v/>
      </c>
      <c r="AL61" s="520" t="str">
        <f>IF(AL60="","",VLOOKUP(AL60,'シフト記号表（勤務時間帯）'!$D$6:$X$47,21,FALSE))</f>
        <v/>
      </c>
      <c r="AM61" s="520" t="str">
        <f>IF(AM60="","",VLOOKUP(AM60,'シフト記号表（勤務時間帯）'!$D$6:$X$47,21,FALSE))</f>
        <v/>
      </c>
      <c r="AN61" s="520" t="str">
        <f>IF(AN60="","",VLOOKUP(AN60,'シフト記号表（勤務時間帯）'!$D$6:$X$47,21,FALSE))</f>
        <v/>
      </c>
      <c r="AO61" s="521" t="str">
        <f>IF(AO60="","",VLOOKUP(AO60,'シフト記号表（勤務時間帯）'!$D$6:$X$47,21,FALSE))</f>
        <v/>
      </c>
      <c r="AP61" s="519" t="str">
        <f>IF(AP60="","",VLOOKUP(AP60,'シフト記号表（勤務時間帯）'!$D$6:$X$47,21,FALSE))</f>
        <v/>
      </c>
      <c r="AQ61" s="520" t="str">
        <f>IF(AQ60="","",VLOOKUP(AQ60,'シフト記号表（勤務時間帯）'!$D$6:$X$47,21,FALSE))</f>
        <v/>
      </c>
      <c r="AR61" s="520" t="str">
        <f>IF(AR60="","",VLOOKUP(AR60,'シフト記号表（勤務時間帯）'!$D$6:$X$47,21,FALSE))</f>
        <v/>
      </c>
      <c r="AS61" s="520" t="str">
        <f>IF(AS60="","",VLOOKUP(AS60,'シフト記号表（勤務時間帯）'!$D$6:$X$47,21,FALSE))</f>
        <v/>
      </c>
      <c r="AT61" s="520" t="str">
        <f>IF(AT60="","",VLOOKUP(AT60,'シフト記号表（勤務時間帯）'!$D$6:$X$47,21,FALSE))</f>
        <v/>
      </c>
      <c r="AU61" s="520" t="str">
        <f>IF(AU60="","",VLOOKUP(AU60,'シフト記号表（勤務時間帯）'!$D$6:$X$47,21,FALSE))</f>
        <v/>
      </c>
      <c r="AV61" s="521" t="str">
        <f>IF(AV60="","",VLOOKUP(AV60,'シフト記号表（勤務時間帯）'!$D$6:$X$47,21,FALSE))</f>
        <v/>
      </c>
      <c r="AW61" s="519" t="str">
        <f>IF(AW60="","",VLOOKUP(AW60,'シフト記号表（勤務時間帯）'!$D$6:$X$47,21,FALSE))</f>
        <v/>
      </c>
      <c r="AX61" s="520" t="str">
        <f>IF(AX60="","",VLOOKUP(AX60,'シフト記号表（勤務時間帯）'!$D$6:$X$47,21,FALSE))</f>
        <v/>
      </c>
      <c r="AY61" s="520" t="str">
        <f>IF(AY60="","",VLOOKUP(AY60,'シフト記号表（勤務時間帯）'!$D$6:$X$47,21,FALSE))</f>
        <v/>
      </c>
      <c r="AZ61" s="981">
        <f>IF($BC$3="４週",SUM(U61:AV61),IF($BC$3="暦月",SUM(U61:AY61),""))</f>
        <v>0</v>
      </c>
      <c r="BA61" s="982"/>
      <c r="BB61" s="983">
        <f>IF($BC$3="４週",AZ61/4,IF($BC$3="暦月",(AZ61/($BC$8/7)),""))</f>
        <v>0</v>
      </c>
      <c r="BC61" s="982"/>
      <c r="BD61" s="975"/>
      <c r="BE61" s="976"/>
      <c r="BF61" s="976"/>
      <c r="BG61" s="976"/>
      <c r="BH61" s="977"/>
    </row>
    <row r="62" spans="2:60" ht="20.25" customHeight="1">
      <c r="B62" s="522"/>
      <c r="C62" s="993"/>
      <c r="D62" s="994"/>
      <c r="E62" s="995"/>
      <c r="F62" s="523"/>
      <c r="G62" s="524">
        <f>C60</f>
        <v>0</v>
      </c>
      <c r="H62" s="998"/>
      <c r="I62" s="1005"/>
      <c r="J62" s="1006"/>
      <c r="K62" s="1006"/>
      <c r="L62" s="1007"/>
      <c r="M62" s="1014"/>
      <c r="N62" s="1015"/>
      <c r="O62" s="1016"/>
      <c r="P62" s="549" t="s">
        <v>976</v>
      </c>
      <c r="Q62" s="550"/>
      <c r="R62" s="550"/>
      <c r="S62" s="551"/>
      <c r="T62" s="552"/>
      <c r="U62" s="529" t="str">
        <f>IF(U60="","",VLOOKUP(U60,'シフト記号表（勤務時間帯）'!$D$6:$Z$47,23,FALSE))</f>
        <v/>
      </c>
      <c r="V62" s="530" t="str">
        <f>IF(V60="","",VLOOKUP(V60,'シフト記号表（勤務時間帯）'!$D$6:$Z$47,23,FALSE))</f>
        <v/>
      </c>
      <c r="W62" s="530" t="str">
        <f>IF(W60="","",VLOOKUP(W60,'シフト記号表（勤務時間帯）'!$D$6:$Z$47,23,FALSE))</f>
        <v/>
      </c>
      <c r="X62" s="530" t="str">
        <f>IF(X60="","",VLOOKUP(X60,'シフト記号表（勤務時間帯）'!$D$6:$Z$47,23,FALSE))</f>
        <v/>
      </c>
      <c r="Y62" s="530" t="str">
        <f>IF(Y60="","",VLOOKUP(Y60,'シフト記号表（勤務時間帯）'!$D$6:$Z$47,23,FALSE))</f>
        <v/>
      </c>
      <c r="Z62" s="530" t="str">
        <f>IF(Z60="","",VLOOKUP(Z60,'シフト記号表（勤務時間帯）'!$D$6:$Z$47,23,FALSE))</f>
        <v/>
      </c>
      <c r="AA62" s="531" t="str">
        <f>IF(AA60="","",VLOOKUP(AA60,'シフト記号表（勤務時間帯）'!$D$6:$Z$47,23,FALSE))</f>
        <v/>
      </c>
      <c r="AB62" s="529" t="str">
        <f>IF(AB60="","",VLOOKUP(AB60,'シフト記号表（勤務時間帯）'!$D$6:$Z$47,23,FALSE))</f>
        <v/>
      </c>
      <c r="AC62" s="530" t="str">
        <f>IF(AC60="","",VLOOKUP(AC60,'シフト記号表（勤務時間帯）'!$D$6:$Z$47,23,FALSE))</f>
        <v/>
      </c>
      <c r="AD62" s="530" t="str">
        <f>IF(AD60="","",VLOOKUP(AD60,'シフト記号表（勤務時間帯）'!$D$6:$Z$47,23,FALSE))</f>
        <v/>
      </c>
      <c r="AE62" s="530" t="str">
        <f>IF(AE60="","",VLOOKUP(AE60,'シフト記号表（勤務時間帯）'!$D$6:$Z$47,23,FALSE))</f>
        <v/>
      </c>
      <c r="AF62" s="530" t="str">
        <f>IF(AF60="","",VLOOKUP(AF60,'シフト記号表（勤務時間帯）'!$D$6:$Z$47,23,FALSE))</f>
        <v/>
      </c>
      <c r="AG62" s="530" t="str">
        <f>IF(AG60="","",VLOOKUP(AG60,'シフト記号表（勤務時間帯）'!$D$6:$Z$47,23,FALSE))</f>
        <v/>
      </c>
      <c r="AH62" s="531" t="str">
        <f>IF(AH60="","",VLOOKUP(AH60,'シフト記号表（勤務時間帯）'!$D$6:$Z$47,23,FALSE))</f>
        <v/>
      </c>
      <c r="AI62" s="529" t="str">
        <f>IF(AI60="","",VLOOKUP(AI60,'シフト記号表（勤務時間帯）'!$D$6:$Z$47,23,FALSE))</f>
        <v/>
      </c>
      <c r="AJ62" s="530" t="str">
        <f>IF(AJ60="","",VLOOKUP(AJ60,'シフト記号表（勤務時間帯）'!$D$6:$Z$47,23,FALSE))</f>
        <v/>
      </c>
      <c r="AK62" s="530" t="str">
        <f>IF(AK60="","",VLOOKUP(AK60,'シフト記号表（勤務時間帯）'!$D$6:$Z$47,23,FALSE))</f>
        <v/>
      </c>
      <c r="AL62" s="530" t="str">
        <f>IF(AL60="","",VLOOKUP(AL60,'シフト記号表（勤務時間帯）'!$D$6:$Z$47,23,FALSE))</f>
        <v/>
      </c>
      <c r="AM62" s="530" t="str">
        <f>IF(AM60="","",VLOOKUP(AM60,'シフト記号表（勤務時間帯）'!$D$6:$Z$47,23,FALSE))</f>
        <v/>
      </c>
      <c r="AN62" s="530" t="str">
        <f>IF(AN60="","",VLOOKUP(AN60,'シフト記号表（勤務時間帯）'!$D$6:$Z$47,23,FALSE))</f>
        <v/>
      </c>
      <c r="AO62" s="531" t="str">
        <f>IF(AO60="","",VLOOKUP(AO60,'シフト記号表（勤務時間帯）'!$D$6:$Z$47,23,FALSE))</f>
        <v/>
      </c>
      <c r="AP62" s="529" t="str">
        <f>IF(AP60="","",VLOOKUP(AP60,'シフト記号表（勤務時間帯）'!$D$6:$Z$47,23,FALSE))</f>
        <v/>
      </c>
      <c r="AQ62" s="530" t="str">
        <f>IF(AQ60="","",VLOOKUP(AQ60,'シフト記号表（勤務時間帯）'!$D$6:$Z$47,23,FALSE))</f>
        <v/>
      </c>
      <c r="AR62" s="530" t="str">
        <f>IF(AR60="","",VLOOKUP(AR60,'シフト記号表（勤務時間帯）'!$D$6:$Z$47,23,FALSE))</f>
        <v/>
      </c>
      <c r="AS62" s="530" t="str">
        <f>IF(AS60="","",VLOOKUP(AS60,'シフト記号表（勤務時間帯）'!$D$6:$Z$47,23,FALSE))</f>
        <v/>
      </c>
      <c r="AT62" s="530" t="str">
        <f>IF(AT60="","",VLOOKUP(AT60,'シフト記号表（勤務時間帯）'!$D$6:$Z$47,23,FALSE))</f>
        <v/>
      </c>
      <c r="AU62" s="530" t="str">
        <f>IF(AU60="","",VLOOKUP(AU60,'シフト記号表（勤務時間帯）'!$D$6:$Z$47,23,FALSE))</f>
        <v/>
      </c>
      <c r="AV62" s="531" t="str">
        <f>IF(AV60="","",VLOOKUP(AV60,'シフト記号表（勤務時間帯）'!$D$6:$Z$47,23,FALSE))</f>
        <v/>
      </c>
      <c r="AW62" s="529" t="str">
        <f>IF(AW60="","",VLOOKUP(AW60,'シフト記号表（勤務時間帯）'!$D$6:$Z$47,23,FALSE))</f>
        <v/>
      </c>
      <c r="AX62" s="530" t="str">
        <f>IF(AX60="","",VLOOKUP(AX60,'シフト記号表（勤務時間帯）'!$D$6:$Z$47,23,FALSE))</f>
        <v/>
      </c>
      <c r="AY62" s="530" t="str">
        <f>IF(AY60="","",VLOOKUP(AY60,'シフト記号表（勤務時間帯）'!$D$6:$Z$47,23,FALSE))</f>
        <v/>
      </c>
      <c r="AZ62" s="984">
        <f>IF($BC$3="４週",SUM(U62:AV62),IF($BC$3="暦月",SUM(U62:AY62),""))</f>
        <v>0</v>
      </c>
      <c r="BA62" s="985"/>
      <c r="BB62" s="986">
        <f>IF($BC$3="４週",AZ62/4,IF($BC$3="暦月",(AZ62/($BC$8/7)),""))</f>
        <v>0</v>
      </c>
      <c r="BC62" s="985"/>
      <c r="BD62" s="978"/>
      <c r="BE62" s="979"/>
      <c r="BF62" s="979"/>
      <c r="BG62" s="979"/>
      <c r="BH62" s="980"/>
    </row>
    <row r="63" spans="2:60" ht="20.25" customHeight="1">
      <c r="B63" s="532"/>
      <c r="C63" s="987"/>
      <c r="D63" s="988"/>
      <c r="E63" s="989"/>
      <c r="F63" s="513"/>
      <c r="G63" s="514"/>
      <c r="H63" s="1018"/>
      <c r="I63" s="999"/>
      <c r="J63" s="1000"/>
      <c r="K63" s="1000"/>
      <c r="L63" s="1001"/>
      <c r="M63" s="1008"/>
      <c r="N63" s="1009"/>
      <c r="O63" s="1010"/>
      <c r="P63" s="535" t="s">
        <v>974</v>
      </c>
      <c r="Q63" s="542"/>
      <c r="R63" s="542"/>
      <c r="S63" s="543"/>
      <c r="T63" s="548"/>
      <c r="U63" s="539"/>
      <c r="V63" s="540"/>
      <c r="W63" s="540"/>
      <c r="X63" s="540"/>
      <c r="Y63" s="540"/>
      <c r="Z63" s="540"/>
      <c r="AA63" s="541"/>
      <c r="AB63" s="539"/>
      <c r="AC63" s="540"/>
      <c r="AD63" s="540"/>
      <c r="AE63" s="540"/>
      <c r="AF63" s="540"/>
      <c r="AG63" s="540"/>
      <c r="AH63" s="541"/>
      <c r="AI63" s="539"/>
      <c r="AJ63" s="540"/>
      <c r="AK63" s="540"/>
      <c r="AL63" s="540"/>
      <c r="AM63" s="540"/>
      <c r="AN63" s="540"/>
      <c r="AO63" s="541"/>
      <c r="AP63" s="539"/>
      <c r="AQ63" s="540"/>
      <c r="AR63" s="540"/>
      <c r="AS63" s="540"/>
      <c r="AT63" s="540"/>
      <c r="AU63" s="540"/>
      <c r="AV63" s="541"/>
      <c r="AW63" s="539"/>
      <c r="AX63" s="540"/>
      <c r="AY63" s="540"/>
      <c r="AZ63" s="1017"/>
      <c r="BA63" s="971"/>
      <c r="BB63" s="970"/>
      <c r="BC63" s="971"/>
      <c r="BD63" s="972"/>
      <c r="BE63" s="973"/>
      <c r="BF63" s="973"/>
      <c r="BG63" s="973"/>
      <c r="BH63" s="974"/>
    </row>
    <row r="64" spans="2:60" ht="20.25" customHeight="1">
      <c r="B64" s="512">
        <f>B61+1</f>
        <v>15</v>
      </c>
      <c r="C64" s="990"/>
      <c r="D64" s="991"/>
      <c r="E64" s="992"/>
      <c r="F64" s="513">
        <f>C63</f>
        <v>0</v>
      </c>
      <c r="G64" s="514"/>
      <c r="H64" s="997"/>
      <c r="I64" s="1002"/>
      <c r="J64" s="1003"/>
      <c r="K64" s="1003"/>
      <c r="L64" s="1004"/>
      <c r="M64" s="1011"/>
      <c r="N64" s="1012"/>
      <c r="O64" s="1013"/>
      <c r="P64" s="515" t="s">
        <v>975</v>
      </c>
      <c r="Q64" s="516"/>
      <c r="R64" s="516"/>
      <c r="S64" s="517"/>
      <c r="T64" s="518"/>
      <c r="U64" s="519" t="str">
        <f>IF(U63="","",VLOOKUP(U63,'シフト記号表（勤務時間帯）'!$D$6:$X$47,21,FALSE))</f>
        <v/>
      </c>
      <c r="V64" s="520" t="str">
        <f>IF(V63="","",VLOOKUP(V63,'シフト記号表（勤務時間帯）'!$D$6:$X$47,21,FALSE))</f>
        <v/>
      </c>
      <c r="W64" s="520" t="str">
        <f>IF(W63="","",VLOOKUP(W63,'シフト記号表（勤務時間帯）'!$D$6:$X$47,21,FALSE))</f>
        <v/>
      </c>
      <c r="X64" s="520" t="str">
        <f>IF(X63="","",VLOOKUP(X63,'シフト記号表（勤務時間帯）'!$D$6:$X$47,21,FALSE))</f>
        <v/>
      </c>
      <c r="Y64" s="520" t="str">
        <f>IF(Y63="","",VLOOKUP(Y63,'シフト記号表（勤務時間帯）'!$D$6:$X$47,21,FALSE))</f>
        <v/>
      </c>
      <c r="Z64" s="520" t="str">
        <f>IF(Z63="","",VLOOKUP(Z63,'シフト記号表（勤務時間帯）'!$D$6:$X$47,21,FALSE))</f>
        <v/>
      </c>
      <c r="AA64" s="521" t="str">
        <f>IF(AA63="","",VLOOKUP(AA63,'シフト記号表（勤務時間帯）'!$D$6:$X$47,21,FALSE))</f>
        <v/>
      </c>
      <c r="AB64" s="519" t="str">
        <f>IF(AB63="","",VLOOKUP(AB63,'シフト記号表（勤務時間帯）'!$D$6:$X$47,21,FALSE))</f>
        <v/>
      </c>
      <c r="AC64" s="520" t="str">
        <f>IF(AC63="","",VLOOKUP(AC63,'シフト記号表（勤務時間帯）'!$D$6:$X$47,21,FALSE))</f>
        <v/>
      </c>
      <c r="AD64" s="520" t="str">
        <f>IF(AD63="","",VLOOKUP(AD63,'シフト記号表（勤務時間帯）'!$D$6:$X$47,21,FALSE))</f>
        <v/>
      </c>
      <c r="AE64" s="520" t="str">
        <f>IF(AE63="","",VLOOKUP(AE63,'シフト記号表（勤務時間帯）'!$D$6:$X$47,21,FALSE))</f>
        <v/>
      </c>
      <c r="AF64" s="520" t="str">
        <f>IF(AF63="","",VLOOKUP(AF63,'シフト記号表（勤務時間帯）'!$D$6:$X$47,21,FALSE))</f>
        <v/>
      </c>
      <c r="AG64" s="520" t="str">
        <f>IF(AG63="","",VLOOKUP(AG63,'シフト記号表（勤務時間帯）'!$D$6:$X$47,21,FALSE))</f>
        <v/>
      </c>
      <c r="AH64" s="521" t="str">
        <f>IF(AH63="","",VLOOKUP(AH63,'シフト記号表（勤務時間帯）'!$D$6:$X$47,21,FALSE))</f>
        <v/>
      </c>
      <c r="AI64" s="519" t="str">
        <f>IF(AI63="","",VLOOKUP(AI63,'シフト記号表（勤務時間帯）'!$D$6:$X$47,21,FALSE))</f>
        <v/>
      </c>
      <c r="AJ64" s="520" t="str">
        <f>IF(AJ63="","",VLOOKUP(AJ63,'シフト記号表（勤務時間帯）'!$D$6:$X$47,21,FALSE))</f>
        <v/>
      </c>
      <c r="AK64" s="520" t="str">
        <f>IF(AK63="","",VLOOKUP(AK63,'シフト記号表（勤務時間帯）'!$D$6:$X$47,21,FALSE))</f>
        <v/>
      </c>
      <c r="AL64" s="520" t="str">
        <f>IF(AL63="","",VLOOKUP(AL63,'シフト記号表（勤務時間帯）'!$D$6:$X$47,21,FALSE))</f>
        <v/>
      </c>
      <c r="AM64" s="520" t="str">
        <f>IF(AM63="","",VLOOKUP(AM63,'シフト記号表（勤務時間帯）'!$D$6:$X$47,21,FALSE))</f>
        <v/>
      </c>
      <c r="AN64" s="520" t="str">
        <f>IF(AN63="","",VLOOKUP(AN63,'シフト記号表（勤務時間帯）'!$D$6:$X$47,21,FALSE))</f>
        <v/>
      </c>
      <c r="AO64" s="521" t="str">
        <f>IF(AO63="","",VLOOKUP(AO63,'シフト記号表（勤務時間帯）'!$D$6:$X$47,21,FALSE))</f>
        <v/>
      </c>
      <c r="AP64" s="519" t="str">
        <f>IF(AP63="","",VLOOKUP(AP63,'シフト記号表（勤務時間帯）'!$D$6:$X$47,21,FALSE))</f>
        <v/>
      </c>
      <c r="AQ64" s="520" t="str">
        <f>IF(AQ63="","",VLOOKUP(AQ63,'シフト記号表（勤務時間帯）'!$D$6:$X$47,21,FALSE))</f>
        <v/>
      </c>
      <c r="AR64" s="520" t="str">
        <f>IF(AR63="","",VLOOKUP(AR63,'シフト記号表（勤務時間帯）'!$D$6:$X$47,21,FALSE))</f>
        <v/>
      </c>
      <c r="AS64" s="520" t="str">
        <f>IF(AS63="","",VLOOKUP(AS63,'シフト記号表（勤務時間帯）'!$D$6:$X$47,21,FALSE))</f>
        <v/>
      </c>
      <c r="AT64" s="520" t="str">
        <f>IF(AT63="","",VLOOKUP(AT63,'シフト記号表（勤務時間帯）'!$D$6:$X$47,21,FALSE))</f>
        <v/>
      </c>
      <c r="AU64" s="520" t="str">
        <f>IF(AU63="","",VLOOKUP(AU63,'シフト記号表（勤務時間帯）'!$D$6:$X$47,21,FALSE))</f>
        <v/>
      </c>
      <c r="AV64" s="521" t="str">
        <f>IF(AV63="","",VLOOKUP(AV63,'シフト記号表（勤務時間帯）'!$D$6:$X$47,21,FALSE))</f>
        <v/>
      </c>
      <c r="AW64" s="519" t="str">
        <f>IF(AW63="","",VLOOKUP(AW63,'シフト記号表（勤務時間帯）'!$D$6:$X$47,21,FALSE))</f>
        <v/>
      </c>
      <c r="AX64" s="520" t="str">
        <f>IF(AX63="","",VLOOKUP(AX63,'シフト記号表（勤務時間帯）'!$D$6:$X$47,21,FALSE))</f>
        <v/>
      </c>
      <c r="AY64" s="520" t="str">
        <f>IF(AY63="","",VLOOKUP(AY63,'シフト記号表（勤務時間帯）'!$D$6:$X$47,21,FALSE))</f>
        <v/>
      </c>
      <c r="AZ64" s="981">
        <f>IF($BC$3="４週",SUM(U64:AV64),IF($BC$3="暦月",SUM(U64:AY64),""))</f>
        <v>0</v>
      </c>
      <c r="BA64" s="982"/>
      <c r="BB64" s="983">
        <f>IF($BC$3="４週",AZ64/4,IF($BC$3="暦月",(AZ64/($BC$8/7)),""))</f>
        <v>0</v>
      </c>
      <c r="BC64" s="982"/>
      <c r="BD64" s="975"/>
      <c r="BE64" s="976"/>
      <c r="BF64" s="976"/>
      <c r="BG64" s="976"/>
      <c r="BH64" s="977"/>
    </row>
    <row r="65" spans="2:60" ht="20.25" customHeight="1">
      <c r="B65" s="522"/>
      <c r="C65" s="993"/>
      <c r="D65" s="994"/>
      <c r="E65" s="995"/>
      <c r="F65" s="523"/>
      <c r="G65" s="524">
        <f>C63</f>
        <v>0</v>
      </c>
      <c r="H65" s="998"/>
      <c r="I65" s="1005"/>
      <c r="J65" s="1006"/>
      <c r="K65" s="1006"/>
      <c r="L65" s="1007"/>
      <c r="M65" s="1014"/>
      <c r="N65" s="1015"/>
      <c r="O65" s="1016"/>
      <c r="P65" s="549" t="s">
        <v>976</v>
      </c>
      <c r="Q65" s="550"/>
      <c r="R65" s="550"/>
      <c r="S65" s="551"/>
      <c r="T65" s="552"/>
      <c r="U65" s="529" t="str">
        <f>IF(U63="","",VLOOKUP(U63,'シフト記号表（勤務時間帯）'!$D$6:$Z$47,23,FALSE))</f>
        <v/>
      </c>
      <c r="V65" s="530" t="str">
        <f>IF(V63="","",VLOOKUP(V63,'シフト記号表（勤務時間帯）'!$D$6:$Z$47,23,FALSE))</f>
        <v/>
      </c>
      <c r="W65" s="530" t="str">
        <f>IF(W63="","",VLOOKUP(W63,'シフト記号表（勤務時間帯）'!$D$6:$Z$47,23,FALSE))</f>
        <v/>
      </c>
      <c r="X65" s="530" t="str">
        <f>IF(X63="","",VLOOKUP(X63,'シフト記号表（勤務時間帯）'!$D$6:$Z$47,23,FALSE))</f>
        <v/>
      </c>
      <c r="Y65" s="530" t="str">
        <f>IF(Y63="","",VLOOKUP(Y63,'シフト記号表（勤務時間帯）'!$D$6:$Z$47,23,FALSE))</f>
        <v/>
      </c>
      <c r="Z65" s="530" t="str">
        <f>IF(Z63="","",VLOOKUP(Z63,'シフト記号表（勤務時間帯）'!$D$6:$Z$47,23,FALSE))</f>
        <v/>
      </c>
      <c r="AA65" s="531" t="str">
        <f>IF(AA63="","",VLOOKUP(AA63,'シフト記号表（勤務時間帯）'!$D$6:$Z$47,23,FALSE))</f>
        <v/>
      </c>
      <c r="AB65" s="529" t="str">
        <f>IF(AB63="","",VLOOKUP(AB63,'シフト記号表（勤務時間帯）'!$D$6:$Z$47,23,FALSE))</f>
        <v/>
      </c>
      <c r="AC65" s="530" t="str">
        <f>IF(AC63="","",VLOOKUP(AC63,'シフト記号表（勤務時間帯）'!$D$6:$Z$47,23,FALSE))</f>
        <v/>
      </c>
      <c r="AD65" s="530" t="str">
        <f>IF(AD63="","",VLOOKUP(AD63,'シフト記号表（勤務時間帯）'!$D$6:$Z$47,23,FALSE))</f>
        <v/>
      </c>
      <c r="AE65" s="530" t="str">
        <f>IF(AE63="","",VLOOKUP(AE63,'シフト記号表（勤務時間帯）'!$D$6:$Z$47,23,FALSE))</f>
        <v/>
      </c>
      <c r="AF65" s="530" t="str">
        <f>IF(AF63="","",VLOOKUP(AF63,'シフト記号表（勤務時間帯）'!$D$6:$Z$47,23,FALSE))</f>
        <v/>
      </c>
      <c r="AG65" s="530" t="str">
        <f>IF(AG63="","",VLOOKUP(AG63,'シフト記号表（勤務時間帯）'!$D$6:$Z$47,23,FALSE))</f>
        <v/>
      </c>
      <c r="AH65" s="531" t="str">
        <f>IF(AH63="","",VLOOKUP(AH63,'シフト記号表（勤務時間帯）'!$D$6:$Z$47,23,FALSE))</f>
        <v/>
      </c>
      <c r="AI65" s="529" t="str">
        <f>IF(AI63="","",VLOOKUP(AI63,'シフト記号表（勤務時間帯）'!$D$6:$Z$47,23,FALSE))</f>
        <v/>
      </c>
      <c r="AJ65" s="530" t="str">
        <f>IF(AJ63="","",VLOOKUP(AJ63,'シフト記号表（勤務時間帯）'!$D$6:$Z$47,23,FALSE))</f>
        <v/>
      </c>
      <c r="AK65" s="530" t="str">
        <f>IF(AK63="","",VLOOKUP(AK63,'シフト記号表（勤務時間帯）'!$D$6:$Z$47,23,FALSE))</f>
        <v/>
      </c>
      <c r="AL65" s="530" t="str">
        <f>IF(AL63="","",VLOOKUP(AL63,'シフト記号表（勤務時間帯）'!$D$6:$Z$47,23,FALSE))</f>
        <v/>
      </c>
      <c r="AM65" s="530" t="str">
        <f>IF(AM63="","",VLOOKUP(AM63,'シフト記号表（勤務時間帯）'!$D$6:$Z$47,23,FALSE))</f>
        <v/>
      </c>
      <c r="AN65" s="530" t="str">
        <f>IF(AN63="","",VLOOKUP(AN63,'シフト記号表（勤務時間帯）'!$D$6:$Z$47,23,FALSE))</f>
        <v/>
      </c>
      <c r="AO65" s="531" t="str">
        <f>IF(AO63="","",VLOOKUP(AO63,'シフト記号表（勤務時間帯）'!$D$6:$Z$47,23,FALSE))</f>
        <v/>
      </c>
      <c r="AP65" s="529" t="str">
        <f>IF(AP63="","",VLOOKUP(AP63,'シフト記号表（勤務時間帯）'!$D$6:$Z$47,23,FALSE))</f>
        <v/>
      </c>
      <c r="AQ65" s="530" t="str">
        <f>IF(AQ63="","",VLOOKUP(AQ63,'シフト記号表（勤務時間帯）'!$D$6:$Z$47,23,FALSE))</f>
        <v/>
      </c>
      <c r="AR65" s="530" t="str">
        <f>IF(AR63="","",VLOOKUP(AR63,'シフト記号表（勤務時間帯）'!$D$6:$Z$47,23,FALSE))</f>
        <v/>
      </c>
      <c r="AS65" s="530" t="str">
        <f>IF(AS63="","",VLOOKUP(AS63,'シフト記号表（勤務時間帯）'!$D$6:$Z$47,23,FALSE))</f>
        <v/>
      </c>
      <c r="AT65" s="530" t="str">
        <f>IF(AT63="","",VLOOKUP(AT63,'シフト記号表（勤務時間帯）'!$D$6:$Z$47,23,FALSE))</f>
        <v/>
      </c>
      <c r="AU65" s="530" t="str">
        <f>IF(AU63="","",VLOOKUP(AU63,'シフト記号表（勤務時間帯）'!$D$6:$Z$47,23,FALSE))</f>
        <v/>
      </c>
      <c r="AV65" s="531" t="str">
        <f>IF(AV63="","",VLOOKUP(AV63,'シフト記号表（勤務時間帯）'!$D$6:$Z$47,23,FALSE))</f>
        <v/>
      </c>
      <c r="AW65" s="529" t="str">
        <f>IF(AW63="","",VLOOKUP(AW63,'シフト記号表（勤務時間帯）'!$D$6:$Z$47,23,FALSE))</f>
        <v/>
      </c>
      <c r="AX65" s="530" t="str">
        <f>IF(AX63="","",VLOOKUP(AX63,'シフト記号表（勤務時間帯）'!$D$6:$Z$47,23,FALSE))</f>
        <v/>
      </c>
      <c r="AY65" s="530" t="str">
        <f>IF(AY63="","",VLOOKUP(AY63,'シフト記号表（勤務時間帯）'!$D$6:$Z$47,23,FALSE))</f>
        <v/>
      </c>
      <c r="AZ65" s="984">
        <f>IF($BC$3="４週",SUM(U65:AV65),IF($BC$3="暦月",SUM(U65:AY65),""))</f>
        <v>0</v>
      </c>
      <c r="BA65" s="985"/>
      <c r="BB65" s="986">
        <f>IF($BC$3="４週",AZ65/4,IF($BC$3="暦月",(AZ65/($BC$8/7)),""))</f>
        <v>0</v>
      </c>
      <c r="BC65" s="985"/>
      <c r="BD65" s="978"/>
      <c r="BE65" s="979"/>
      <c r="BF65" s="979"/>
      <c r="BG65" s="979"/>
      <c r="BH65" s="980"/>
    </row>
    <row r="66" spans="2:60" ht="20.25" customHeight="1">
      <c r="B66" s="532"/>
      <c r="C66" s="987"/>
      <c r="D66" s="988"/>
      <c r="E66" s="989"/>
      <c r="F66" s="533"/>
      <c r="G66" s="534"/>
      <c r="H66" s="996"/>
      <c r="I66" s="999"/>
      <c r="J66" s="1000"/>
      <c r="K66" s="1000"/>
      <c r="L66" s="1001"/>
      <c r="M66" s="1008"/>
      <c r="N66" s="1009"/>
      <c r="O66" s="1010"/>
      <c r="P66" s="553" t="s">
        <v>974</v>
      </c>
      <c r="Q66" s="554"/>
      <c r="R66" s="554"/>
      <c r="S66" s="555"/>
      <c r="T66" s="556"/>
      <c r="U66" s="539"/>
      <c r="V66" s="540"/>
      <c r="W66" s="540"/>
      <c r="X66" s="540"/>
      <c r="Y66" s="540"/>
      <c r="Z66" s="540"/>
      <c r="AA66" s="541"/>
      <c r="AB66" s="539"/>
      <c r="AC66" s="540"/>
      <c r="AD66" s="540"/>
      <c r="AE66" s="540"/>
      <c r="AF66" s="540"/>
      <c r="AG66" s="540"/>
      <c r="AH66" s="541"/>
      <c r="AI66" s="539"/>
      <c r="AJ66" s="540"/>
      <c r="AK66" s="540"/>
      <c r="AL66" s="540"/>
      <c r="AM66" s="540"/>
      <c r="AN66" s="540"/>
      <c r="AO66" s="541"/>
      <c r="AP66" s="539"/>
      <c r="AQ66" s="540"/>
      <c r="AR66" s="540"/>
      <c r="AS66" s="540"/>
      <c r="AT66" s="540"/>
      <c r="AU66" s="540"/>
      <c r="AV66" s="541"/>
      <c r="AW66" s="539"/>
      <c r="AX66" s="540"/>
      <c r="AY66" s="540"/>
      <c r="AZ66" s="1017"/>
      <c r="BA66" s="971"/>
      <c r="BB66" s="970"/>
      <c r="BC66" s="971"/>
      <c r="BD66" s="972"/>
      <c r="BE66" s="973"/>
      <c r="BF66" s="973"/>
      <c r="BG66" s="973"/>
      <c r="BH66" s="974"/>
    </row>
    <row r="67" spans="2:60" ht="20.25" customHeight="1">
      <c r="B67" s="512">
        <f>B64+1</f>
        <v>16</v>
      </c>
      <c r="C67" s="990"/>
      <c r="D67" s="991"/>
      <c r="E67" s="992"/>
      <c r="F67" s="513">
        <f>C66</f>
        <v>0</v>
      </c>
      <c r="G67" s="514"/>
      <c r="H67" s="997"/>
      <c r="I67" s="1002"/>
      <c r="J67" s="1003"/>
      <c r="K67" s="1003"/>
      <c r="L67" s="1004"/>
      <c r="M67" s="1011"/>
      <c r="N67" s="1012"/>
      <c r="O67" s="1013"/>
      <c r="P67" s="515" t="s">
        <v>975</v>
      </c>
      <c r="Q67" s="516"/>
      <c r="R67" s="516"/>
      <c r="S67" s="517"/>
      <c r="T67" s="518"/>
      <c r="U67" s="519" t="str">
        <f>IF(U66="","",VLOOKUP(U66,'シフト記号表（勤務時間帯）'!$D$6:$X$47,21,FALSE))</f>
        <v/>
      </c>
      <c r="V67" s="520" t="str">
        <f>IF(V66="","",VLOOKUP(V66,'シフト記号表（勤務時間帯）'!$D$6:$X$47,21,FALSE))</f>
        <v/>
      </c>
      <c r="W67" s="520" t="str">
        <f>IF(W66="","",VLOOKUP(W66,'シフト記号表（勤務時間帯）'!$D$6:$X$47,21,FALSE))</f>
        <v/>
      </c>
      <c r="X67" s="520" t="str">
        <f>IF(X66="","",VLOOKUP(X66,'シフト記号表（勤務時間帯）'!$D$6:$X$47,21,FALSE))</f>
        <v/>
      </c>
      <c r="Y67" s="520" t="str">
        <f>IF(Y66="","",VLOOKUP(Y66,'シフト記号表（勤務時間帯）'!$D$6:$X$47,21,FALSE))</f>
        <v/>
      </c>
      <c r="Z67" s="520" t="str">
        <f>IF(Z66="","",VLOOKUP(Z66,'シフト記号表（勤務時間帯）'!$D$6:$X$47,21,FALSE))</f>
        <v/>
      </c>
      <c r="AA67" s="521" t="str">
        <f>IF(AA66="","",VLOOKUP(AA66,'シフト記号表（勤務時間帯）'!$D$6:$X$47,21,FALSE))</f>
        <v/>
      </c>
      <c r="AB67" s="519" t="str">
        <f>IF(AB66="","",VLOOKUP(AB66,'シフト記号表（勤務時間帯）'!$D$6:$X$47,21,FALSE))</f>
        <v/>
      </c>
      <c r="AC67" s="520" t="str">
        <f>IF(AC66="","",VLOOKUP(AC66,'シフト記号表（勤務時間帯）'!$D$6:$X$47,21,FALSE))</f>
        <v/>
      </c>
      <c r="AD67" s="520" t="str">
        <f>IF(AD66="","",VLOOKUP(AD66,'シフト記号表（勤務時間帯）'!$D$6:$X$47,21,FALSE))</f>
        <v/>
      </c>
      <c r="AE67" s="520" t="str">
        <f>IF(AE66="","",VLOOKUP(AE66,'シフト記号表（勤務時間帯）'!$D$6:$X$47,21,FALSE))</f>
        <v/>
      </c>
      <c r="AF67" s="520" t="str">
        <f>IF(AF66="","",VLOOKUP(AF66,'シフト記号表（勤務時間帯）'!$D$6:$X$47,21,FALSE))</f>
        <v/>
      </c>
      <c r="AG67" s="520" t="str">
        <f>IF(AG66="","",VLOOKUP(AG66,'シフト記号表（勤務時間帯）'!$D$6:$X$47,21,FALSE))</f>
        <v/>
      </c>
      <c r="AH67" s="521" t="str">
        <f>IF(AH66="","",VLOOKUP(AH66,'シフト記号表（勤務時間帯）'!$D$6:$X$47,21,FALSE))</f>
        <v/>
      </c>
      <c r="AI67" s="519" t="str">
        <f>IF(AI66="","",VLOOKUP(AI66,'シフト記号表（勤務時間帯）'!$D$6:$X$47,21,FALSE))</f>
        <v/>
      </c>
      <c r="AJ67" s="520" t="str">
        <f>IF(AJ66="","",VLOOKUP(AJ66,'シフト記号表（勤務時間帯）'!$D$6:$X$47,21,FALSE))</f>
        <v/>
      </c>
      <c r="AK67" s="520" t="str">
        <f>IF(AK66="","",VLOOKUP(AK66,'シフト記号表（勤務時間帯）'!$D$6:$X$47,21,FALSE))</f>
        <v/>
      </c>
      <c r="AL67" s="520" t="str">
        <f>IF(AL66="","",VLOOKUP(AL66,'シフト記号表（勤務時間帯）'!$D$6:$X$47,21,FALSE))</f>
        <v/>
      </c>
      <c r="AM67" s="520" t="str">
        <f>IF(AM66="","",VLOOKUP(AM66,'シフト記号表（勤務時間帯）'!$D$6:$X$47,21,FALSE))</f>
        <v/>
      </c>
      <c r="AN67" s="520" t="str">
        <f>IF(AN66="","",VLOOKUP(AN66,'シフト記号表（勤務時間帯）'!$D$6:$X$47,21,FALSE))</f>
        <v/>
      </c>
      <c r="AO67" s="521" t="str">
        <f>IF(AO66="","",VLOOKUP(AO66,'シフト記号表（勤務時間帯）'!$D$6:$X$47,21,FALSE))</f>
        <v/>
      </c>
      <c r="AP67" s="519" t="str">
        <f>IF(AP66="","",VLOOKUP(AP66,'シフト記号表（勤務時間帯）'!$D$6:$X$47,21,FALSE))</f>
        <v/>
      </c>
      <c r="AQ67" s="520" t="str">
        <f>IF(AQ66="","",VLOOKUP(AQ66,'シフト記号表（勤務時間帯）'!$D$6:$X$47,21,FALSE))</f>
        <v/>
      </c>
      <c r="AR67" s="520" t="str">
        <f>IF(AR66="","",VLOOKUP(AR66,'シフト記号表（勤務時間帯）'!$D$6:$X$47,21,FALSE))</f>
        <v/>
      </c>
      <c r="AS67" s="520" t="str">
        <f>IF(AS66="","",VLOOKUP(AS66,'シフト記号表（勤務時間帯）'!$D$6:$X$47,21,FALSE))</f>
        <v/>
      </c>
      <c r="AT67" s="520" t="str">
        <f>IF(AT66="","",VLOOKUP(AT66,'シフト記号表（勤務時間帯）'!$D$6:$X$47,21,FALSE))</f>
        <v/>
      </c>
      <c r="AU67" s="520" t="str">
        <f>IF(AU66="","",VLOOKUP(AU66,'シフト記号表（勤務時間帯）'!$D$6:$X$47,21,FALSE))</f>
        <v/>
      </c>
      <c r="AV67" s="521" t="str">
        <f>IF(AV66="","",VLOOKUP(AV66,'シフト記号表（勤務時間帯）'!$D$6:$X$47,21,FALSE))</f>
        <v/>
      </c>
      <c r="AW67" s="519" t="str">
        <f>IF(AW66="","",VLOOKUP(AW66,'シフト記号表（勤務時間帯）'!$D$6:$X$47,21,FALSE))</f>
        <v/>
      </c>
      <c r="AX67" s="520" t="str">
        <f>IF(AX66="","",VLOOKUP(AX66,'シフト記号表（勤務時間帯）'!$D$6:$X$47,21,FALSE))</f>
        <v/>
      </c>
      <c r="AY67" s="520" t="str">
        <f>IF(AY66="","",VLOOKUP(AY66,'シフト記号表（勤務時間帯）'!$D$6:$X$47,21,FALSE))</f>
        <v/>
      </c>
      <c r="AZ67" s="981">
        <f>IF($BC$3="４週",SUM(U67:AV67),IF($BC$3="暦月",SUM(U67:AY67),""))</f>
        <v>0</v>
      </c>
      <c r="BA67" s="982"/>
      <c r="BB67" s="983">
        <f>IF($BC$3="４週",AZ67/4,IF($BC$3="暦月",(AZ67/($BC$8/7)),""))</f>
        <v>0</v>
      </c>
      <c r="BC67" s="982"/>
      <c r="BD67" s="975"/>
      <c r="BE67" s="976"/>
      <c r="BF67" s="976"/>
      <c r="BG67" s="976"/>
      <c r="BH67" s="977"/>
    </row>
    <row r="68" spans="2:60" ht="20.25" customHeight="1">
      <c r="B68" s="522"/>
      <c r="C68" s="993"/>
      <c r="D68" s="994"/>
      <c r="E68" s="995"/>
      <c r="F68" s="523"/>
      <c r="G68" s="524">
        <f>C66</f>
        <v>0</v>
      </c>
      <c r="H68" s="998"/>
      <c r="I68" s="1005"/>
      <c r="J68" s="1006"/>
      <c r="K68" s="1006"/>
      <c r="L68" s="1007"/>
      <c r="M68" s="1014"/>
      <c r="N68" s="1015"/>
      <c r="O68" s="1016"/>
      <c r="P68" s="557" t="s">
        <v>976</v>
      </c>
      <c r="Q68" s="526"/>
      <c r="R68" s="526"/>
      <c r="S68" s="546"/>
      <c r="T68" s="547"/>
      <c r="U68" s="529" t="str">
        <f>IF(U66="","",VLOOKUP(U66,'シフト記号表（勤務時間帯）'!$D$6:$Z$47,23,FALSE))</f>
        <v/>
      </c>
      <c r="V68" s="530" t="str">
        <f>IF(V66="","",VLOOKUP(V66,'シフト記号表（勤務時間帯）'!$D$6:$Z$47,23,FALSE))</f>
        <v/>
      </c>
      <c r="W68" s="530" t="str">
        <f>IF(W66="","",VLOOKUP(W66,'シフト記号表（勤務時間帯）'!$D$6:$Z$47,23,FALSE))</f>
        <v/>
      </c>
      <c r="X68" s="530" t="str">
        <f>IF(X66="","",VLOOKUP(X66,'シフト記号表（勤務時間帯）'!$D$6:$Z$47,23,FALSE))</f>
        <v/>
      </c>
      <c r="Y68" s="530" t="str">
        <f>IF(Y66="","",VLOOKUP(Y66,'シフト記号表（勤務時間帯）'!$D$6:$Z$47,23,FALSE))</f>
        <v/>
      </c>
      <c r="Z68" s="530" t="str">
        <f>IF(Z66="","",VLOOKUP(Z66,'シフト記号表（勤務時間帯）'!$D$6:$Z$47,23,FALSE))</f>
        <v/>
      </c>
      <c r="AA68" s="531" t="str">
        <f>IF(AA66="","",VLOOKUP(AA66,'シフト記号表（勤務時間帯）'!$D$6:$Z$47,23,FALSE))</f>
        <v/>
      </c>
      <c r="AB68" s="529" t="str">
        <f>IF(AB66="","",VLOOKUP(AB66,'シフト記号表（勤務時間帯）'!$D$6:$Z$47,23,FALSE))</f>
        <v/>
      </c>
      <c r="AC68" s="530" t="str">
        <f>IF(AC66="","",VLOOKUP(AC66,'シフト記号表（勤務時間帯）'!$D$6:$Z$47,23,FALSE))</f>
        <v/>
      </c>
      <c r="AD68" s="530" t="str">
        <f>IF(AD66="","",VLOOKUP(AD66,'シフト記号表（勤務時間帯）'!$D$6:$Z$47,23,FALSE))</f>
        <v/>
      </c>
      <c r="AE68" s="530" t="str">
        <f>IF(AE66="","",VLOOKUP(AE66,'シフト記号表（勤務時間帯）'!$D$6:$Z$47,23,FALSE))</f>
        <v/>
      </c>
      <c r="AF68" s="530" t="str">
        <f>IF(AF66="","",VLOOKUP(AF66,'シフト記号表（勤務時間帯）'!$D$6:$Z$47,23,FALSE))</f>
        <v/>
      </c>
      <c r="AG68" s="530" t="str">
        <f>IF(AG66="","",VLOOKUP(AG66,'シフト記号表（勤務時間帯）'!$D$6:$Z$47,23,FALSE))</f>
        <v/>
      </c>
      <c r="AH68" s="531" t="str">
        <f>IF(AH66="","",VLOOKUP(AH66,'シフト記号表（勤務時間帯）'!$D$6:$Z$47,23,FALSE))</f>
        <v/>
      </c>
      <c r="AI68" s="529" t="str">
        <f>IF(AI66="","",VLOOKUP(AI66,'シフト記号表（勤務時間帯）'!$D$6:$Z$47,23,FALSE))</f>
        <v/>
      </c>
      <c r="AJ68" s="530" t="str">
        <f>IF(AJ66="","",VLOOKUP(AJ66,'シフト記号表（勤務時間帯）'!$D$6:$Z$47,23,FALSE))</f>
        <v/>
      </c>
      <c r="AK68" s="530" t="str">
        <f>IF(AK66="","",VLOOKUP(AK66,'シフト記号表（勤務時間帯）'!$D$6:$Z$47,23,FALSE))</f>
        <v/>
      </c>
      <c r="AL68" s="530" t="str">
        <f>IF(AL66="","",VLOOKUP(AL66,'シフト記号表（勤務時間帯）'!$D$6:$Z$47,23,FALSE))</f>
        <v/>
      </c>
      <c r="AM68" s="530" t="str">
        <f>IF(AM66="","",VLOOKUP(AM66,'シフト記号表（勤務時間帯）'!$D$6:$Z$47,23,FALSE))</f>
        <v/>
      </c>
      <c r="AN68" s="530" t="str">
        <f>IF(AN66="","",VLOOKUP(AN66,'シフト記号表（勤務時間帯）'!$D$6:$Z$47,23,FALSE))</f>
        <v/>
      </c>
      <c r="AO68" s="531" t="str">
        <f>IF(AO66="","",VLOOKUP(AO66,'シフト記号表（勤務時間帯）'!$D$6:$Z$47,23,FALSE))</f>
        <v/>
      </c>
      <c r="AP68" s="529" t="str">
        <f>IF(AP66="","",VLOOKUP(AP66,'シフト記号表（勤務時間帯）'!$D$6:$Z$47,23,FALSE))</f>
        <v/>
      </c>
      <c r="AQ68" s="530" t="str">
        <f>IF(AQ66="","",VLOOKUP(AQ66,'シフト記号表（勤務時間帯）'!$D$6:$Z$47,23,FALSE))</f>
        <v/>
      </c>
      <c r="AR68" s="530" t="str">
        <f>IF(AR66="","",VLOOKUP(AR66,'シフト記号表（勤務時間帯）'!$D$6:$Z$47,23,FALSE))</f>
        <v/>
      </c>
      <c r="AS68" s="530" t="str">
        <f>IF(AS66="","",VLOOKUP(AS66,'シフト記号表（勤務時間帯）'!$D$6:$Z$47,23,FALSE))</f>
        <v/>
      </c>
      <c r="AT68" s="530" t="str">
        <f>IF(AT66="","",VLOOKUP(AT66,'シフト記号表（勤務時間帯）'!$D$6:$Z$47,23,FALSE))</f>
        <v/>
      </c>
      <c r="AU68" s="530" t="str">
        <f>IF(AU66="","",VLOOKUP(AU66,'シフト記号表（勤務時間帯）'!$D$6:$Z$47,23,FALSE))</f>
        <v/>
      </c>
      <c r="AV68" s="531" t="str">
        <f>IF(AV66="","",VLOOKUP(AV66,'シフト記号表（勤務時間帯）'!$D$6:$Z$47,23,FALSE))</f>
        <v/>
      </c>
      <c r="AW68" s="529" t="str">
        <f>IF(AW66="","",VLOOKUP(AW66,'シフト記号表（勤務時間帯）'!$D$6:$Z$47,23,FALSE))</f>
        <v/>
      </c>
      <c r="AX68" s="530" t="str">
        <f>IF(AX66="","",VLOOKUP(AX66,'シフト記号表（勤務時間帯）'!$D$6:$Z$47,23,FALSE))</f>
        <v/>
      </c>
      <c r="AY68" s="530" t="str">
        <f>IF(AY66="","",VLOOKUP(AY66,'シフト記号表（勤務時間帯）'!$D$6:$Z$47,23,FALSE))</f>
        <v/>
      </c>
      <c r="AZ68" s="984">
        <f>IF($BC$3="４週",SUM(U68:AV68),IF($BC$3="暦月",SUM(U68:AY68),""))</f>
        <v>0</v>
      </c>
      <c r="BA68" s="985"/>
      <c r="BB68" s="986">
        <f>IF($BC$3="４週",AZ68/4,IF($BC$3="暦月",(AZ68/($BC$8/7)),""))</f>
        <v>0</v>
      </c>
      <c r="BC68" s="985"/>
      <c r="BD68" s="978"/>
      <c r="BE68" s="979"/>
      <c r="BF68" s="979"/>
      <c r="BG68" s="979"/>
      <c r="BH68" s="980"/>
    </row>
    <row r="69" spans="2:60" ht="20.25" customHeight="1">
      <c r="B69" s="532"/>
      <c r="C69" s="987"/>
      <c r="D69" s="988"/>
      <c r="E69" s="989"/>
      <c r="F69" s="533"/>
      <c r="G69" s="534"/>
      <c r="H69" s="996"/>
      <c r="I69" s="999"/>
      <c r="J69" s="1000"/>
      <c r="K69" s="1000"/>
      <c r="L69" s="1001"/>
      <c r="M69" s="1008"/>
      <c r="N69" s="1009"/>
      <c r="O69" s="1010"/>
      <c r="P69" s="553" t="s">
        <v>974</v>
      </c>
      <c r="Q69" s="554"/>
      <c r="R69" s="554"/>
      <c r="S69" s="555"/>
      <c r="T69" s="556"/>
      <c r="U69" s="539"/>
      <c r="V69" s="540"/>
      <c r="W69" s="540"/>
      <c r="X69" s="540"/>
      <c r="Y69" s="540"/>
      <c r="Z69" s="540"/>
      <c r="AA69" s="541"/>
      <c r="AB69" s="539"/>
      <c r="AC69" s="540"/>
      <c r="AD69" s="540"/>
      <c r="AE69" s="540"/>
      <c r="AF69" s="540"/>
      <c r="AG69" s="540"/>
      <c r="AH69" s="541"/>
      <c r="AI69" s="539"/>
      <c r="AJ69" s="540"/>
      <c r="AK69" s="540"/>
      <c r="AL69" s="540"/>
      <c r="AM69" s="540"/>
      <c r="AN69" s="540"/>
      <c r="AO69" s="541"/>
      <c r="AP69" s="539"/>
      <c r="AQ69" s="540"/>
      <c r="AR69" s="540"/>
      <c r="AS69" s="540"/>
      <c r="AT69" s="540"/>
      <c r="AU69" s="540"/>
      <c r="AV69" s="541"/>
      <c r="AW69" s="539"/>
      <c r="AX69" s="540"/>
      <c r="AY69" s="540"/>
      <c r="AZ69" s="1017"/>
      <c r="BA69" s="971"/>
      <c r="BB69" s="970"/>
      <c r="BC69" s="971"/>
      <c r="BD69" s="972"/>
      <c r="BE69" s="973"/>
      <c r="BF69" s="973"/>
      <c r="BG69" s="973"/>
      <c r="BH69" s="974"/>
    </row>
    <row r="70" spans="2:60" ht="20.25" customHeight="1">
      <c r="B70" s="512">
        <f>B67+1</f>
        <v>17</v>
      </c>
      <c r="C70" s="990"/>
      <c r="D70" s="991"/>
      <c r="E70" s="992"/>
      <c r="F70" s="513">
        <f>C69</f>
        <v>0</v>
      </c>
      <c r="G70" s="514"/>
      <c r="H70" s="997"/>
      <c r="I70" s="1002"/>
      <c r="J70" s="1003"/>
      <c r="K70" s="1003"/>
      <c r="L70" s="1004"/>
      <c r="M70" s="1011"/>
      <c r="N70" s="1012"/>
      <c r="O70" s="1013"/>
      <c r="P70" s="515" t="s">
        <v>975</v>
      </c>
      <c r="Q70" s="516"/>
      <c r="R70" s="516"/>
      <c r="S70" s="517"/>
      <c r="T70" s="518"/>
      <c r="U70" s="519" t="str">
        <f>IF(U69="","",VLOOKUP(U69,'シフト記号表（勤務時間帯）'!$D$6:$X$47,21,FALSE))</f>
        <v/>
      </c>
      <c r="V70" s="520" t="str">
        <f>IF(V69="","",VLOOKUP(V69,'シフト記号表（勤務時間帯）'!$D$6:$X$47,21,FALSE))</f>
        <v/>
      </c>
      <c r="W70" s="520" t="str">
        <f>IF(W69="","",VLOOKUP(W69,'シフト記号表（勤務時間帯）'!$D$6:$X$47,21,FALSE))</f>
        <v/>
      </c>
      <c r="X70" s="520" t="str">
        <f>IF(X69="","",VLOOKUP(X69,'シフト記号表（勤務時間帯）'!$D$6:$X$47,21,FALSE))</f>
        <v/>
      </c>
      <c r="Y70" s="520" t="str">
        <f>IF(Y69="","",VLOOKUP(Y69,'シフト記号表（勤務時間帯）'!$D$6:$X$47,21,FALSE))</f>
        <v/>
      </c>
      <c r="Z70" s="520" t="str">
        <f>IF(Z69="","",VLOOKUP(Z69,'シフト記号表（勤務時間帯）'!$D$6:$X$47,21,FALSE))</f>
        <v/>
      </c>
      <c r="AA70" s="521" t="str">
        <f>IF(AA69="","",VLOOKUP(AA69,'シフト記号表（勤務時間帯）'!$D$6:$X$47,21,FALSE))</f>
        <v/>
      </c>
      <c r="AB70" s="519" t="str">
        <f>IF(AB69="","",VLOOKUP(AB69,'シフト記号表（勤務時間帯）'!$D$6:$X$47,21,FALSE))</f>
        <v/>
      </c>
      <c r="AC70" s="520" t="str">
        <f>IF(AC69="","",VLOOKUP(AC69,'シフト記号表（勤務時間帯）'!$D$6:$X$47,21,FALSE))</f>
        <v/>
      </c>
      <c r="AD70" s="520" t="str">
        <f>IF(AD69="","",VLOOKUP(AD69,'シフト記号表（勤務時間帯）'!$D$6:$X$47,21,FALSE))</f>
        <v/>
      </c>
      <c r="AE70" s="520" t="str">
        <f>IF(AE69="","",VLOOKUP(AE69,'シフト記号表（勤務時間帯）'!$D$6:$X$47,21,FALSE))</f>
        <v/>
      </c>
      <c r="AF70" s="520" t="str">
        <f>IF(AF69="","",VLOOKUP(AF69,'シフト記号表（勤務時間帯）'!$D$6:$X$47,21,FALSE))</f>
        <v/>
      </c>
      <c r="AG70" s="520" t="str">
        <f>IF(AG69="","",VLOOKUP(AG69,'シフト記号表（勤務時間帯）'!$D$6:$X$47,21,FALSE))</f>
        <v/>
      </c>
      <c r="AH70" s="521" t="str">
        <f>IF(AH69="","",VLOOKUP(AH69,'シフト記号表（勤務時間帯）'!$D$6:$X$47,21,FALSE))</f>
        <v/>
      </c>
      <c r="AI70" s="519" t="str">
        <f>IF(AI69="","",VLOOKUP(AI69,'シフト記号表（勤務時間帯）'!$D$6:$X$47,21,FALSE))</f>
        <v/>
      </c>
      <c r="AJ70" s="520" t="str">
        <f>IF(AJ69="","",VLOOKUP(AJ69,'シフト記号表（勤務時間帯）'!$D$6:$X$47,21,FALSE))</f>
        <v/>
      </c>
      <c r="AK70" s="520" t="str">
        <f>IF(AK69="","",VLOOKUP(AK69,'シフト記号表（勤務時間帯）'!$D$6:$X$47,21,FALSE))</f>
        <v/>
      </c>
      <c r="AL70" s="520" t="str">
        <f>IF(AL69="","",VLOOKUP(AL69,'シフト記号表（勤務時間帯）'!$D$6:$X$47,21,FALSE))</f>
        <v/>
      </c>
      <c r="AM70" s="520" t="str">
        <f>IF(AM69="","",VLOOKUP(AM69,'シフト記号表（勤務時間帯）'!$D$6:$X$47,21,FALSE))</f>
        <v/>
      </c>
      <c r="AN70" s="520" t="str">
        <f>IF(AN69="","",VLOOKUP(AN69,'シフト記号表（勤務時間帯）'!$D$6:$X$47,21,FALSE))</f>
        <v/>
      </c>
      <c r="AO70" s="521" t="str">
        <f>IF(AO69="","",VLOOKUP(AO69,'シフト記号表（勤務時間帯）'!$D$6:$X$47,21,FALSE))</f>
        <v/>
      </c>
      <c r="AP70" s="519" t="str">
        <f>IF(AP69="","",VLOOKUP(AP69,'シフト記号表（勤務時間帯）'!$D$6:$X$47,21,FALSE))</f>
        <v/>
      </c>
      <c r="AQ70" s="520" t="str">
        <f>IF(AQ69="","",VLOOKUP(AQ69,'シフト記号表（勤務時間帯）'!$D$6:$X$47,21,FALSE))</f>
        <v/>
      </c>
      <c r="AR70" s="520" t="str">
        <f>IF(AR69="","",VLOOKUP(AR69,'シフト記号表（勤務時間帯）'!$D$6:$X$47,21,FALSE))</f>
        <v/>
      </c>
      <c r="AS70" s="520" t="str">
        <f>IF(AS69="","",VLOOKUP(AS69,'シフト記号表（勤務時間帯）'!$D$6:$X$47,21,FALSE))</f>
        <v/>
      </c>
      <c r="AT70" s="520" t="str">
        <f>IF(AT69="","",VLOOKUP(AT69,'シフト記号表（勤務時間帯）'!$D$6:$X$47,21,FALSE))</f>
        <v/>
      </c>
      <c r="AU70" s="520" t="str">
        <f>IF(AU69="","",VLOOKUP(AU69,'シフト記号表（勤務時間帯）'!$D$6:$X$47,21,FALSE))</f>
        <v/>
      </c>
      <c r="AV70" s="521" t="str">
        <f>IF(AV69="","",VLOOKUP(AV69,'シフト記号表（勤務時間帯）'!$D$6:$X$47,21,FALSE))</f>
        <v/>
      </c>
      <c r="AW70" s="519" t="str">
        <f>IF(AW69="","",VLOOKUP(AW69,'シフト記号表（勤務時間帯）'!$D$6:$X$47,21,FALSE))</f>
        <v/>
      </c>
      <c r="AX70" s="520" t="str">
        <f>IF(AX69="","",VLOOKUP(AX69,'シフト記号表（勤務時間帯）'!$D$6:$X$47,21,FALSE))</f>
        <v/>
      </c>
      <c r="AY70" s="520" t="str">
        <f>IF(AY69="","",VLOOKUP(AY69,'シフト記号表（勤務時間帯）'!$D$6:$X$47,21,FALSE))</f>
        <v/>
      </c>
      <c r="AZ70" s="981">
        <f>IF($BC$3="４週",SUM(U70:AV70),IF($BC$3="暦月",SUM(U70:AY70),""))</f>
        <v>0</v>
      </c>
      <c r="BA70" s="982"/>
      <c r="BB70" s="983">
        <f>IF($BC$3="４週",AZ70/4,IF($BC$3="暦月",(AZ70/($BC$8/7)),""))</f>
        <v>0</v>
      </c>
      <c r="BC70" s="982"/>
      <c r="BD70" s="975"/>
      <c r="BE70" s="976"/>
      <c r="BF70" s="976"/>
      <c r="BG70" s="976"/>
      <c r="BH70" s="977"/>
    </row>
    <row r="71" spans="2:60" ht="20.25" customHeight="1">
      <c r="B71" s="522"/>
      <c r="C71" s="993"/>
      <c r="D71" s="994"/>
      <c r="E71" s="995"/>
      <c r="F71" s="523"/>
      <c r="G71" s="524">
        <f>C69</f>
        <v>0</v>
      </c>
      <c r="H71" s="998"/>
      <c r="I71" s="1005"/>
      <c r="J71" s="1006"/>
      <c r="K71" s="1006"/>
      <c r="L71" s="1007"/>
      <c r="M71" s="1014"/>
      <c r="N71" s="1015"/>
      <c r="O71" s="1016"/>
      <c r="P71" s="557" t="s">
        <v>976</v>
      </c>
      <c r="Q71" s="526"/>
      <c r="R71" s="526"/>
      <c r="S71" s="546"/>
      <c r="T71" s="547"/>
      <c r="U71" s="529" t="str">
        <f>IF(U69="","",VLOOKUP(U69,'シフト記号表（勤務時間帯）'!$D$6:$Z$47,23,FALSE))</f>
        <v/>
      </c>
      <c r="V71" s="530" t="str">
        <f>IF(V69="","",VLOOKUP(V69,'シフト記号表（勤務時間帯）'!$D$6:$Z$47,23,FALSE))</f>
        <v/>
      </c>
      <c r="W71" s="530" t="str">
        <f>IF(W69="","",VLOOKUP(W69,'シフト記号表（勤務時間帯）'!$D$6:$Z$47,23,FALSE))</f>
        <v/>
      </c>
      <c r="X71" s="530" t="str">
        <f>IF(X69="","",VLOOKUP(X69,'シフト記号表（勤務時間帯）'!$D$6:$Z$47,23,FALSE))</f>
        <v/>
      </c>
      <c r="Y71" s="530" t="str">
        <f>IF(Y69="","",VLOOKUP(Y69,'シフト記号表（勤務時間帯）'!$D$6:$Z$47,23,FALSE))</f>
        <v/>
      </c>
      <c r="Z71" s="530" t="str">
        <f>IF(Z69="","",VLOOKUP(Z69,'シフト記号表（勤務時間帯）'!$D$6:$Z$47,23,FALSE))</f>
        <v/>
      </c>
      <c r="AA71" s="531" t="str">
        <f>IF(AA69="","",VLOOKUP(AA69,'シフト記号表（勤務時間帯）'!$D$6:$Z$47,23,FALSE))</f>
        <v/>
      </c>
      <c r="AB71" s="529" t="str">
        <f>IF(AB69="","",VLOOKUP(AB69,'シフト記号表（勤務時間帯）'!$D$6:$Z$47,23,FALSE))</f>
        <v/>
      </c>
      <c r="AC71" s="530" t="str">
        <f>IF(AC69="","",VLOOKUP(AC69,'シフト記号表（勤務時間帯）'!$D$6:$Z$47,23,FALSE))</f>
        <v/>
      </c>
      <c r="AD71" s="530" t="str">
        <f>IF(AD69="","",VLOOKUP(AD69,'シフト記号表（勤務時間帯）'!$D$6:$Z$47,23,FALSE))</f>
        <v/>
      </c>
      <c r="AE71" s="530" t="str">
        <f>IF(AE69="","",VLOOKUP(AE69,'シフト記号表（勤務時間帯）'!$D$6:$Z$47,23,FALSE))</f>
        <v/>
      </c>
      <c r="AF71" s="530" t="str">
        <f>IF(AF69="","",VLOOKUP(AF69,'シフト記号表（勤務時間帯）'!$D$6:$Z$47,23,FALSE))</f>
        <v/>
      </c>
      <c r="AG71" s="530" t="str">
        <f>IF(AG69="","",VLOOKUP(AG69,'シフト記号表（勤務時間帯）'!$D$6:$Z$47,23,FALSE))</f>
        <v/>
      </c>
      <c r="AH71" s="531" t="str">
        <f>IF(AH69="","",VLOOKUP(AH69,'シフト記号表（勤務時間帯）'!$D$6:$Z$47,23,FALSE))</f>
        <v/>
      </c>
      <c r="AI71" s="529" t="str">
        <f>IF(AI69="","",VLOOKUP(AI69,'シフト記号表（勤務時間帯）'!$D$6:$Z$47,23,FALSE))</f>
        <v/>
      </c>
      <c r="AJ71" s="530" t="str">
        <f>IF(AJ69="","",VLOOKUP(AJ69,'シフト記号表（勤務時間帯）'!$D$6:$Z$47,23,FALSE))</f>
        <v/>
      </c>
      <c r="AK71" s="530" t="str">
        <f>IF(AK69="","",VLOOKUP(AK69,'シフト記号表（勤務時間帯）'!$D$6:$Z$47,23,FALSE))</f>
        <v/>
      </c>
      <c r="AL71" s="530" t="str">
        <f>IF(AL69="","",VLOOKUP(AL69,'シフト記号表（勤務時間帯）'!$D$6:$Z$47,23,FALSE))</f>
        <v/>
      </c>
      <c r="AM71" s="530" t="str">
        <f>IF(AM69="","",VLOOKUP(AM69,'シフト記号表（勤務時間帯）'!$D$6:$Z$47,23,FALSE))</f>
        <v/>
      </c>
      <c r="AN71" s="530" t="str">
        <f>IF(AN69="","",VLOOKUP(AN69,'シフト記号表（勤務時間帯）'!$D$6:$Z$47,23,FALSE))</f>
        <v/>
      </c>
      <c r="AO71" s="531" t="str">
        <f>IF(AO69="","",VLOOKUP(AO69,'シフト記号表（勤務時間帯）'!$D$6:$Z$47,23,FALSE))</f>
        <v/>
      </c>
      <c r="AP71" s="529" t="str">
        <f>IF(AP69="","",VLOOKUP(AP69,'シフト記号表（勤務時間帯）'!$D$6:$Z$47,23,FALSE))</f>
        <v/>
      </c>
      <c r="AQ71" s="530" t="str">
        <f>IF(AQ69="","",VLOOKUP(AQ69,'シフト記号表（勤務時間帯）'!$D$6:$Z$47,23,FALSE))</f>
        <v/>
      </c>
      <c r="AR71" s="530" t="str">
        <f>IF(AR69="","",VLOOKUP(AR69,'シフト記号表（勤務時間帯）'!$D$6:$Z$47,23,FALSE))</f>
        <v/>
      </c>
      <c r="AS71" s="530" t="str">
        <f>IF(AS69="","",VLOOKUP(AS69,'シフト記号表（勤務時間帯）'!$D$6:$Z$47,23,FALSE))</f>
        <v/>
      </c>
      <c r="AT71" s="530" t="str">
        <f>IF(AT69="","",VLOOKUP(AT69,'シフト記号表（勤務時間帯）'!$D$6:$Z$47,23,FALSE))</f>
        <v/>
      </c>
      <c r="AU71" s="530" t="str">
        <f>IF(AU69="","",VLOOKUP(AU69,'シフト記号表（勤務時間帯）'!$D$6:$Z$47,23,FALSE))</f>
        <v/>
      </c>
      <c r="AV71" s="531" t="str">
        <f>IF(AV69="","",VLOOKUP(AV69,'シフト記号表（勤務時間帯）'!$D$6:$Z$47,23,FALSE))</f>
        <v/>
      </c>
      <c r="AW71" s="529" t="str">
        <f>IF(AW69="","",VLOOKUP(AW69,'シフト記号表（勤務時間帯）'!$D$6:$Z$47,23,FALSE))</f>
        <v/>
      </c>
      <c r="AX71" s="530" t="str">
        <f>IF(AX69="","",VLOOKUP(AX69,'シフト記号表（勤務時間帯）'!$D$6:$Z$47,23,FALSE))</f>
        <v/>
      </c>
      <c r="AY71" s="530" t="str">
        <f>IF(AY69="","",VLOOKUP(AY69,'シフト記号表（勤務時間帯）'!$D$6:$Z$47,23,FALSE))</f>
        <v/>
      </c>
      <c r="AZ71" s="984">
        <f>IF($BC$3="４週",SUM(U71:AV71),IF($BC$3="暦月",SUM(U71:AY71),""))</f>
        <v>0</v>
      </c>
      <c r="BA71" s="985"/>
      <c r="BB71" s="986">
        <f>IF($BC$3="４週",AZ71/4,IF($BC$3="暦月",(AZ71/($BC$8/7)),""))</f>
        <v>0</v>
      </c>
      <c r="BC71" s="985"/>
      <c r="BD71" s="978"/>
      <c r="BE71" s="979"/>
      <c r="BF71" s="979"/>
      <c r="BG71" s="979"/>
      <c r="BH71" s="980"/>
    </row>
    <row r="72" spans="2:60" ht="20.25" customHeight="1">
      <c r="B72" s="532"/>
      <c r="C72" s="987"/>
      <c r="D72" s="988"/>
      <c r="E72" s="989"/>
      <c r="F72" s="533"/>
      <c r="G72" s="534"/>
      <c r="H72" s="996"/>
      <c r="I72" s="999"/>
      <c r="J72" s="1000"/>
      <c r="K72" s="1000"/>
      <c r="L72" s="1001"/>
      <c r="M72" s="1008"/>
      <c r="N72" s="1009"/>
      <c r="O72" s="1010"/>
      <c r="P72" s="553" t="s">
        <v>974</v>
      </c>
      <c r="Q72" s="554"/>
      <c r="R72" s="554"/>
      <c r="S72" s="555"/>
      <c r="T72" s="556"/>
      <c r="U72" s="539"/>
      <c r="V72" s="540"/>
      <c r="W72" s="540"/>
      <c r="X72" s="540"/>
      <c r="Y72" s="540"/>
      <c r="Z72" s="540"/>
      <c r="AA72" s="541"/>
      <c r="AB72" s="539"/>
      <c r="AC72" s="540"/>
      <c r="AD72" s="540"/>
      <c r="AE72" s="540"/>
      <c r="AF72" s="540"/>
      <c r="AG72" s="540"/>
      <c r="AH72" s="541"/>
      <c r="AI72" s="539"/>
      <c r="AJ72" s="540"/>
      <c r="AK72" s="540"/>
      <c r="AL72" s="540"/>
      <c r="AM72" s="540"/>
      <c r="AN72" s="540"/>
      <c r="AO72" s="541"/>
      <c r="AP72" s="539"/>
      <c r="AQ72" s="540"/>
      <c r="AR72" s="540"/>
      <c r="AS72" s="540"/>
      <c r="AT72" s="540"/>
      <c r="AU72" s="540"/>
      <c r="AV72" s="541"/>
      <c r="AW72" s="539"/>
      <c r="AX72" s="540"/>
      <c r="AY72" s="540"/>
      <c r="AZ72" s="1017"/>
      <c r="BA72" s="971"/>
      <c r="BB72" s="970"/>
      <c r="BC72" s="971"/>
      <c r="BD72" s="972"/>
      <c r="BE72" s="973"/>
      <c r="BF72" s="973"/>
      <c r="BG72" s="973"/>
      <c r="BH72" s="974"/>
    </row>
    <row r="73" spans="2:60" ht="20.25" customHeight="1">
      <c r="B73" s="512">
        <f>B70+1</f>
        <v>18</v>
      </c>
      <c r="C73" s="990"/>
      <c r="D73" s="991"/>
      <c r="E73" s="992"/>
      <c r="F73" s="513">
        <f>C72</f>
        <v>0</v>
      </c>
      <c r="G73" s="514"/>
      <c r="H73" s="997"/>
      <c r="I73" s="1002"/>
      <c r="J73" s="1003"/>
      <c r="K73" s="1003"/>
      <c r="L73" s="1004"/>
      <c r="M73" s="1011"/>
      <c r="N73" s="1012"/>
      <c r="O73" s="1013"/>
      <c r="P73" s="515" t="s">
        <v>975</v>
      </c>
      <c r="Q73" s="516"/>
      <c r="R73" s="516"/>
      <c r="S73" s="517"/>
      <c r="T73" s="518"/>
      <c r="U73" s="519" t="str">
        <f>IF(U72="","",VLOOKUP(U72,'シフト記号表（勤務時間帯）'!$D$6:$X$47,21,FALSE))</f>
        <v/>
      </c>
      <c r="V73" s="520" t="str">
        <f>IF(V72="","",VLOOKUP(V72,'シフト記号表（勤務時間帯）'!$D$6:$X$47,21,FALSE))</f>
        <v/>
      </c>
      <c r="W73" s="520" t="str">
        <f>IF(W72="","",VLOOKUP(W72,'シフト記号表（勤務時間帯）'!$D$6:$X$47,21,FALSE))</f>
        <v/>
      </c>
      <c r="X73" s="520" t="str">
        <f>IF(X72="","",VLOOKUP(X72,'シフト記号表（勤務時間帯）'!$D$6:$X$47,21,FALSE))</f>
        <v/>
      </c>
      <c r="Y73" s="520" t="str">
        <f>IF(Y72="","",VLOOKUP(Y72,'シフト記号表（勤務時間帯）'!$D$6:$X$47,21,FALSE))</f>
        <v/>
      </c>
      <c r="Z73" s="520" t="str">
        <f>IF(Z72="","",VLOOKUP(Z72,'シフト記号表（勤務時間帯）'!$D$6:$X$47,21,FALSE))</f>
        <v/>
      </c>
      <c r="AA73" s="521" t="str">
        <f>IF(AA72="","",VLOOKUP(AA72,'シフト記号表（勤務時間帯）'!$D$6:$X$47,21,FALSE))</f>
        <v/>
      </c>
      <c r="AB73" s="519" t="str">
        <f>IF(AB72="","",VLOOKUP(AB72,'シフト記号表（勤務時間帯）'!$D$6:$X$47,21,FALSE))</f>
        <v/>
      </c>
      <c r="AC73" s="520" t="str">
        <f>IF(AC72="","",VLOOKUP(AC72,'シフト記号表（勤務時間帯）'!$D$6:$X$47,21,FALSE))</f>
        <v/>
      </c>
      <c r="AD73" s="520" t="str">
        <f>IF(AD72="","",VLOOKUP(AD72,'シフト記号表（勤務時間帯）'!$D$6:$X$47,21,FALSE))</f>
        <v/>
      </c>
      <c r="AE73" s="520" t="str">
        <f>IF(AE72="","",VLOOKUP(AE72,'シフト記号表（勤務時間帯）'!$D$6:$X$47,21,FALSE))</f>
        <v/>
      </c>
      <c r="AF73" s="520" t="str">
        <f>IF(AF72="","",VLOOKUP(AF72,'シフト記号表（勤務時間帯）'!$D$6:$X$47,21,FALSE))</f>
        <v/>
      </c>
      <c r="AG73" s="520" t="str">
        <f>IF(AG72="","",VLOOKUP(AG72,'シフト記号表（勤務時間帯）'!$D$6:$X$47,21,FALSE))</f>
        <v/>
      </c>
      <c r="AH73" s="521" t="str">
        <f>IF(AH72="","",VLOOKUP(AH72,'シフト記号表（勤務時間帯）'!$D$6:$X$47,21,FALSE))</f>
        <v/>
      </c>
      <c r="AI73" s="519" t="str">
        <f>IF(AI72="","",VLOOKUP(AI72,'シフト記号表（勤務時間帯）'!$D$6:$X$47,21,FALSE))</f>
        <v/>
      </c>
      <c r="AJ73" s="520" t="str">
        <f>IF(AJ72="","",VLOOKUP(AJ72,'シフト記号表（勤務時間帯）'!$D$6:$X$47,21,FALSE))</f>
        <v/>
      </c>
      <c r="AK73" s="520" t="str">
        <f>IF(AK72="","",VLOOKUP(AK72,'シフト記号表（勤務時間帯）'!$D$6:$X$47,21,FALSE))</f>
        <v/>
      </c>
      <c r="AL73" s="520" t="str">
        <f>IF(AL72="","",VLOOKUP(AL72,'シフト記号表（勤務時間帯）'!$D$6:$X$47,21,FALSE))</f>
        <v/>
      </c>
      <c r="AM73" s="520" t="str">
        <f>IF(AM72="","",VLOOKUP(AM72,'シフト記号表（勤務時間帯）'!$D$6:$X$47,21,FALSE))</f>
        <v/>
      </c>
      <c r="AN73" s="520" t="str">
        <f>IF(AN72="","",VLOOKUP(AN72,'シフト記号表（勤務時間帯）'!$D$6:$X$47,21,FALSE))</f>
        <v/>
      </c>
      <c r="AO73" s="521" t="str">
        <f>IF(AO72="","",VLOOKUP(AO72,'シフト記号表（勤務時間帯）'!$D$6:$X$47,21,FALSE))</f>
        <v/>
      </c>
      <c r="AP73" s="519" t="str">
        <f>IF(AP72="","",VLOOKUP(AP72,'シフト記号表（勤務時間帯）'!$D$6:$X$47,21,FALSE))</f>
        <v/>
      </c>
      <c r="AQ73" s="520" t="str">
        <f>IF(AQ72="","",VLOOKUP(AQ72,'シフト記号表（勤務時間帯）'!$D$6:$X$47,21,FALSE))</f>
        <v/>
      </c>
      <c r="AR73" s="520" t="str">
        <f>IF(AR72="","",VLOOKUP(AR72,'シフト記号表（勤務時間帯）'!$D$6:$X$47,21,FALSE))</f>
        <v/>
      </c>
      <c r="AS73" s="520" t="str">
        <f>IF(AS72="","",VLOOKUP(AS72,'シフト記号表（勤務時間帯）'!$D$6:$X$47,21,FALSE))</f>
        <v/>
      </c>
      <c r="AT73" s="520" t="str">
        <f>IF(AT72="","",VLOOKUP(AT72,'シフト記号表（勤務時間帯）'!$D$6:$X$47,21,FALSE))</f>
        <v/>
      </c>
      <c r="AU73" s="520" t="str">
        <f>IF(AU72="","",VLOOKUP(AU72,'シフト記号表（勤務時間帯）'!$D$6:$X$47,21,FALSE))</f>
        <v/>
      </c>
      <c r="AV73" s="521" t="str">
        <f>IF(AV72="","",VLOOKUP(AV72,'シフト記号表（勤務時間帯）'!$D$6:$X$47,21,FALSE))</f>
        <v/>
      </c>
      <c r="AW73" s="519" t="str">
        <f>IF(AW72="","",VLOOKUP(AW72,'シフト記号表（勤務時間帯）'!$D$6:$X$47,21,FALSE))</f>
        <v/>
      </c>
      <c r="AX73" s="520" t="str">
        <f>IF(AX72="","",VLOOKUP(AX72,'シフト記号表（勤務時間帯）'!$D$6:$X$47,21,FALSE))</f>
        <v/>
      </c>
      <c r="AY73" s="520" t="str">
        <f>IF(AY72="","",VLOOKUP(AY72,'シフト記号表（勤務時間帯）'!$D$6:$X$47,21,FALSE))</f>
        <v/>
      </c>
      <c r="AZ73" s="981">
        <f>IF($BC$3="４週",SUM(U73:AV73),IF($BC$3="暦月",SUM(U73:AY73),""))</f>
        <v>0</v>
      </c>
      <c r="BA73" s="982"/>
      <c r="BB73" s="983">
        <f>IF($BC$3="４週",AZ73/4,IF($BC$3="暦月",(AZ73/($BC$8/7)),""))</f>
        <v>0</v>
      </c>
      <c r="BC73" s="982"/>
      <c r="BD73" s="975"/>
      <c r="BE73" s="976"/>
      <c r="BF73" s="976"/>
      <c r="BG73" s="976"/>
      <c r="BH73" s="977"/>
    </row>
    <row r="74" spans="2:60" ht="20.25" customHeight="1">
      <c r="B74" s="522"/>
      <c r="C74" s="993"/>
      <c r="D74" s="994"/>
      <c r="E74" s="995"/>
      <c r="F74" s="523"/>
      <c r="G74" s="524">
        <f>C72</f>
        <v>0</v>
      </c>
      <c r="H74" s="998"/>
      <c r="I74" s="1005"/>
      <c r="J74" s="1006"/>
      <c r="K74" s="1006"/>
      <c r="L74" s="1007"/>
      <c r="M74" s="1014"/>
      <c r="N74" s="1015"/>
      <c r="O74" s="1016"/>
      <c r="P74" s="557" t="s">
        <v>976</v>
      </c>
      <c r="Q74" s="526"/>
      <c r="R74" s="526"/>
      <c r="S74" s="546"/>
      <c r="T74" s="547"/>
      <c r="U74" s="529" t="str">
        <f>IF(U72="","",VLOOKUP(U72,'シフト記号表（勤務時間帯）'!$D$6:$Z$47,23,FALSE))</f>
        <v/>
      </c>
      <c r="V74" s="530" t="str">
        <f>IF(V72="","",VLOOKUP(V72,'シフト記号表（勤務時間帯）'!$D$6:$Z$47,23,FALSE))</f>
        <v/>
      </c>
      <c r="W74" s="530" t="str">
        <f>IF(W72="","",VLOOKUP(W72,'シフト記号表（勤務時間帯）'!$D$6:$Z$47,23,FALSE))</f>
        <v/>
      </c>
      <c r="X74" s="530" t="str">
        <f>IF(X72="","",VLOOKUP(X72,'シフト記号表（勤務時間帯）'!$D$6:$Z$47,23,FALSE))</f>
        <v/>
      </c>
      <c r="Y74" s="530" t="str">
        <f>IF(Y72="","",VLOOKUP(Y72,'シフト記号表（勤務時間帯）'!$D$6:$Z$47,23,FALSE))</f>
        <v/>
      </c>
      <c r="Z74" s="530" t="str">
        <f>IF(Z72="","",VLOOKUP(Z72,'シフト記号表（勤務時間帯）'!$D$6:$Z$47,23,FALSE))</f>
        <v/>
      </c>
      <c r="AA74" s="531" t="str">
        <f>IF(AA72="","",VLOOKUP(AA72,'シフト記号表（勤務時間帯）'!$D$6:$Z$47,23,FALSE))</f>
        <v/>
      </c>
      <c r="AB74" s="529" t="str">
        <f>IF(AB72="","",VLOOKUP(AB72,'シフト記号表（勤務時間帯）'!$D$6:$Z$47,23,FALSE))</f>
        <v/>
      </c>
      <c r="AC74" s="530" t="str">
        <f>IF(AC72="","",VLOOKUP(AC72,'シフト記号表（勤務時間帯）'!$D$6:$Z$47,23,FALSE))</f>
        <v/>
      </c>
      <c r="AD74" s="530" t="str">
        <f>IF(AD72="","",VLOOKUP(AD72,'シフト記号表（勤務時間帯）'!$D$6:$Z$47,23,FALSE))</f>
        <v/>
      </c>
      <c r="AE74" s="530" t="str">
        <f>IF(AE72="","",VLOOKUP(AE72,'シフト記号表（勤務時間帯）'!$D$6:$Z$47,23,FALSE))</f>
        <v/>
      </c>
      <c r="AF74" s="530" t="str">
        <f>IF(AF72="","",VLOOKUP(AF72,'シフト記号表（勤務時間帯）'!$D$6:$Z$47,23,FALSE))</f>
        <v/>
      </c>
      <c r="AG74" s="530" t="str">
        <f>IF(AG72="","",VLOOKUP(AG72,'シフト記号表（勤務時間帯）'!$D$6:$Z$47,23,FALSE))</f>
        <v/>
      </c>
      <c r="AH74" s="531" t="str">
        <f>IF(AH72="","",VLOOKUP(AH72,'シフト記号表（勤務時間帯）'!$D$6:$Z$47,23,FALSE))</f>
        <v/>
      </c>
      <c r="AI74" s="529" t="str">
        <f>IF(AI72="","",VLOOKUP(AI72,'シフト記号表（勤務時間帯）'!$D$6:$Z$47,23,FALSE))</f>
        <v/>
      </c>
      <c r="AJ74" s="530" t="str">
        <f>IF(AJ72="","",VLOOKUP(AJ72,'シフト記号表（勤務時間帯）'!$D$6:$Z$47,23,FALSE))</f>
        <v/>
      </c>
      <c r="AK74" s="530" t="str">
        <f>IF(AK72="","",VLOOKUP(AK72,'シフト記号表（勤務時間帯）'!$D$6:$Z$47,23,FALSE))</f>
        <v/>
      </c>
      <c r="AL74" s="530" t="str">
        <f>IF(AL72="","",VLOOKUP(AL72,'シフト記号表（勤務時間帯）'!$D$6:$Z$47,23,FALSE))</f>
        <v/>
      </c>
      <c r="AM74" s="530" t="str">
        <f>IF(AM72="","",VLOOKUP(AM72,'シフト記号表（勤務時間帯）'!$D$6:$Z$47,23,FALSE))</f>
        <v/>
      </c>
      <c r="AN74" s="530" t="str">
        <f>IF(AN72="","",VLOOKUP(AN72,'シフト記号表（勤務時間帯）'!$D$6:$Z$47,23,FALSE))</f>
        <v/>
      </c>
      <c r="AO74" s="531" t="str">
        <f>IF(AO72="","",VLOOKUP(AO72,'シフト記号表（勤務時間帯）'!$D$6:$Z$47,23,FALSE))</f>
        <v/>
      </c>
      <c r="AP74" s="529" t="str">
        <f>IF(AP72="","",VLOOKUP(AP72,'シフト記号表（勤務時間帯）'!$D$6:$Z$47,23,FALSE))</f>
        <v/>
      </c>
      <c r="AQ74" s="530" t="str">
        <f>IF(AQ72="","",VLOOKUP(AQ72,'シフト記号表（勤務時間帯）'!$D$6:$Z$47,23,FALSE))</f>
        <v/>
      </c>
      <c r="AR74" s="530" t="str">
        <f>IF(AR72="","",VLOOKUP(AR72,'シフト記号表（勤務時間帯）'!$D$6:$Z$47,23,FALSE))</f>
        <v/>
      </c>
      <c r="AS74" s="530" t="str">
        <f>IF(AS72="","",VLOOKUP(AS72,'シフト記号表（勤務時間帯）'!$D$6:$Z$47,23,FALSE))</f>
        <v/>
      </c>
      <c r="AT74" s="530" t="str">
        <f>IF(AT72="","",VLOOKUP(AT72,'シフト記号表（勤務時間帯）'!$D$6:$Z$47,23,FALSE))</f>
        <v/>
      </c>
      <c r="AU74" s="530" t="str">
        <f>IF(AU72="","",VLOOKUP(AU72,'シフト記号表（勤務時間帯）'!$D$6:$Z$47,23,FALSE))</f>
        <v/>
      </c>
      <c r="AV74" s="531" t="str">
        <f>IF(AV72="","",VLOOKUP(AV72,'シフト記号表（勤務時間帯）'!$D$6:$Z$47,23,FALSE))</f>
        <v/>
      </c>
      <c r="AW74" s="529" t="str">
        <f>IF(AW72="","",VLOOKUP(AW72,'シフト記号表（勤務時間帯）'!$D$6:$Z$47,23,FALSE))</f>
        <v/>
      </c>
      <c r="AX74" s="530" t="str">
        <f>IF(AX72="","",VLOOKUP(AX72,'シフト記号表（勤務時間帯）'!$D$6:$Z$47,23,FALSE))</f>
        <v/>
      </c>
      <c r="AY74" s="530" t="str">
        <f>IF(AY72="","",VLOOKUP(AY72,'シフト記号表（勤務時間帯）'!$D$6:$Z$47,23,FALSE))</f>
        <v/>
      </c>
      <c r="AZ74" s="984">
        <f>IF($BC$3="４週",SUM(U74:AV74),IF($BC$3="暦月",SUM(U74:AY74),""))</f>
        <v>0</v>
      </c>
      <c r="BA74" s="985"/>
      <c r="BB74" s="986">
        <f>IF($BC$3="４週",AZ74/4,IF($BC$3="暦月",(AZ74/($BC$8/7)),""))</f>
        <v>0</v>
      </c>
      <c r="BC74" s="985"/>
      <c r="BD74" s="978"/>
      <c r="BE74" s="979"/>
      <c r="BF74" s="979"/>
      <c r="BG74" s="979"/>
      <c r="BH74" s="980"/>
    </row>
    <row r="75" spans="2:60" ht="20.25" customHeight="1">
      <c r="B75" s="532"/>
      <c r="C75" s="987"/>
      <c r="D75" s="988"/>
      <c r="E75" s="989"/>
      <c r="F75" s="533"/>
      <c r="G75" s="534"/>
      <c r="H75" s="996"/>
      <c r="I75" s="999"/>
      <c r="J75" s="1000"/>
      <c r="K75" s="1000"/>
      <c r="L75" s="1001"/>
      <c r="M75" s="1008"/>
      <c r="N75" s="1009"/>
      <c r="O75" s="1010"/>
      <c r="P75" s="553" t="s">
        <v>974</v>
      </c>
      <c r="Q75" s="554"/>
      <c r="R75" s="554"/>
      <c r="S75" s="555"/>
      <c r="T75" s="556"/>
      <c r="U75" s="539"/>
      <c r="V75" s="540"/>
      <c r="W75" s="540"/>
      <c r="X75" s="540"/>
      <c r="Y75" s="540"/>
      <c r="Z75" s="540"/>
      <c r="AA75" s="541"/>
      <c r="AB75" s="539"/>
      <c r="AC75" s="540"/>
      <c r="AD75" s="540"/>
      <c r="AE75" s="540"/>
      <c r="AF75" s="540"/>
      <c r="AG75" s="540"/>
      <c r="AH75" s="541"/>
      <c r="AI75" s="539"/>
      <c r="AJ75" s="540"/>
      <c r="AK75" s="540"/>
      <c r="AL75" s="540"/>
      <c r="AM75" s="540"/>
      <c r="AN75" s="540"/>
      <c r="AO75" s="541"/>
      <c r="AP75" s="539"/>
      <c r="AQ75" s="540"/>
      <c r="AR75" s="540"/>
      <c r="AS75" s="540"/>
      <c r="AT75" s="540"/>
      <c r="AU75" s="540"/>
      <c r="AV75" s="541"/>
      <c r="AW75" s="539"/>
      <c r="AX75" s="540"/>
      <c r="AY75" s="540"/>
      <c r="AZ75" s="1017"/>
      <c r="BA75" s="971"/>
      <c r="BB75" s="970"/>
      <c r="BC75" s="971"/>
      <c r="BD75" s="972"/>
      <c r="BE75" s="973"/>
      <c r="BF75" s="973"/>
      <c r="BG75" s="973"/>
      <c r="BH75" s="974"/>
    </row>
    <row r="76" spans="2:60" ht="20.25" customHeight="1">
      <c r="B76" s="512">
        <f>B73+1</f>
        <v>19</v>
      </c>
      <c r="C76" s="990"/>
      <c r="D76" s="991"/>
      <c r="E76" s="992"/>
      <c r="F76" s="513">
        <f>C75</f>
        <v>0</v>
      </c>
      <c r="G76" s="514"/>
      <c r="H76" s="997"/>
      <c r="I76" s="1002"/>
      <c r="J76" s="1003"/>
      <c r="K76" s="1003"/>
      <c r="L76" s="1004"/>
      <c r="M76" s="1011"/>
      <c r="N76" s="1012"/>
      <c r="O76" s="1013"/>
      <c r="P76" s="515" t="s">
        <v>975</v>
      </c>
      <c r="Q76" s="516"/>
      <c r="R76" s="516"/>
      <c r="S76" s="517"/>
      <c r="T76" s="518"/>
      <c r="U76" s="519" t="str">
        <f>IF(U75="","",VLOOKUP(U75,'シフト記号表（勤務時間帯）'!$D$6:$X$47,21,FALSE))</f>
        <v/>
      </c>
      <c r="V76" s="520" t="str">
        <f>IF(V75="","",VLOOKUP(V75,'シフト記号表（勤務時間帯）'!$D$6:$X$47,21,FALSE))</f>
        <v/>
      </c>
      <c r="W76" s="520" t="str">
        <f>IF(W75="","",VLOOKUP(W75,'シフト記号表（勤務時間帯）'!$D$6:$X$47,21,FALSE))</f>
        <v/>
      </c>
      <c r="X76" s="520" t="str">
        <f>IF(X75="","",VLOOKUP(X75,'シフト記号表（勤務時間帯）'!$D$6:$X$47,21,FALSE))</f>
        <v/>
      </c>
      <c r="Y76" s="520" t="str">
        <f>IF(Y75="","",VLOOKUP(Y75,'シフト記号表（勤務時間帯）'!$D$6:$X$47,21,FALSE))</f>
        <v/>
      </c>
      <c r="Z76" s="520" t="str">
        <f>IF(Z75="","",VLOOKUP(Z75,'シフト記号表（勤務時間帯）'!$D$6:$X$47,21,FALSE))</f>
        <v/>
      </c>
      <c r="AA76" s="521" t="str">
        <f>IF(AA75="","",VLOOKUP(AA75,'シフト記号表（勤務時間帯）'!$D$6:$X$47,21,FALSE))</f>
        <v/>
      </c>
      <c r="AB76" s="519" t="str">
        <f>IF(AB75="","",VLOOKUP(AB75,'シフト記号表（勤務時間帯）'!$D$6:$X$47,21,FALSE))</f>
        <v/>
      </c>
      <c r="AC76" s="520" t="str">
        <f>IF(AC75="","",VLOOKUP(AC75,'シフト記号表（勤務時間帯）'!$D$6:$X$47,21,FALSE))</f>
        <v/>
      </c>
      <c r="AD76" s="520" t="str">
        <f>IF(AD75="","",VLOOKUP(AD75,'シフト記号表（勤務時間帯）'!$D$6:$X$47,21,FALSE))</f>
        <v/>
      </c>
      <c r="AE76" s="520" t="str">
        <f>IF(AE75="","",VLOOKUP(AE75,'シフト記号表（勤務時間帯）'!$D$6:$X$47,21,FALSE))</f>
        <v/>
      </c>
      <c r="AF76" s="520" t="str">
        <f>IF(AF75="","",VLOOKUP(AF75,'シフト記号表（勤務時間帯）'!$D$6:$X$47,21,FALSE))</f>
        <v/>
      </c>
      <c r="AG76" s="520" t="str">
        <f>IF(AG75="","",VLOOKUP(AG75,'シフト記号表（勤務時間帯）'!$D$6:$X$47,21,FALSE))</f>
        <v/>
      </c>
      <c r="AH76" s="521" t="str">
        <f>IF(AH75="","",VLOOKUP(AH75,'シフト記号表（勤務時間帯）'!$D$6:$X$47,21,FALSE))</f>
        <v/>
      </c>
      <c r="AI76" s="519" t="str">
        <f>IF(AI75="","",VLOOKUP(AI75,'シフト記号表（勤務時間帯）'!$D$6:$X$47,21,FALSE))</f>
        <v/>
      </c>
      <c r="AJ76" s="520" t="str">
        <f>IF(AJ75="","",VLOOKUP(AJ75,'シフト記号表（勤務時間帯）'!$D$6:$X$47,21,FALSE))</f>
        <v/>
      </c>
      <c r="AK76" s="520" t="str">
        <f>IF(AK75="","",VLOOKUP(AK75,'シフト記号表（勤務時間帯）'!$D$6:$X$47,21,FALSE))</f>
        <v/>
      </c>
      <c r="AL76" s="520" t="str">
        <f>IF(AL75="","",VLOOKUP(AL75,'シフト記号表（勤務時間帯）'!$D$6:$X$47,21,FALSE))</f>
        <v/>
      </c>
      <c r="AM76" s="520" t="str">
        <f>IF(AM75="","",VLOOKUP(AM75,'シフト記号表（勤務時間帯）'!$D$6:$X$47,21,FALSE))</f>
        <v/>
      </c>
      <c r="AN76" s="520" t="str">
        <f>IF(AN75="","",VLOOKUP(AN75,'シフト記号表（勤務時間帯）'!$D$6:$X$47,21,FALSE))</f>
        <v/>
      </c>
      <c r="AO76" s="521" t="str">
        <f>IF(AO75="","",VLOOKUP(AO75,'シフト記号表（勤務時間帯）'!$D$6:$X$47,21,FALSE))</f>
        <v/>
      </c>
      <c r="AP76" s="519" t="str">
        <f>IF(AP75="","",VLOOKUP(AP75,'シフト記号表（勤務時間帯）'!$D$6:$X$47,21,FALSE))</f>
        <v/>
      </c>
      <c r="AQ76" s="520" t="str">
        <f>IF(AQ75="","",VLOOKUP(AQ75,'シフト記号表（勤務時間帯）'!$D$6:$X$47,21,FALSE))</f>
        <v/>
      </c>
      <c r="AR76" s="520" t="str">
        <f>IF(AR75="","",VLOOKUP(AR75,'シフト記号表（勤務時間帯）'!$D$6:$X$47,21,FALSE))</f>
        <v/>
      </c>
      <c r="AS76" s="520" t="str">
        <f>IF(AS75="","",VLOOKUP(AS75,'シフト記号表（勤務時間帯）'!$D$6:$X$47,21,FALSE))</f>
        <v/>
      </c>
      <c r="AT76" s="520" t="str">
        <f>IF(AT75="","",VLOOKUP(AT75,'シフト記号表（勤務時間帯）'!$D$6:$X$47,21,FALSE))</f>
        <v/>
      </c>
      <c r="AU76" s="520" t="str">
        <f>IF(AU75="","",VLOOKUP(AU75,'シフト記号表（勤務時間帯）'!$D$6:$X$47,21,FALSE))</f>
        <v/>
      </c>
      <c r="AV76" s="521" t="str">
        <f>IF(AV75="","",VLOOKUP(AV75,'シフト記号表（勤務時間帯）'!$D$6:$X$47,21,FALSE))</f>
        <v/>
      </c>
      <c r="AW76" s="519" t="str">
        <f>IF(AW75="","",VLOOKUP(AW75,'シフト記号表（勤務時間帯）'!$D$6:$X$47,21,FALSE))</f>
        <v/>
      </c>
      <c r="AX76" s="520" t="str">
        <f>IF(AX75="","",VLOOKUP(AX75,'シフト記号表（勤務時間帯）'!$D$6:$X$47,21,FALSE))</f>
        <v/>
      </c>
      <c r="AY76" s="520" t="str">
        <f>IF(AY75="","",VLOOKUP(AY75,'シフト記号表（勤務時間帯）'!$D$6:$X$47,21,FALSE))</f>
        <v/>
      </c>
      <c r="AZ76" s="981">
        <f>IF($BC$3="４週",SUM(U76:AV76),IF($BC$3="暦月",SUM(U76:AY76),""))</f>
        <v>0</v>
      </c>
      <c r="BA76" s="982"/>
      <c r="BB76" s="983">
        <f>IF($BC$3="４週",AZ76/4,IF($BC$3="暦月",(AZ76/($BC$8/7)),""))</f>
        <v>0</v>
      </c>
      <c r="BC76" s="982"/>
      <c r="BD76" s="975"/>
      <c r="BE76" s="976"/>
      <c r="BF76" s="976"/>
      <c r="BG76" s="976"/>
      <c r="BH76" s="977"/>
    </row>
    <row r="77" spans="2:60" ht="20.25" customHeight="1">
      <c r="B77" s="522"/>
      <c r="C77" s="993"/>
      <c r="D77" s="994"/>
      <c r="E77" s="995"/>
      <c r="F77" s="523"/>
      <c r="G77" s="524">
        <f>C75</f>
        <v>0</v>
      </c>
      <c r="H77" s="998"/>
      <c r="I77" s="1005"/>
      <c r="J77" s="1006"/>
      <c r="K77" s="1006"/>
      <c r="L77" s="1007"/>
      <c r="M77" s="1014"/>
      <c r="N77" s="1015"/>
      <c r="O77" s="1016"/>
      <c r="P77" s="557" t="s">
        <v>976</v>
      </c>
      <c r="Q77" s="526"/>
      <c r="R77" s="526"/>
      <c r="S77" s="546"/>
      <c r="T77" s="547"/>
      <c r="U77" s="529" t="str">
        <f>IF(U75="","",VLOOKUP(U75,'シフト記号表（勤務時間帯）'!$D$6:$Z$47,23,FALSE))</f>
        <v/>
      </c>
      <c r="V77" s="530" t="str">
        <f>IF(V75="","",VLOOKUP(V75,'シフト記号表（勤務時間帯）'!$D$6:$Z$47,23,FALSE))</f>
        <v/>
      </c>
      <c r="W77" s="530" t="str">
        <f>IF(W75="","",VLOOKUP(W75,'シフト記号表（勤務時間帯）'!$D$6:$Z$47,23,FALSE))</f>
        <v/>
      </c>
      <c r="X77" s="530" t="str">
        <f>IF(X75="","",VLOOKUP(X75,'シフト記号表（勤務時間帯）'!$D$6:$Z$47,23,FALSE))</f>
        <v/>
      </c>
      <c r="Y77" s="530" t="str">
        <f>IF(Y75="","",VLOOKUP(Y75,'シフト記号表（勤務時間帯）'!$D$6:$Z$47,23,FALSE))</f>
        <v/>
      </c>
      <c r="Z77" s="530" t="str">
        <f>IF(Z75="","",VLOOKUP(Z75,'シフト記号表（勤務時間帯）'!$D$6:$Z$47,23,FALSE))</f>
        <v/>
      </c>
      <c r="AA77" s="531" t="str">
        <f>IF(AA75="","",VLOOKUP(AA75,'シフト記号表（勤務時間帯）'!$D$6:$Z$47,23,FALSE))</f>
        <v/>
      </c>
      <c r="AB77" s="529" t="str">
        <f>IF(AB75="","",VLOOKUP(AB75,'シフト記号表（勤務時間帯）'!$D$6:$Z$47,23,FALSE))</f>
        <v/>
      </c>
      <c r="AC77" s="530" t="str">
        <f>IF(AC75="","",VLOOKUP(AC75,'シフト記号表（勤務時間帯）'!$D$6:$Z$47,23,FALSE))</f>
        <v/>
      </c>
      <c r="AD77" s="530" t="str">
        <f>IF(AD75="","",VLOOKUP(AD75,'シフト記号表（勤務時間帯）'!$D$6:$Z$47,23,FALSE))</f>
        <v/>
      </c>
      <c r="AE77" s="530" t="str">
        <f>IF(AE75="","",VLOOKUP(AE75,'シフト記号表（勤務時間帯）'!$D$6:$Z$47,23,FALSE))</f>
        <v/>
      </c>
      <c r="AF77" s="530" t="str">
        <f>IF(AF75="","",VLOOKUP(AF75,'シフト記号表（勤務時間帯）'!$D$6:$Z$47,23,FALSE))</f>
        <v/>
      </c>
      <c r="AG77" s="530" t="str">
        <f>IF(AG75="","",VLOOKUP(AG75,'シフト記号表（勤務時間帯）'!$D$6:$Z$47,23,FALSE))</f>
        <v/>
      </c>
      <c r="AH77" s="531" t="str">
        <f>IF(AH75="","",VLOOKUP(AH75,'シフト記号表（勤務時間帯）'!$D$6:$Z$47,23,FALSE))</f>
        <v/>
      </c>
      <c r="AI77" s="529" t="str">
        <f>IF(AI75="","",VLOOKUP(AI75,'シフト記号表（勤務時間帯）'!$D$6:$Z$47,23,FALSE))</f>
        <v/>
      </c>
      <c r="AJ77" s="530" t="str">
        <f>IF(AJ75="","",VLOOKUP(AJ75,'シフト記号表（勤務時間帯）'!$D$6:$Z$47,23,FALSE))</f>
        <v/>
      </c>
      <c r="AK77" s="530" t="str">
        <f>IF(AK75="","",VLOOKUP(AK75,'シフト記号表（勤務時間帯）'!$D$6:$Z$47,23,FALSE))</f>
        <v/>
      </c>
      <c r="AL77" s="530" t="str">
        <f>IF(AL75="","",VLOOKUP(AL75,'シフト記号表（勤務時間帯）'!$D$6:$Z$47,23,FALSE))</f>
        <v/>
      </c>
      <c r="AM77" s="530" t="str">
        <f>IF(AM75="","",VLOOKUP(AM75,'シフト記号表（勤務時間帯）'!$D$6:$Z$47,23,FALSE))</f>
        <v/>
      </c>
      <c r="AN77" s="530" t="str">
        <f>IF(AN75="","",VLOOKUP(AN75,'シフト記号表（勤務時間帯）'!$D$6:$Z$47,23,FALSE))</f>
        <v/>
      </c>
      <c r="AO77" s="531" t="str">
        <f>IF(AO75="","",VLOOKUP(AO75,'シフト記号表（勤務時間帯）'!$D$6:$Z$47,23,FALSE))</f>
        <v/>
      </c>
      <c r="AP77" s="529" t="str">
        <f>IF(AP75="","",VLOOKUP(AP75,'シフト記号表（勤務時間帯）'!$D$6:$Z$47,23,FALSE))</f>
        <v/>
      </c>
      <c r="AQ77" s="530" t="str">
        <f>IF(AQ75="","",VLOOKUP(AQ75,'シフト記号表（勤務時間帯）'!$D$6:$Z$47,23,FALSE))</f>
        <v/>
      </c>
      <c r="AR77" s="530" t="str">
        <f>IF(AR75="","",VLOOKUP(AR75,'シフト記号表（勤務時間帯）'!$D$6:$Z$47,23,FALSE))</f>
        <v/>
      </c>
      <c r="AS77" s="530" t="str">
        <f>IF(AS75="","",VLOOKUP(AS75,'シフト記号表（勤務時間帯）'!$D$6:$Z$47,23,FALSE))</f>
        <v/>
      </c>
      <c r="AT77" s="530" t="str">
        <f>IF(AT75="","",VLOOKUP(AT75,'シフト記号表（勤務時間帯）'!$D$6:$Z$47,23,FALSE))</f>
        <v/>
      </c>
      <c r="AU77" s="530" t="str">
        <f>IF(AU75="","",VLOOKUP(AU75,'シフト記号表（勤務時間帯）'!$D$6:$Z$47,23,FALSE))</f>
        <v/>
      </c>
      <c r="AV77" s="531" t="str">
        <f>IF(AV75="","",VLOOKUP(AV75,'シフト記号表（勤務時間帯）'!$D$6:$Z$47,23,FALSE))</f>
        <v/>
      </c>
      <c r="AW77" s="529" t="str">
        <f>IF(AW75="","",VLOOKUP(AW75,'シフト記号表（勤務時間帯）'!$D$6:$Z$47,23,FALSE))</f>
        <v/>
      </c>
      <c r="AX77" s="530" t="str">
        <f>IF(AX75="","",VLOOKUP(AX75,'シフト記号表（勤務時間帯）'!$D$6:$Z$47,23,FALSE))</f>
        <v/>
      </c>
      <c r="AY77" s="530" t="str">
        <f>IF(AY75="","",VLOOKUP(AY75,'シフト記号表（勤務時間帯）'!$D$6:$Z$47,23,FALSE))</f>
        <v/>
      </c>
      <c r="AZ77" s="984">
        <f>IF($BC$3="４週",SUM(U77:AV77),IF($BC$3="暦月",SUM(U77:AY77),""))</f>
        <v>0</v>
      </c>
      <c r="BA77" s="985"/>
      <c r="BB77" s="986">
        <f>IF($BC$3="４週",AZ77/4,IF($BC$3="暦月",(AZ77/($BC$8/7)),""))</f>
        <v>0</v>
      </c>
      <c r="BC77" s="985"/>
      <c r="BD77" s="978"/>
      <c r="BE77" s="979"/>
      <c r="BF77" s="979"/>
      <c r="BG77" s="979"/>
      <c r="BH77" s="980"/>
    </row>
    <row r="78" spans="2:60" ht="20.25" customHeight="1">
      <c r="B78" s="532"/>
      <c r="C78" s="987"/>
      <c r="D78" s="988"/>
      <c r="E78" s="989"/>
      <c r="F78" s="533"/>
      <c r="G78" s="534"/>
      <c r="H78" s="996"/>
      <c r="I78" s="999"/>
      <c r="J78" s="1000"/>
      <c r="K78" s="1000"/>
      <c r="L78" s="1001"/>
      <c r="M78" s="1008"/>
      <c r="N78" s="1009"/>
      <c r="O78" s="1010"/>
      <c r="P78" s="553" t="s">
        <v>974</v>
      </c>
      <c r="Q78" s="554"/>
      <c r="R78" s="554"/>
      <c r="S78" s="555"/>
      <c r="T78" s="556"/>
      <c r="U78" s="539"/>
      <c r="V78" s="540"/>
      <c r="W78" s="540"/>
      <c r="X78" s="540"/>
      <c r="Y78" s="540"/>
      <c r="Z78" s="540"/>
      <c r="AA78" s="541"/>
      <c r="AB78" s="539"/>
      <c r="AC78" s="540"/>
      <c r="AD78" s="540"/>
      <c r="AE78" s="540"/>
      <c r="AF78" s="540"/>
      <c r="AG78" s="540"/>
      <c r="AH78" s="541"/>
      <c r="AI78" s="539"/>
      <c r="AJ78" s="540"/>
      <c r="AK78" s="540"/>
      <c r="AL78" s="540"/>
      <c r="AM78" s="540"/>
      <c r="AN78" s="540"/>
      <c r="AO78" s="541"/>
      <c r="AP78" s="539"/>
      <c r="AQ78" s="540"/>
      <c r="AR78" s="540"/>
      <c r="AS78" s="540"/>
      <c r="AT78" s="540"/>
      <c r="AU78" s="540"/>
      <c r="AV78" s="541"/>
      <c r="AW78" s="539"/>
      <c r="AX78" s="540"/>
      <c r="AY78" s="540"/>
      <c r="AZ78" s="1017"/>
      <c r="BA78" s="971"/>
      <c r="BB78" s="970"/>
      <c r="BC78" s="971"/>
      <c r="BD78" s="972"/>
      <c r="BE78" s="973"/>
      <c r="BF78" s="973"/>
      <c r="BG78" s="973"/>
      <c r="BH78" s="974"/>
    </row>
    <row r="79" spans="2:60" ht="20.25" customHeight="1">
      <c r="B79" s="512">
        <f>B76+1</f>
        <v>20</v>
      </c>
      <c r="C79" s="990"/>
      <c r="D79" s="991"/>
      <c r="E79" s="992"/>
      <c r="F79" s="513">
        <f>C78</f>
        <v>0</v>
      </c>
      <c r="G79" s="514"/>
      <c r="H79" s="997"/>
      <c r="I79" s="1002"/>
      <c r="J79" s="1003"/>
      <c r="K79" s="1003"/>
      <c r="L79" s="1004"/>
      <c r="M79" s="1011"/>
      <c r="N79" s="1012"/>
      <c r="O79" s="1013"/>
      <c r="P79" s="515" t="s">
        <v>975</v>
      </c>
      <c r="Q79" s="516"/>
      <c r="R79" s="516"/>
      <c r="S79" s="517"/>
      <c r="T79" s="518"/>
      <c r="U79" s="519" t="str">
        <f>IF(U78="","",VLOOKUP(U78,'シフト記号表（勤務時間帯）'!$D$6:$X$47,21,FALSE))</f>
        <v/>
      </c>
      <c r="V79" s="520" t="str">
        <f>IF(V78="","",VLOOKUP(V78,'シフト記号表（勤務時間帯）'!$D$6:$X$47,21,FALSE))</f>
        <v/>
      </c>
      <c r="W79" s="520" t="str">
        <f>IF(W78="","",VLOOKUP(W78,'シフト記号表（勤務時間帯）'!$D$6:$X$47,21,FALSE))</f>
        <v/>
      </c>
      <c r="X79" s="520" t="str">
        <f>IF(X78="","",VLOOKUP(X78,'シフト記号表（勤務時間帯）'!$D$6:$X$47,21,FALSE))</f>
        <v/>
      </c>
      <c r="Y79" s="520" t="str">
        <f>IF(Y78="","",VLOOKUP(Y78,'シフト記号表（勤務時間帯）'!$D$6:$X$47,21,FALSE))</f>
        <v/>
      </c>
      <c r="Z79" s="520" t="str">
        <f>IF(Z78="","",VLOOKUP(Z78,'シフト記号表（勤務時間帯）'!$D$6:$X$47,21,FALSE))</f>
        <v/>
      </c>
      <c r="AA79" s="521" t="str">
        <f>IF(AA78="","",VLOOKUP(AA78,'シフト記号表（勤務時間帯）'!$D$6:$X$47,21,FALSE))</f>
        <v/>
      </c>
      <c r="AB79" s="519" t="str">
        <f>IF(AB78="","",VLOOKUP(AB78,'シフト記号表（勤務時間帯）'!$D$6:$X$47,21,FALSE))</f>
        <v/>
      </c>
      <c r="AC79" s="520" t="str">
        <f>IF(AC78="","",VLOOKUP(AC78,'シフト記号表（勤務時間帯）'!$D$6:$X$47,21,FALSE))</f>
        <v/>
      </c>
      <c r="AD79" s="520" t="str">
        <f>IF(AD78="","",VLOOKUP(AD78,'シフト記号表（勤務時間帯）'!$D$6:$X$47,21,FALSE))</f>
        <v/>
      </c>
      <c r="AE79" s="520" t="str">
        <f>IF(AE78="","",VLOOKUP(AE78,'シフト記号表（勤務時間帯）'!$D$6:$X$47,21,FALSE))</f>
        <v/>
      </c>
      <c r="AF79" s="520" t="str">
        <f>IF(AF78="","",VLOOKUP(AF78,'シフト記号表（勤務時間帯）'!$D$6:$X$47,21,FALSE))</f>
        <v/>
      </c>
      <c r="AG79" s="520" t="str">
        <f>IF(AG78="","",VLOOKUP(AG78,'シフト記号表（勤務時間帯）'!$D$6:$X$47,21,FALSE))</f>
        <v/>
      </c>
      <c r="AH79" s="521" t="str">
        <f>IF(AH78="","",VLOOKUP(AH78,'シフト記号表（勤務時間帯）'!$D$6:$X$47,21,FALSE))</f>
        <v/>
      </c>
      <c r="AI79" s="519" t="str">
        <f>IF(AI78="","",VLOOKUP(AI78,'シフト記号表（勤務時間帯）'!$D$6:$X$47,21,FALSE))</f>
        <v/>
      </c>
      <c r="AJ79" s="520" t="str">
        <f>IF(AJ78="","",VLOOKUP(AJ78,'シフト記号表（勤務時間帯）'!$D$6:$X$47,21,FALSE))</f>
        <v/>
      </c>
      <c r="AK79" s="520" t="str">
        <f>IF(AK78="","",VLOOKUP(AK78,'シフト記号表（勤務時間帯）'!$D$6:$X$47,21,FALSE))</f>
        <v/>
      </c>
      <c r="AL79" s="520" t="str">
        <f>IF(AL78="","",VLOOKUP(AL78,'シフト記号表（勤務時間帯）'!$D$6:$X$47,21,FALSE))</f>
        <v/>
      </c>
      <c r="AM79" s="520" t="str">
        <f>IF(AM78="","",VLOOKUP(AM78,'シフト記号表（勤務時間帯）'!$D$6:$X$47,21,FALSE))</f>
        <v/>
      </c>
      <c r="AN79" s="520" t="str">
        <f>IF(AN78="","",VLOOKUP(AN78,'シフト記号表（勤務時間帯）'!$D$6:$X$47,21,FALSE))</f>
        <v/>
      </c>
      <c r="AO79" s="521" t="str">
        <f>IF(AO78="","",VLOOKUP(AO78,'シフト記号表（勤務時間帯）'!$D$6:$X$47,21,FALSE))</f>
        <v/>
      </c>
      <c r="AP79" s="519" t="str">
        <f>IF(AP78="","",VLOOKUP(AP78,'シフト記号表（勤務時間帯）'!$D$6:$X$47,21,FALSE))</f>
        <v/>
      </c>
      <c r="AQ79" s="520" t="str">
        <f>IF(AQ78="","",VLOOKUP(AQ78,'シフト記号表（勤務時間帯）'!$D$6:$X$47,21,FALSE))</f>
        <v/>
      </c>
      <c r="AR79" s="520" t="str">
        <f>IF(AR78="","",VLOOKUP(AR78,'シフト記号表（勤務時間帯）'!$D$6:$X$47,21,FALSE))</f>
        <v/>
      </c>
      <c r="AS79" s="520" t="str">
        <f>IF(AS78="","",VLOOKUP(AS78,'シフト記号表（勤務時間帯）'!$D$6:$X$47,21,FALSE))</f>
        <v/>
      </c>
      <c r="AT79" s="520" t="str">
        <f>IF(AT78="","",VLOOKUP(AT78,'シフト記号表（勤務時間帯）'!$D$6:$X$47,21,FALSE))</f>
        <v/>
      </c>
      <c r="AU79" s="520" t="str">
        <f>IF(AU78="","",VLOOKUP(AU78,'シフト記号表（勤務時間帯）'!$D$6:$X$47,21,FALSE))</f>
        <v/>
      </c>
      <c r="AV79" s="521" t="str">
        <f>IF(AV78="","",VLOOKUP(AV78,'シフト記号表（勤務時間帯）'!$D$6:$X$47,21,FALSE))</f>
        <v/>
      </c>
      <c r="AW79" s="519" t="str">
        <f>IF(AW78="","",VLOOKUP(AW78,'シフト記号表（勤務時間帯）'!$D$6:$X$47,21,FALSE))</f>
        <v/>
      </c>
      <c r="AX79" s="520" t="str">
        <f>IF(AX78="","",VLOOKUP(AX78,'シフト記号表（勤務時間帯）'!$D$6:$X$47,21,FALSE))</f>
        <v/>
      </c>
      <c r="AY79" s="520" t="str">
        <f>IF(AY78="","",VLOOKUP(AY78,'シフト記号表（勤務時間帯）'!$D$6:$X$47,21,FALSE))</f>
        <v/>
      </c>
      <c r="AZ79" s="981">
        <f>IF($BC$3="４週",SUM(U79:AV79),IF($BC$3="暦月",SUM(U79:AY79),""))</f>
        <v>0</v>
      </c>
      <c r="BA79" s="982"/>
      <c r="BB79" s="983">
        <f>IF($BC$3="４週",AZ79/4,IF($BC$3="暦月",(AZ79/($BC$8/7)),""))</f>
        <v>0</v>
      </c>
      <c r="BC79" s="982"/>
      <c r="BD79" s="975"/>
      <c r="BE79" s="976"/>
      <c r="BF79" s="976"/>
      <c r="BG79" s="976"/>
      <c r="BH79" s="977"/>
    </row>
    <row r="80" spans="2:60" ht="20.25" customHeight="1">
      <c r="B80" s="522"/>
      <c r="C80" s="993"/>
      <c r="D80" s="994"/>
      <c r="E80" s="995"/>
      <c r="F80" s="523"/>
      <c r="G80" s="524">
        <f>C78</f>
        <v>0</v>
      </c>
      <c r="H80" s="998"/>
      <c r="I80" s="1005"/>
      <c r="J80" s="1006"/>
      <c r="K80" s="1006"/>
      <c r="L80" s="1007"/>
      <c r="M80" s="1014"/>
      <c r="N80" s="1015"/>
      <c r="O80" s="1016"/>
      <c r="P80" s="557" t="s">
        <v>976</v>
      </c>
      <c r="Q80" s="526"/>
      <c r="R80" s="526"/>
      <c r="S80" s="546"/>
      <c r="T80" s="547"/>
      <c r="U80" s="529" t="str">
        <f>IF(U78="","",VLOOKUP(U78,'シフト記号表（勤務時間帯）'!$D$6:$Z$47,23,FALSE))</f>
        <v/>
      </c>
      <c r="V80" s="530" t="str">
        <f>IF(V78="","",VLOOKUP(V78,'シフト記号表（勤務時間帯）'!$D$6:$Z$47,23,FALSE))</f>
        <v/>
      </c>
      <c r="W80" s="530" t="str">
        <f>IF(W78="","",VLOOKUP(W78,'シフト記号表（勤務時間帯）'!$D$6:$Z$47,23,FALSE))</f>
        <v/>
      </c>
      <c r="X80" s="530" t="str">
        <f>IF(X78="","",VLOOKUP(X78,'シフト記号表（勤務時間帯）'!$D$6:$Z$47,23,FALSE))</f>
        <v/>
      </c>
      <c r="Y80" s="530" t="str">
        <f>IF(Y78="","",VLOOKUP(Y78,'シフト記号表（勤務時間帯）'!$D$6:$Z$47,23,FALSE))</f>
        <v/>
      </c>
      <c r="Z80" s="530" t="str">
        <f>IF(Z78="","",VLOOKUP(Z78,'シフト記号表（勤務時間帯）'!$D$6:$Z$47,23,FALSE))</f>
        <v/>
      </c>
      <c r="AA80" s="531" t="str">
        <f>IF(AA78="","",VLOOKUP(AA78,'シフト記号表（勤務時間帯）'!$D$6:$Z$47,23,FALSE))</f>
        <v/>
      </c>
      <c r="AB80" s="529" t="str">
        <f>IF(AB78="","",VLOOKUP(AB78,'シフト記号表（勤務時間帯）'!$D$6:$Z$47,23,FALSE))</f>
        <v/>
      </c>
      <c r="AC80" s="530" t="str">
        <f>IF(AC78="","",VLOOKUP(AC78,'シフト記号表（勤務時間帯）'!$D$6:$Z$47,23,FALSE))</f>
        <v/>
      </c>
      <c r="AD80" s="530" t="str">
        <f>IF(AD78="","",VLOOKUP(AD78,'シフト記号表（勤務時間帯）'!$D$6:$Z$47,23,FALSE))</f>
        <v/>
      </c>
      <c r="AE80" s="530" t="str">
        <f>IF(AE78="","",VLOOKUP(AE78,'シフト記号表（勤務時間帯）'!$D$6:$Z$47,23,FALSE))</f>
        <v/>
      </c>
      <c r="AF80" s="530" t="str">
        <f>IF(AF78="","",VLOOKUP(AF78,'シフト記号表（勤務時間帯）'!$D$6:$Z$47,23,FALSE))</f>
        <v/>
      </c>
      <c r="AG80" s="530" t="str">
        <f>IF(AG78="","",VLOOKUP(AG78,'シフト記号表（勤務時間帯）'!$D$6:$Z$47,23,FALSE))</f>
        <v/>
      </c>
      <c r="AH80" s="531" t="str">
        <f>IF(AH78="","",VLOOKUP(AH78,'シフト記号表（勤務時間帯）'!$D$6:$Z$47,23,FALSE))</f>
        <v/>
      </c>
      <c r="AI80" s="529" t="str">
        <f>IF(AI78="","",VLOOKUP(AI78,'シフト記号表（勤務時間帯）'!$D$6:$Z$47,23,FALSE))</f>
        <v/>
      </c>
      <c r="AJ80" s="530" t="str">
        <f>IF(AJ78="","",VLOOKUP(AJ78,'シフト記号表（勤務時間帯）'!$D$6:$Z$47,23,FALSE))</f>
        <v/>
      </c>
      <c r="AK80" s="530" t="str">
        <f>IF(AK78="","",VLOOKUP(AK78,'シフト記号表（勤務時間帯）'!$D$6:$Z$47,23,FALSE))</f>
        <v/>
      </c>
      <c r="AL80" s="530" t="str">
        <f>IF(AL78="","",VLOOKUP(AL78,'シフト記号表（勤務時間帯）'!$D$6:$Z$47,23,FALSE))</f>
        <v/>
      </c>
      <c r="AM80" s="530" t="str">
        <f>IF(AM78="","",VLOOKUP(AM78,'シフト記号表（勤務時間帯）'!$D$6:$Z$47,23,FALSE))</f>
        <v/>
      </c>
      <c r="AN80" s="530" t="str">
        <f>IF(AN78="","",VLOOKUP(AN78,'シフト記号表（勤務時間帯）'!$D$6:$Z$47,23,FALSE))</f>
        <v/>
      </c>
      <c r="AO80" s="531" t="str">
        <f>IF(AO78="","",VLOOKUP(AO78,'シフト記号表（勤務時間帯）'!$D$6:$Z$47,23,FALSE))</f>
        <v/>
      </c>
      <c r="AP80" s="529" t="str">
        <f>IF(AP78="","",VLOOKUP(AP78,'シフト記号表（勤務時間帯）'!$D$6:$Z$47,23,FALSE))</f>
        <v/>
      </c>
      <c r="AQ80" s="530" t="str">
        <f>IF(AQ78="","",VLOOKUP(AQ78,'シフト記号表（勤務時間帯）'!$D$6:$Z$47,23,FALSE))</f>
        <v/>
      </c>
      <c r="AR80" s="530" t="str">
        <f>IF(AR78="","",VLOOKUP(AR78,'シフト記号表（勤務時間帯）'!$D$6:$Z$47,23,FALSE))</f>
        <v/>
      </c>
      <c r="AS80" s="530" t="str">
        <f>IF(AS78="","",VLOOKUP(AS78,'シフト記号表（勤務時間帯）'!$D$6:$Z$47,23,FALSE))</f>
        <v/>
      </c>
      <c r="AT80" s="530" t="str">
        <f>IF(AT78="","",VLOOKUP(AT78,'シフト記号表（勤務時間帯）'!$D$6:$Z$47,23,FALSE))</f>
        <v/>
      </c>
      <c r="AU80" s="530" t="str">
        <f>IF(AU78="","",VLOOKUP(AU78,'シフト記号表（勤務時間帯）'!$D$6:$Z$47,23,FALSE))</f>
        <v/>
      </c>
      <c r="AV80" s="531" t="str">
        <f>IF(AV78="","",VLOOKUP(AV78,'シフト記号表（勤務時間帯）'!$D$6:$Z$47,23,FALSE))</f>
        <v/>
      </c>
      <c r="AW80" s="529" t="str">
        <f>IF(AW78="","",VLOOKUP(AW78,'シフト記号表（勤務時間帯）'!$D$6:$Z$47,23,FALSE))</f>
        <v/>
      </c>
      <c r="AX80" s="530" t="str">
        <f>IF(AX78="","",VLOOKUP(AX78,'シフト記号表（勤務時間帯）'!$D$6:$Z$47,23,FALSE))</f>
        <v/>
      </c>
      <c r="AY80" s="530" t="str">
        <f>IF(AY78="","",VLOOKUP(AY78,'シフト記号表（勤務時間帯）'!$D$6:$Z$47,23,FALSE))</f>
        <v/>
      </c>
      <c r="AZ80" s="984">
        <f>IF($BC$3="４週",SUM(U80:AV80),IF($BC$3="暦月",SUM(U80:AY80),""))</f>
        <v>0</v>
      </c>
      <c r="BA80" s="985"/>
      <c r="BB80" s="986">
        <f>IF($BC$3="４週",AZ80/4,IF($BC$3="暦月",(AZ80/($BC$8/7)),""))</f>
        <v>0</v>
      </c>
      <c r="BC80" s="985"/>
      <c r="BD80" s="978"/>
      <c r="BE80" s="979"/>
      <c r="BF80" s="979"/>
      <c r="BG80" s="979"/>
      <c r="BH80" s="980"/>
    </row>
    <row r="81" spans="2:60" ht="20.25" customHeight="1">
      <c r="B81" s="532"/>
      <c r="C81" s="987"/>
      <c r="D81" s="988"/>
      <c r="E81" s="989"/>
      <c r="F81" s="533"/>
      <c r="G81" s="534"/>
      <c r="H81" s="996"/>
      <c r="I81" s="999"/>
      <c r="J81" s="1000"/>
      <c r="K81" s="1000"/>
      <c r="L81" s="1001"/>
      <c r="M81" s="1008"/>
      <c r="N81" s="1009"/>
      <c r="O81" s="1010"/>
      <c r="P81" s="553" t="s">
        <v>974</v>
      </c>
      <c r="Q81" s="554"/>
      <c r="R81" s="554"/>
      <c r="S81" s="555"/>
      <c r="T81" s="556"/>
      <c r="U81" s="539"/>
      <c r="V81" s="540"/>
      <c r="W81" s="540"/>
      <c r="X81" s="540"/>
      <c r="Y81" s="540"/>
      <c r="Z81" s="540"/>
      <c r="AA81" s="541"/>
      <c r="AB81" s="539"/>
      <c r="AC81" s="540"/>
      <c r="AD81" s="540"/>
      <c r="AE81" s="540"/>
      <c r="AF81" s="540"/>
      <c r="AG81" s="540"/>
      <c r="AH81" s="541"/>
      <c r="AI81" s="539"/>
      <c r="AJ81" s="540"/>
      <c r="AK81" s="540"/>
      <c r="AL81" s="540"/>
      <c r="AM81" s="540"/>
      <c r="AN81" s="540"/>
      <c r="AO81" s="541"/>
      <c r="AP81" s="539"/>
      <c r="AQ81" s="540"/>
      <c r="AR81" s="540"/>
      <c r="AS81" s="540"/>
      <c r="AT81" s="540"/>
      <c r="AU81" s="540"/>
      <c r="AV81" s="541"/>
      <c r="AW81" s="539"/>
      <c r="AX81" s="540"/>
      <c r="AY81" s="540"/>
      <c r="AZ81" s="1017"/>
      <c r="BA81" s="971"/>
      <c r="BB81" s="970"/>
      <c r="BC81" s="971"/>
      <c r="BD81" s="972"/>
      <c r="BE81" s="973"/>
      <c r="BF81" s="973"/>
      <c r="BG81" s="973"/>
      <c r="BH81" s="974"/>
    </row>
    <row r="82" spans="2:60" ht="20.25" customHeight="1">
      <c r="B82" s="512">
        <f>B79+1</f>
        <v>21</v>
      </c>
      <c r="C82" s="990"/>
      <c r="D82" s="991"/>
      <c r="E82" s="992"/>
      <c r="F82" s="513">
        <f>C81</f>
        <v>0</v>
      </c>
      <c r="G82" s="514"/>
      <c r="H82" s="997"/>
      <c r="I82" s="1002"/>
      <c r="J82" s="1003"/>
      <c r="K82" s="1003"/>
      <c r="L82" s="1004"/>
      <c r="M82" s="1011"/>
      <c r="N82" s="1012"/>
      <c r="O82" s="1013"/>
      <c r="P82" s="515" t="s">
        <v>975</v>
      </c>
      <c r="Q82" s="516"/>
      <c r="R82" s="516"/>
      <c r="S82" s="517"/>
      <c r="T82" s="518"/>
      <c r="U82" s="519" t="str">
        <f>IF(U81="","",VLOOKUP(U81,'シフト記号表（勤務時間帯）'!$D$6:$X$47,21,FALSE))</f>
        <v/>
      </c>
      <c r="V82" s="520" t="str">
        <f>IF(V81="","",VLOOKUP(V81,'シフト記号表（勤務時間帯）'!$D$6:$X$47,21,FALSE))</f>
        <v/>
      </c>
      <c r="W82" s="520" t="str">
        <f>IF(W81="","",VLOOKUP(W81,'シフト記号表（勤務時間帯）'!$D$6:$X$47,21,FALSE))</f>
        <v/>
      </c>
      <c r="X82" s="520" t="str">
        <f>IF(X81="","",VLOOKUP(X81,'シフト記号表（勤務時間帯）'!$D$6:$X$47,21,FALSE))</f>
        <v/>
      </c>
      <c r="Y82" s="520" t="str">
        <f>IF(Y81="","",VLOOKUP(Y81,'シフト記号表（勤務時間帯）'!$D$6:$X$47,21,FALSE))</f>
        <v/>
      </c>
      <c r="Z82" s="520" t="str">
        <f>IF(Z81="","",VLOOKUP(Z81,'シフト記号表（勤務時間帯）'!$D$6:$X$47,21,FALSE))</f>
        <v/>
      </c>
      <c r="AA82" s="521" t="str">
        <f>IF(AA81="","",VLOOKUP(AA81,'シフト記号表（勤務時間帯）'!$D$6:$X$47,21,FALSE))</f>
        <v/>
      </c>
      <c r="AB82" s="519" t="str">
        <f>IF(AB81="","",VLOOKUP(AB81,'シフト記号表（勤務時間帯）'!$D$6:$X$47,21,FALSE))</f>
        <v/>
      </c>
      <c r="AC82" s="520" t="str">
        <f>IF(AC81="","",VLOOKUP(AC81,'シフト記号表（勤務時間帯）'!$D$6:$X$47,21,FALSE))</f>
        <v/>
      </c>
      <c r="AD82" s="520" t="str">
        <f>IF(AD81="","",VLOOKUP(AD81,'シフト記号表（勤務時間帯）'!$D$6:$X$47,21,FALSE))</f>
        <v/>
      </c>
      <c r="AE82" s="520" t="str">
        <f>IF(AE81="","",VLOOKUP(AE81,'シフト記号表（勤務時間帯）'!$D$6:$X$47,21,FALSE))</f>
        <v/>
      </c>
      <c r="AF82" s="520" t="str">
        <f>IF(AF81="","",VLOOKUP(AF81,'シフト記号表（勤務時間帯）'!$D$6:$X$47,21,FALSE))</f>
        <v/>
      </c>
      <c r="AG82" s="520" t="str">
        <f>IF(AG81="","",VLOOKUP(AG81,'シフト記号表（勤務時間帯）'!$D$6:$X$47,21,FALSE))</f>
        <v/>
      </c>
      <c r="AH82" s="521" t="str">
        <f>IF(AH81="","",VLOOKUP(AH81,'シフト記号表（勤務時間帯）'!$D$6:$X$47,21,FALSE))</f>
        <v/>
      </c>
      <c r="AI82" s="519" t="str">
        <f>IF(AI81="","",VLOOKUP(AI81,'シフト記号表（勤務時間帯）'!$D$6:$X$47,21,FALSE))</f>
        <v/>
      </c>
      <c r="AJ82" s="520" t="str">
        <f>IF(AJ81="","",VLOOKUP(AJ81,'シフト記号表（勤務時間帯）'!$D$6:$X$47,21,FALSE))</f>
        <v/>
      </c>
      <c r="AK82" s="520" t="str">
        <f>IF(AK81="","",VLOOKUP(AK81,'シフト記号表（勤務時間帯）'!$D$6:$X$47,21,FALSE))</f>
        <v/>
      </c>
      <c r="AL82" s="520" t="str">
        <f>IF(AL81="","",VLOOKUP(AL81,'シフト記号表（勤務時間帯）'!$D$6:$X$47,21,FALSE))</f>
        <v/>
      </c>
      <c r="AM82" s="520" t="str">
        <f>IF(AM81="","",VLOOKUP(AM81,'シフト記号表（勤務時間帯）'!$D$6:$X$47,21,FALSE))</f>
        <v/>
      </c>
      <c r="AN82" s="520" t="str">
        <f>IF(AN81="","",VLOOKUP(AN81,'シフト記号表（勤務時間帯）'!$D$6:$X$47,21,FALSE))</f>
        <v/>
      </c>
      <c r="AO82" s="521" t="str">
        <f>IF(AO81="","",VLOOKUP(AO81,'シフト記号表（勤務時間帯）'!$D$6:$X$47,21,FALSE))</f>
        <v/>
      </c>
      <c r="AP82" s="519" t="str">
        <f>IF(AP81="","",VLOOKUP(AP81,'シフト記号表（勤務時間帯）'!$D$6:$X$47,21,FALSE))</f>
        <v/>
      </c>
      <c r="AQ82" s="520" t="str">
        <f>IF(AQ81="","",VLOOKUP(AQ81,'シフト記号表（勤務時間帯）'!$D$6:$X$47,21,FALSE))</f>
        <v/>
      </c>
      <c r="AR82" s="520" t="str">
        <f>IF(AR81="","",VLOOKUP(AR81,'シフト記号表（勤務時間帯）'!$D$6:$X$47,21,FALSE))</f>
        <v/>
      </c>
      <c r="AS82" s="520" t="str">
        <f>IF(AS81="","",VLOOKUP(AS81,'シフト記号表（勤務時間帯）'!$D$6:$X$47,21,FALSE))</f>
        <v/>
      </c>
      <c r="AT82" s="520" t="str">
        <f>IF(AT81="","",VLOOKUP(AT81,'シフト記号表（勤務時間帯）'!$D$6:$X$47,21,FALSE))</f>
        <v/>
      </c>
      <c r="AU82" s="520" t="str">
        <f>IF(AU81="","",VLOOKUP(AU81,'シフト記号表（勤務時間帯）'!$D$6:$X$47,21,FALSE))</f>
        <v/>
      </c>
      <c r="AV82" s="521" t="str">
        <f>IF(AV81="","",VLOOKUP(AV81,'シフト記号表（勤務時間帯）'!$D$6:$X$47,21,FALSE))</f>
        <v/>
      </c>
      <c r="AW82" s="519" t="str">
        <f>IF(AW81="","",VLOOKUP(AW81,'シフト記号表（勤務時間帯）'!$D$6:$X$47,21,FALSE))</f>
        <v/>
      </c>
      <c r="AX82" s="520" t="str">
        <f>IF(AX81="","",VLOOKUP(AX81,'シフト記号表（勤務時間帯）'!$D$6:$X$47,21,FALSE))</f>
        <v/>
      </c>
      <c r="AY82" s="520" t="str">
        <f>IF(AY81="","",VLOOKUP(AY81,'シフト記号表（勤務時間帯）'!$D$6:$X$47,21,FALSE))</f>
        <v/>
      </c>
      <c r="AZ82" s="981">
        <f>IF($BC$3="４週",SUM(U82:AV82),IF($BC$3="暦月",SUM(U82:AY82),""))</f>
        <v>0</v>
      </c>
      <c r="BA82" s="982"/>
      <c r="BB82" s="983">
        <f>IF($BC$3="４週",AZ82/4,IF($BC$3="暦月",(AZ82/($BC$8/7)),""))</f>
        <v>0</v>
      </c>
      <c r="BC82" s="982"/>
      <c r="BD82" s="975"/>
      <c r="BE82" s="976"/>
      <c r="BF82" s="976"/>
      <c r="BG82" s="976"/>
      <c r="BH82" s="977"/>
    </row>
    <row r="83" spans="2:60" ht="20.25" customHeight="1">
      <c r="B83" s="522"/>
      <c r="C83" s="993"/>
      <c r="D83" s="994"/>
      <c r="E83" s="995"/>
      <c r="F83" s="523"/>
      <c r="G83" s="524">
        <f>C81</f>
        <v>0</v>
      </c>
      <c r="H83" s="998"/>
      <c r="I83" s="1005"/>
      <c r="J83" s="1006"/>
      <c r="K83" s="1006"/>
      <c r="L83" s="1007"/>
      <c r="M83" s="1014"/>
      <c r="N83" s="1015"/>
      <c r="O83" s="1016"/>
      <c r="P83" s="557" t="s">
        <v>976</v>
      </c>
      <c r="Q83" s="526"/>
      <c r="R83" s="526"/>
      <c r="S83" s="546"/>
      <c r="T83" s="547"/>
      <c r="U83" s="529" t="str">
        <f>IF(U81="","",VLOOKUP(U81,'シフト記号表（勤務時間帯）'!$D$6:$Z$47,23,FALSE))</f>
        <v/>
      </c>
      <c r="V83" s="530" t="str">
        <f>IF(V81="","",VLOOKUP(V81,'シフト記号表（勤務時間帯）'!$D$6:$Z$47,23,FALSE))</f>
        <v/>
      </c>
      <c r="W83" s="530" t="str">
        <f>IF(W81="","",VLOOKUP(W81,'シフト記号表（勤務時間帯）'!$D$6:$Z$47,23,FALSE))</f>
        <v/>
      </c>
      <c r="X83" s="530" t="str">
        <f>IF(X81="","",VLOOKUP(X81,'シフト記号表（勤務時間帯）'!$D$6:$Z$47,23,FALSE))</f>
        <v/>
      </c>
      <c r="Y83" s="530" t="str">
        <f>IF(Y81="","",VLOOKUP(Y81,'シフト記号表（勤務時間帯）'!$D$6:$Z$47,23,FALSE))</f>
        <v/>
      </c>
      <c r="Z83" s="530" t="str">
        <f>IF(Z81="","",VLOOKUP(Z81,'シフト記号表（勤務時間帯）'!$D$6:$Z$47,23,FALSE))</f>
        <v/>
      </c>
      <c r="AA83" s="531" t="str">
        <f>IF(AA81="","",VLOOKUP(AA81,'シフト記号表（勤務時間帯）'!$D$6:$Z$47,23,FALSE))</f>
        <v/>
      </c>
      <c r="AB83" s="529" t="str">
        <f>IF(AB81="","",VLOOKUP(AB81,'シフト記号表（勤務時間帯）'!$D$6:$Z$47,23,FALSE))</f>
        <v/>
      </c>
      <c r="AC83" s="530" t="str">
        <f>IF(AC81="","",VLOOKUP(AC81,'シフト記号表（勤務時間帯）'!$D$6:$Z$47,23,FALSE))</f>
        <v/>
      </c>
      <c r="AD83" s="530" t="str">
        <f>IF(AD81="","",VLOOKUP(AD81,'シフト記号表（勤務時間帯）'!$D$6:$Z$47,23,FALSE))</f>
        <v/>
      </c>
      <c r="AE83" s="530" t="str">
        <f>IF(AE81="","",VLOOKUP(AE81,'シフト記号表（勤務時間帯）'!$D$6:$Z$47,23,FALSE))</f>
        <v/>
      </c>
      <c r="AF83" s="530" t="str">
        <f>IF(AF81="","",VLOOKUP(AF81,'シフト記号表（勤務時間帯）'!$D$6:$Z$47,23,FALSE))</f>
        <v/>
      </c>
      <c r="AG83" s="530" t="str">
        <f>IF(AG81="","",VLOOKUP(AG81,'シフト記号表（勤務時間帯）'!$D$6:$Z$47,23,FALSE))</f>
        <v/>
      </c>
      <c r="AH83" s="531" t="str">
        <f>IF(AH81="","",VLOOKUP(AH81,'シフト記号表（勤務時間帯）'!$D$6:$Z$47,23,FALSE))</f>
        <v/>
      </c>
      <c r="AI83" s="529" t="str">
        <f>IF(AI81="","",VLOOKUP(AI81,'シフト記号表（勤務時間帯）'!$D$6:$Z$47,23,FALSE))</f>
        <v/>
      </c>
      <c r="AJ83" s="530" t="str">
        <f>IF(AJ81="","",VLOOKUP(AJ81,'シフト記号表（勤務時間帯）'!$D$6:$Z$47,23,FALSE))</f>
        <v/>
      </c>
      <c r="AK83" s="530" t="str">
        <f>IF(AK81="","",VLOOKUP(AK81,'シフト記号表（勤務時間帯）'!$D$6:$Z$47,23,FALSE))</f>
        <v/>
      </c>
      <c r="AL83" s="530" t="str">
        <f>IF(AL81="","",VLOOKUP(AL81,'シフト記号表（勤務時間帯）'!$D$6:$Z$47,23,FALSE))</f>
        <v/>
      </c>
      <c r="AM83" s="530" t="str">
        <f>IF(AM81="","",VLOOKUP(AM81,'シフト記号表（勤務時間帯）'!$D$6:$Z$47,23,FALSE))</f>
        <v/>
      </c>
      <c r="AN83" s="530" t="str">
        <f>IF(AN81="","",VLOOKUP(AN81,'シフト記号表（勤務時間帯）'!$D$6:$Z$47,23,FALSE))</f>
        <v/>
      </c>
      <c r="AO83" s="531" t="str">
        <f>IF(AO81="","",VLOOKUP(AO81,'シフト記号表（勤務時間帯）'!$D$6:$Z$47,23,FALSE))</f>
        <v/>
      </c>
      <c r="AP83" s="529" t="str">
        <f>IF(AP81="","",VLOOKUP(AP81,'シフト記号表（勤務時間帯）'!$D$6:$Z$47,23,FALSE))</f>
        <v/>
      </c>
      <c r="AQ83" s="530" t="str">
        <f>IF(AQ81="","",VLOOKUP(AQ81,'シフト記号表（勤務時間帯）'!$D$6:$Z$47,23,FALSE))</f>
        <v/>
      </c>
      <c r="AR83" s="530" t="str">
        <f>IF(AR81="","",VLOOKUP(AR81,'シフト記号表（勤務時間帯）'!$D$6:$Z$47,23,FALSE))</f>
        <v/>
      </c>
      <c r="AS83" s="530" t="str">
        <f>IF(AS81="","",VLOOKUP(AS81,'シフト記号表（勤務時間帯）'!$D$6:$Z$47,23,FALSE))</f>
        <v/>
      </c>
      <c r="AT83" s="530" t="str">
        <f>IF(AT81="","",VLOOKUP(AT81,'シフト記号表（勤務時間帯）'!$D$6:$Z$47,23,FALSE))</f>
        <v/>
      </c>
      <c r="AU83" s="530" t="str">
        <f>IF(AU81="","",VLOOKUP(AU81,'シフト記号表（勤務時間帯）'!$D$6:$Z$47,23,FALSE))</f>
        <v/>
      </c>
      <c r="AV83" s="531" t="str">
        <f>IF(AV81="","",VLOOKUP(AV81,'シフト記号表（勤務時間帯）'!$D$6:$Z$47,23,FALSE))</f>
        <v/>
      </c>
      <c r="AW83" s="529" t="str">
        <f>IF(AW81="","",VLOOKUP(AW81,'シフト記号表（勤務時間帯）'!$D$6:$Z$47,23,FALSE))</f>
        <v/>
      </c>
      <c r="AX83" s="530" t="str">
        <f>IF(AX81="","",VLOOKUP(AX81,'シフト記号表（勤務時間帯）'!$D$6:$Z$47,23,FALSE))</f>
        <v/>
      </c>
      <c r="AY83" s="530" t="str">
        <f>IF(AY81="","",VLOOKUP(AY81,'シフト記号表（勤務時間帯）'!$D$6:$Z$47,23,FALSE))</f>
        <v/>
      </c>
      <c r="AZ83" s="984">
        <f>IF($BC$3="４週",SUM(U83:AV83),IF($BC$3="暦月",SUM(U83:AY83),""))</f>
        <v>0</v>
      </c>
      <c r="BA83" s="985"/>
      <c r="BB83" s="986">
        <f>IF($BC$3="４週",AZ83/4,IF($BC$3="暦月",(AZ83/($BC$8/7)),""))</f>
        <v>0</v>
      </c>
      <c r="BC83" s="985"/>
      <c r="BD83" s="978"/>
      <c r="BE83" s="979"/>
      <c r="BF83" s="979"/>
      <c r="BG83" s="979"/>
      <c r="BH83" s="980"/>
    </row>
    <row r="84" spans="2:60" ht="20.25" customHeight="1">
      <c r="B84" s="532"/>
      <c r="C84" s="987"/>
      <c r="D84" s="988"/>
      <c r="E84" s="989"/>
      <c r="F84" s="533"/>
      <c r="G84" s="534"/>
      <c r="H84" s="996"/>
      <c r="I84" s="999"/>
      <c r="J84" s="1000"/>
      <c r="K84" s="1000"/>
      <c r="L84" s="1001"/>
      <c r="M84" s="1008"/>
      <c r="N84" s="1009"/>
      <c r="O84" s="1010"/>
      <c r="P84" s="553" t="s">
        <v>974</v>
      </c>
      <c r="Q84" s="554"/>
      <c r="R84" s="554"/>
      <c r="S84" s="555"/>
      <c r="T84" s="556"/>
      <c r="U84" s="539"/>
      <c r="V84" s="540"/>
      <c r="W84" s="540"/>
      <c r="X84" s="540"/>
      <c r="Y84" s="540"/>
      <c r="Z84" s="540"/>
      <c r="AA84" s="541"/>
      <c r="AB84" s="539"/>
      <c r="AC84" s="540"/>
      <c r="AD84" s="540"/>
      <c r="AE84" s="540"/>
      <c r="AF84" s="540"/>
      <c r="AG84" s="540"/>
      <c r="AH84" s="541"/>
      <c r="AI84" s="539"/>
      <c r="AJ84" s="540"/>
      <c r="AK84" s="540"/>
      <c r="AL84" s="540"/>
      <c r="AM84" s="540"/>
      <c r="AN84" s="540"/>
      <c r="AO84" s="541"/>
      <c r="AP84" s="539"/>
      <c r="AQ84" s="540"/>
      <c r="AR84" s="540"/>
      <c r="AS84" s="540"/>
      <c r="AT84" s="540"/>
      <c r="AU84" s="540"/>
      <c r="AV84" s="541"/>
      <c r="AW84" s="539"/>
      <c r="AX84" s="540"/>
      <c r="AY84" s="540"/>
      <c r="AZ84" s="1017"/>
      <c r="BA84" s="971"/>
      <c r="BB84" s="970"/>
      <c r="BC84" s="971"/>
      <c r="BD84" s="972"/>
      <c r="BE84" s="973"/>
      <c r="BF84" s="973"/>
      <c r="BG84" s="973"/>
      <c r="BH84" s="974"/>
    </row>
    <row r="85" spans="2:60" ht="20.25" customHeight="1">
      <c r="B85" s="512">
        <f>B82+1</f>
        <v>22</v>
      </c>
      <c r="C85" s="990"/>
      <c r="D85" s="991"/>
      <c r="E85" s="992"/>
      <c r="F85" s="513">
        <f>C84</f>
        <v>0</v>
      </c>
      <c r="G85" s="514"/>
      <c r="H85" s="997"/>
      <c r="I85" s="1002"/>
      <c r="J85" s="1003"/>
      <c r="K85" s="1003"/>
      <c r="L85" s="1004"/>
      <c r="M85" s="1011"/>
      <c r="N85" s="1012"/>
      <c r="O85" s="1013"/>
      <c r="P85" s="515" t="s">
        <v>975</v>
      </c>
      <c r="Q85" s="516"/>
      <c r="R85" s="516"/>
      <c r="S85" s="517"/>
      <c r="T85" s="518"/>
      <c r="U85" s="519" t="str">
        <f>IF(U84="","",VLOOKUP(U84,'シフト記号表（勤務時間帯）'!$D$6:$X$47,21,FALSE))</f>
        <v/>
      </c>
      <c r="V85" s="520" t="str">
        <f>IF(V84="","",VLOOKUP(V84,'シフト記号表（勤務時間帯）'!$D$6:$X$47,21,FALSE))</f>
        <v/>
      </c>
      <c r="W85" s="520" t="str">
        <f>IF(W84="","",VLOOKUP(W84,'シフト記号表（勤務時間帯）'!$D$6:$X$47,21,FALSE))</f>
        <v/>
      </c>
      <c r="X85" s="520" t="str">
        <f>IF(X84="","",VLOOKUP(X84,'シフト記号表（勤務時間帯）'!$D$6:$X$47,21,FALSE))</f>
        <v/>
      </c>
      <c r="Y85" s="520" t="str">
        <f>IF(Y84="","",VLOOKUP(Y84,'シフト記号表（勤務時間帯）'!$D$6:$X$47,21,FALSE))</f>
        <v/>
      </c>
      <c r="Z85" s="520" t="str">
        <f>IF(Z84="","",VLOOKUP(Z84,'シフト記号表（勤務時間帯）'!$D$6:$X$47,21,FALSE))</f>
        <v/>
      </c>
      <c r="AA85" s="521" t="str">
        <f>IF(AA84="","",VLOOKUP(AA84,'シフト記号表（勤務時間帯）'!$D$6:$X$47,21,FALSE))</f>
        <v/>
      </c>
      <c r="AB85" s="519" t="str">
        <f>IF(AB84="","",VLOOKUP(AB84,'シフト記号表（勤務時間帯）'!$D$6:$X$47,21,FALSE))</f>
        <v/>
      </c>
      <c r="AC85" s="520" t="str">
        <f>IF(AC84="","",VLOOKUP(AC84,'シフト記号表（勤務時間帯）'!$D$6:$X$47,21,FALSE))</f>
        <v/>
      </c>
      <c r="AD85" s="520" t="str">
        <f>IF(AD84="","",VLOOKUP(AD84,'シフト記号表（勤務時間帯）'!$D$6:$X$47,21,FALSE))</f>
        <v/>
      </c>
      <c r="AE85" s="520" t="str">
        <f>IF(AE84="","",VLOOKUP(AE84,'シフト記号表（勤務時間帯）'!$D$6:$X$47,21,FALSE))</f>
        <v/>
      </c>
      <c r="AF85" s="520" t="str">
        <f>IF(AF84="","",VLOOKUP(AF84,'シフト記号表（勤務時間帯）'!$D$6:$X$47,21,FALSE))</f>
        <v/>
      </c>
      <c r="AG85" s="520" t="str">
        <f>IF(AG84="","",VLOOKUP(AG84,'シフト記号表（勤務時間帯）'!$D$6:$X$47,21,FALSE))</f>
        <v/>
      </c>
      <c r="AH85" s="521" t="str">
        <f>IF(AH84="","",VLOOKUP(AH84,'シフト記号表（勤務時間帯）'!$D$6:$X$47,21,FALSE))</f>
        <v/>
      </c>
      <c r="AI85" s="519" t="str">
        <f>IF(AI84="","",VLOOKUP(AI84,'シフト記号表（勤務時間帯）'!$D$6:$X$47,21,FALSE))</f>
        <v/>
      </c>
      <c r="AJ85" s="520" t="str">
        <f>IF(AJ84="","",VLOOKUP(AJ84,'シフト記号表（勤務時間帯）'!$D$6:$X$47,21,FALSE))</f>
        <v/>
      </c>
      <c r="AK85" s="520" t="str">
        <f>IF(AK84="","",VLOOKUP(AK84,'シフト記号表（勤務時間帯）'!$D$6:$X$47,21,FALSE))</f>
        <v/>
      </c>
      <c r="AL85" s="520" t="str">
        <f>IF(AL84="","",VLOOKUP(AL84,'シフト記号表（勤務時間帯）'!$D$6:$X$47,21,FALSE))</f>
        <v/>
      </c>
      <c r="AM85" s="520" t="str">
        <f>IF(AM84="","",VLOOKUP(AM84,'シフト記号表（勤務時間帯）'!$D$6:$X$47,21,FALSE))</f>
        <v/>
      </c>
      <c r="AN85" s="520" t="str">
        <f>IF(AN84="","",VLOOKUP(AN84,'シフト記号表（勤務時間帯）'!$D$6:$X$47,21,FALSE))</f>
        <v/>
      </c>
      <c r="AO85" s="521" t="str">
        <f>IF(AO84="","",VLOOKUP(AO84,'シフト記号表（勤務時間帯）'!$D$6:$X$47,21,FALSE))</f>
        <v/>
      </c>
      <c r="AP85" s="519" t="str">
        <f>IF(AP84="","",VLOOKUP(AP84,'シフト記号表（勤務時間帯）'!$D$6:$X$47,21,FALSE))</f>
        <v/>
      </c>
      <c r="AQ85" s="520" t="str">
        <f>IF(AQ84="","",VLOOKUP(AQ84,'シフト記号表（勤務時間帯）'!$D$6:$X$47,21,FALSE))</f>
        <v/>
      </c>
      <c r="AR85" s="520" t="str">
        <f>IF(AR84="","",VLOOKUP(AR84,'シフト記号表（勤務時間帯）'!$D$6:$X$47,21,FALSE))</f>
        <v/>
      </c>
      <c r="AS85" s="520" t="str">
        <f>IF(AS84="","",VLOOKUP(AS84,'シフト記号表（勤務時間帯）'!$D$6:$X$47,21,FALSE))</f>
        <v/>
      </c>
      <c r="AT85" s="520" t="str">
        <f>IF(AT84="","",VLOOKUP(AT84,'シフト記号表（勤務時間帯）'!$D$6:$X$47,21,FALSE))</f>
        <v/>
      </c>
      <c r="AU85" s="520" t="str">
        <f>IF(AU84="","",VLOOKUP(AU84,'シフト記号表（勤務時間帯）'!$D$6:$X$47,21,FALSE))</f>
        <v/>
      </c>
      <c r="AV85" s="521" t="str">
        <f>IF(AV84="","",VLOOKUP(AV84,'シフト記号表（勤務時間帯）'!$D$6:$X$47,21,FALSE))</f>
        <v/>
      </c>
      <c r="AW85" s="519" t="str">
        <f>IF(AW84="","",VLOOKUP(AW84,'シフト記号表（勤務時間帯）'!$D$6:$X$47,21,FALSE))</f>
        <v/>
      </c>
      <c r="AX85" s="520" t="str">
        <f>IF(AX84="","",VLOOKUP(AX84,'シフト記号表（勤務時間帯）'!$D$6:$X$47,21,FALSE))</f>
        <v/>
      </c>
      <c r="AY85" s="520" t="str">
        <f>IF(AY84="","",VLOOKUP(AY84,'シフト記号表（勤務時間帯）'!$D$6:$X$47,21,FALSE))</f>
        <v/>
      </c>
      <c r="AZ85" s="981">
        <f>IF($BC$3="４週",SUM(U85:AV85),IF($BC$3="暦月",SUM(U85:AY85),""))</f>
        <v>0</v>
      </c>
      <c r="BA85" s="982"/>
      <c r="BB85" s="983">
        <f>IF($BC$3="４週",AZ85/4,IF($BC$3="暦月",(AZ85/($BC$8/7)),""))</f>
        <v>0</v>
      </c>
      <c r="BC85" s="982"/>
      <c r="BD85" s="975"/>
      <c r="BE85" s="976"/>
      <c r="BF85" s="976"/>
      <c r="BG85" s="976"/>
      <c r="BH85" s="977"/>
    </row>
    <row r="86" spans="2:60" ht="20.25" customHeight="1">
      <c r="B86" s="522"/>
      <c r="C86" s="993"/>
      <c r="D86" s="994"/>
      <c r="E86" s="995"/>
      <c r="F86" s="523"/>
      <c r="G86" s="524">
        <f>C84</f>
        <v>0</v>
      </c>
      <c r="H86" s="998"/>
      <c r="I86" s="1005"/>
      <c r="J86" s="1006"/>
      <c r="K86" s="1006"/>
      <c r="L86" s="1007"/>
      <c r="M86" s="1014"/>
      <c r="N86" s="1015"/>
      <c r="O86" s="1016"/>
      <c r="P86" s="557" t="s">
        <v>976</v>
      </c>
      <c r="Q86" s="526"/>
      <c r="R86" s="526"/>
      <c r="S86" s="546"/>
      <c r="T86" s="547"/>
      <c r="U86" s="529" t="str">
        <f>IF(U84="","",VLOOKUP(U84,'シフト記号表（勤務時間帯）'!$D$6:$Z$47,23,FALSE))</f>
        <v/>
      </c>
      <c r="V86" s="530" t="str">
        <f>IF(V84="","",VLOOKUP(V84,'シフト記号表（勤務時間帯）'!$D$6:$Z$47,23,FALSE))</f>
        <v/>
      </c>
      <c r="W86" s="530" t="str">
        <f>IF(W84="","",VLOOKUP(W84,'シフト記号表（勤務時間帯）'!$D$6:$Z$47,23,FALSE))</f>
        <v/>
      </c>
      <c r="X86" s="530" t="str">
        <f>IF(X84="","",VLOOKUP(X84,'シフト記号表（勤務時間帯）'!$D$6:$Z$47,23,FALSE))</f>
        <v/>
      </c>
      <c r="Y86" s="530" t="str">
        <f>IF(Y84="","",VLOOKUP(Y84,'シフト記号表（勤務時間帯）'!$D$6:$Z$47,23,FALSE))</f>
        <v/>
      </c>
      <c r="Z86" s="530" t="str">
        <f>IF(Z84="","",VLOOKUP(Z84,'シフト記号表（勤務時間帯）'!$D$6:$Z$47,23,FALSE))</f>
        <v/>
      </c>
      <c r="AA86" s="531" t="str">
        <f>IF(AA84="","",VLOOKUP(AA84,'シフト記号表（勤務時間帯）'!$D$6:$Z$47,23,FALSE))</f>
        <v/>
      </c>
      <c r="AB86" s="529" t="str">
        <f>IF(AB84="","",VLOOKUP(AB84,'シフト記号表（勤務時間帯）'!$D$6:$Z$47,23,FALSE))</f>
        <v/>
      </c>
      <c r="AC86" s="530" t="str">
        <f>IF(AC84="","",VLOOKUP(AC84,'シフト記号表（勤務時間帯）'!$D$6:$Z$47,23,FALSE))</f>
        <v/>
      </c>
      <c r="AD86" s="530" t="str">
        <f>IF(AD84="","",VLOOKUP(AD84,'シフト記号表（勤務時間帯）'!$D$6:$Z$47,23,FALSE))</f>
        <v/>
      </c>
      <c r="AE86" s="530" t="str">
        <f>IF(AE84="","",VLOOKUP(AE84,'シフト記号表（勤務時間帯）'!$D$6:$Z$47,23,FALSE))</f>
        <v/>
      </c>
      <c r="AF86" s="530" t="str">
        <f>IF(AF84="","",VLOOKUP(AF84,'シフト記号表（勤務時間帯）'!$D$6:$Z$47,23,FALSE))</f>
        <v/>
      </c>
      <c r="AG86" s="530" t="str">
        <f>IF(AG84="","",VLOOKUP(AG84,'シフト記号表（勤務時間帯）'!$D$6:$Z$47,23,FALSE))</f>
        <v/>
      </c>
      <c r="AH86" s="531" t="str">
        <f>IF(AH84="","",VLOOKUP(AH84,'シフト記号表（勤務時間帯）'!$D$6:$Z$47,23,FALSE))</f>
        <v/>
      </c>
      <c r="AI86" s="529" t="str">
        <f>IF(AI84="","",VLOOKUP(AI84,'シフト記号表（勤務時間帯）'!$D$6:$Z$47,23,FALSE))</f>
        <v/>
      </c>
      <c r="AJ86" s="530" t="str">
        <f>IF(AJ84="","",VLOOKUP(AJ84,'シフト記号表（勤務時間帯）'!$D$6:$Z$47,23,FALSE))</f>
        <v/>
      </c>
      <c r="AK86" s="530" t="str">
        <f>IF(AK84="","",VLOOKUP(AK84,'シフト記号表（勤務時間帯）'!$D$6:$Z$47,23,FALSE))</f>
        <v/>
      </c>
      <c r="AL86" s="530" t="str">
        <f>IF(AL84="","",VLOOKUP(AL84,'シフト記号表（勤務時間帯）'!$D$6:$Z$47,23,FALSE))</f>
        <v/>
      </c>
      <c r="AM86" s="530" t="str">
        <f>IF(AM84="","",VLOOKUP(AM84,'シフト記号表（勤務時間帯）'!$D$6:$Z$47,23,FALSE))</f>
        <v/>
      </c>
      <c r="AN86" s="530" t="str">
        <f>IF(AN84="","",VLOOKUP(AN84,'シフト記号表（勤務時間帯）'!$D$6:$Z$47,23,FALSE))</f>
        <v/>
      </c>
      <c r="AO86" s="531" t="str">
        <f>IF(AO84="","",VLOOKUP(AO84,'シフト記号表（勤務時間帯）'!$D$6:$Z$47,23,FALSE))</f>
        <v/>
      </c>
      <c r="AP86" s="529" t="str">
        <f>IF(AP84="","",VLOOKUP(AP84,'シフト記号表（勤務時間帯）'!$D$6:$Z$47,23,FALSE))</f>
        <v/>
      </c>
      <c r="AQ86" s="530" t="str">
        <f>IF(AQ84="","",VLOOKUP(AQ84,'シフト記号表（勤務時間帯）'!$D$6:$Z$47,23,FALSE))</f>
        <v/>
      </c>
      <c r="AR86" s="530" t="str">
        <f>IF(AR84="","",VLOOKUP(AR84,'シフト記号表（勤務時間帯）'!$D$6:$Z$47,23,FALSE))</f>
        <v/>
      </c>
      <c r="AS86" s="530" t="str">
        <f>IF(AS84="","",VLOOKUP(AS84,'シフト記号表（勤務時間帯）'!$D$6:$Z$47,23,FALSE))</f>
        <v/>
      </c>
      <c r="AT86" s="530" t="str">
        <f>IF(AT84="","",VLOOKUP(AT84,'シフト記号表（勤務時間帯）'!$D$6:$Z$47,23,FALSE))</f>
        <v/>
      </c>
      <c r="AU86" s="530" t="str">
        <f>IF(AU84="","",VLOOKUP(AU84,'シフト記号表（勤務時間帯）'!$D$6:$Z$47,23,FALSE))</f>
        <v/>
      </c>
      <c r="AV86" s="531" t="str">
        <f>IF(AV84="","",VLOOKUP(AV84,'シフト記号表（勤務時間帯）'!$D$6:$Z$47,23,FALSE))</f>
        <v/>
      </c>
      <c r="AW86" s="529" t="str">
        <f>IF(AW84="","",VLOOKUP(AW84,'シフト記号表（勤務時間帯）'!$D$6:$Z$47,23,FALSE))</f>
        <v/>
      </c>
      <c r="AX86" s="530" t="str">
        <f>IF(AX84="","",VLOOKUP(AX84,'シフト記号表（勤務時間帯）'!$D$6:$Z$47,23,FALSE))</f>
        <v/>
      </c>
      <c r="AY86" s="530" t="str">
        <f>IF(AY84="","",VLOOKUP(AY84,'シフト記号表（勤務時間帯）'!$D$6:$Z$47,23,FALSE))</f>
        <v/>
      </c>
      <c r="AZ86" s="984">
        <f>IF($BC$3="４週",SUM(U86:AV86),IF($BC$3="暦月",SUM(U86:AY86),""))</f>
        <v>0</v>
      </c>
      <c r="BA86" s="985"/>
      <c r="BB86" s="986">
        <f>IF($BC$3="４週",AZ86/4,IF($BC$3="暦月",(AZ86/($BC$8/7)),""))</f>
        <v>0</v>
      </c>
      <c r="BC86" s="985"/>
      <c r="BD86" s="978"/>
      <c r="BE86" s="979"/>
      <c r="BF86" s="979"/>
      <c r="BG86" s="979"/>
      <c r="BH86" s="980"/>
    </row>
    <row r="87" spans="2:60" ht="20.25" customHeight="1">
      <c r="B87" s="532"/>
      <c r="C87" s="987"/>
      <c r="D87" s="988"/>
      <c r="E87" s="989"/>
      <c r="F87" s="533"/>
      <c r="G87" s="534"/>
      <c r="H87" s="996"/>
      <c r="I87" s="999"/>
      <c r="J87" s="1000"/>
      <c r="K87" s="1000"/>
      <c r="L87" s="1001"/>
      <c r="M87" s="1008"/>
      <c r="N87" s="1009"/>
      <c r="O87" s="1010"/>
      <c r="P87" s="553" t="s">
        <v>974</v>
      </c>
      <c r="Q87" s="554"/>
      <c r="R87" s="554"/>
      <c r="S87" s="555"/>
      <c r="T87" s="556"/>
      <c r="U87" s="539"/>
      <c r="V87" s="540"/>
      <c r="W87" s="540"/>
      <c r="X87" s="540"/>
      <c r="Y87" s="540"/>
      <c r="Z87" s="540"/>
      <c r="AA87" s="541"/>
      <c r="AB87" s="539"/>
      <c r="AC87" s="540"/>
      <c r="AD87" s="540"/>
      <c r="AE87" s="540"/>
      <c r="AF87" s="540"/>
      <c r="AG87" s="540"/>
      <c r="AH87" s="541"/>
      <c r="AI87" s="539"/>
      <c r="AJ87" s="540"/>
      <c r="AK87" s="540"/>
      <c r="AL87" s="540"/>
      <c r="AM87" s="540"/>
      <c r="AN87" s="540"/>
      <c r="AO87" s="541"/>
      <c r="AP87" s="539"/>
      <c r="AQ87" s="540"/>
      <c r="AR87" s="540"/>
      <c r="AS87" s="540"/>
      <c r="AT87" s="540"/>
      <c r="AU87" s="540"/>
      <c r="AV87" s="541"/>
      <c r="AW87" s="539"/>
      <c r="AX87" s="540"/>
      <c r="AY87" s="540"/>
      <c r="AZ87" s="1017"/>
      <c r="BA87" s="971"/>
      <c r="BB87" s="970"/>
      <c r="BC87" s="971"/>
      <c r="BD87" s="972"/>
      <c r="BE87" s="973"/>
      <c r="BF87" s="973"/>
      <c r="BG87" s="973"/>
      <c r="BH87" s="974"/>
    </row>
    <row r="88" spans="2:60" ht="20.25" customHeight="1">
      <c r="B88" s="512">
        <f>B85+1</f>
        <v>23</v>
      </c>
      <c r="C88" s="990"/>
      <c r="D88" s="991"/>
      <c r="E88" s="992"/>
      <c r="F88" s="513">
        <f>C87</f>
        <v>0</v>
      </c>
      <c r="G88" s="514"/>
      <c r="H88" s="997"/>
      <c r="I88" s="1002"/>
      <c r="J88" s="1003"/>
      <c r="K88" s="1003"/>
      <c r="L88" s="1004"/>
      <c r="M88" s="1011"/>
      <c r="N88" s="1012"/>
      <c r="O88" s="1013"/>
      <c r="P88" s="515" t="s">
        <v>975</v>
      </c>
      <c r="Q88" s="516"/>
      <c r="R88" s="516"/>
      <c r="S88" s="517"/>
      <c r="T88" s="518"/>
      <c r="U88" s="519" t="str">
        <f>IF(U87="","",VLOOKUP(U87,'シフト記号表（勤務時間帯）'!$D$6:$X$47,21,FALSE))</f>
        <v/>
      </c>
      <c r="V88" s="520" t="str">
        <f>IF(V87="","",VLOOKUP(V87,'シフト記号表（勤務時間帯）'!$D$6:$X$47,21,FALSE))</f>
        <v/>
      </c>
      <c r="W88" s="520" t="str">
        <f>IF(W87="","",VLOOKUP(W87,'シフト記号表（勤務時間帯）'!$D$6:$X$47,21,FALSE))</f>
        <v/>
      </c>
      <c r="X88" s="520" t="str">
        <f>IF(X87="","",VLOOKUP(X87,'シフト記号表（勤務時間帯）'!$D$6:$X$47,21,FALSE))</f>
        <v/>
      </c>
      <c r="Y88" s="520" t="str">
        <f>IF(Y87="","",VLOOKUP(Y87,'シフト記号表（勤務時間帯）'!$D$6:$X$47,21,FALSE))</f>
        <v/>
      </c>
      <c r="Z88" s="520" t="str">
        <f>IF(Z87="","",VLOOKUP(Z87,'シフト記号表（勤務時間帯）'!$D$6:$X$47,21,FALSE))</f>
        <v/>
      </c>
      <c r="AA88" s="521" t="str">
        <f>IF(AA87="","",VLOOKUP(AA87,'シフト記号表（勤務時間帯）'!$D$6:$X$47,21,FALSE))</f>
        <v/>
      </c>
      <c r="AB88" s="519" t="str">
        <f>IF(AB87="","",VLOOKUP(AB87,'シフト記号表（勤務時間帯）'!$D$6:$X$47,21,FALSE))</f>
        <v/>
      </c>
      <c r="AC88" s="520" t="str">
        <f>IF(AC87="","",VLOOKUP(AC87,'シフト記号表（勤務時間帯）'!$D$6:$X$47,21,FALSE))</f>
        <v/>
      </c>
      <c r="AD88" s="520" t="str">
        <f>IF(AD87="","",VLOOKUP(AD87,'シフト記号表（勤務時間帯）'!$D$6:$X$47,21,FALSE))</f>
        <v/>
      </c>
      <c r="AE88" s="520" t="str">
        <f>IF(AE87="","",VLOOKUP(AE87,'シフト記号表（勤務時間帯）'!$D$6:$X$47,21,FALSE))</f>
        <v/>
      </c>
      <c r="AF88" s="520" t="str">
        <f>IF(AF87="","",VLOOKUP(AF87,'シフト記号表（勤務時間帯）'!$D$6:$X$47,21,FALSE))</f>
        <v/>
      </c>
      <c r="AG88" s="520" t="str">
        <f>IF(AG87="","",VLOOKUP(AG87,'シフト記号表（勤務時間帯）'!$D$6:$X$47,21,FALSE))</f>
        <v/>
      </c>
      <c r="AH88" s="521" t="str">
        <f>IF(AH87="","",VLOOKUP(AH87,'シフト記号表（勤務時間帯）'!$D$6:$X$47,21,FALSE))</f>
        <v/>
      </c>
      <c r="AI88" s="519" t="str">
        <f>IF(AI87="","",VLOOKUP(AI87,'シフト記号表（勤務時間帯）'!$D$6:$X$47,21,FALSE))</f>
        <v/>
      </c>
      <c r="AJ88" s="520" t="str">
        <f>IF(AJ87="","",VLOOKUP(AJ87,'シフト記号表（勤務時間帯）'!$D$6:$X$47,21,FALSE))</f>
        <v/>
      </c>
      <c r="AK88" s="520" t="str">
        <f>IF(AK87="","",VLOOKUP(AK87,'シフト記号表（勤務時間帯）'!$D$6:$X$47,21,FALSE))</f>
        <v/>
      </c>
      <c r="AL88" s="520" t="str">
        <f>IF(AL87="","",VLOOKUP(AL87,'シフト記号表（勤務時間帯）'!$D$6:$X$47,21,FALSE))</f>
        <v/>
      </c>
      <c r="AM88" s="520" t="str">
        <f>IF(AM87="","",VLOOKUP(AM87,'シフト記号表（勤務時間帯）'!$D$6:$X$47,21,FALSE))</f>
        <v/>
      </c>
      <c r="AN88" s="520" t="str">
        <f>IF(AN87="","",VLOOKUP(AN87,'シフト記号表（勤務時間帯）'!$D$6:$X$47,21,FALSE))</f>
        <v/>
      </c>
      <c r="AO88" s="521" t="str">
        <f>IF(AO87="","",VLOOKUP(AO87,'シフト記号表（勤務時間帯）'!$D$6:$X$47,21,FALSE))</f>
        <v/>
      </c>
      <c r="AP88" s="519" t="str">
        <f>IF(AP87="","",VLOOKUP(AP87,'シフト記号表（勤務時間帯）'!$D$6:$X$47,21,FALSE))</f>
        <v/>
      </c>
      <c r="AQ88" s="520" t="str">
        <f>IF(AQ87="","",VLOOKUP(AQ87,'シフト記号表（勤務時間帯）'!$D$6:$X$47,21,FALSE))</f>
        <v/>
      </c>
      <c r="AR88" s="520" t="str">
        <f>IF(AR87="","",VLOOKUP(AR87,'シフト記号表（勤務時間帯）'!$D$6:$X$47,21,FALSE))</f>
        <v/>
      </c>
      <c r="AS88" s="520" t="str">
        <f>IF(AS87="","",VLOOKUP(AS87,'シフト記号表（勤務時間帯）'!$D$6:$X$47,21,FALSE))</f>
        <v/>
      </c>
      <c r="AT88" s="520" t="str">
        <f>IF(AT87="","",VLOOKUP(AT87,'シフト記号表（勤務時間帯）'!$D$6:$X$47,21,FALSE))</f>
        <v/>
      </c>
      <c r="AU88" s="520" t="str">
        <f>IF(AU87="","",VLOOKUP(AU87,'シフト記号表（勤務時間帯）'!$D$6:$X$47,21,FALSE))</f>
        <v/>
      </c>
      <c r="AV88" s="521" t="str">
        <f>IF(AV87="","",VLOOKUP(AV87,'シフト記号表（勤務時間帯）'!$D$6:$X$47,21,FALSE))</f>
        <v/>
      </c>
      <c r="AW88" s="519" t="str">
        <f>IF(AW87="","",VLOOKUP(AW87,'シフト記号表（勤務時間帯）'!$D$6:$X$47,21,FALSE))</f>
        <v/>
      </c>
      <c r="AX88" s="520" t="str">
        <f>IF(AX87="","",VLOOKUP(AX87,'シフト記号表（勤務時間帯）'!$D$6:$X$47,21,FALSE))</f>
        <v/>
      </c>
      <c r="AY88" s="520" t="str">
        <f>IF(AY87="","",VLOOKUP(AY87,'シフト記号表（勤務時間帯）'!$D$6:$X$47,21,FALSE))</f>
        <v/>
      </c>
      <c r="AZ88" s="981">
        <f>IF($BC$3="４週",SUM(U88:AV88),IF($BC$3="暦月",SUM(U88:AY88),""))</f>
        <v>0</v>
      </c>
      <c r="BA88" s="982"/>
      <c r="BB88" s="983">
        <f>IF($BC$3="４週",AZ88/4,IF($BC$3="暦月",(AZ88/($BC$8/7)),""))</f>
        <v>0</v>
      </c>
      <c r="BC88" s="982"/>
      <c r="BD88" s="975"/>
      <c r="BE88" s="976"/>
      <c r="BF88" s="976"/>
      <c r="BG88" s="976"/>
      <c r="BH88" s="977"/>
    </row>
    <row r="89" spans="2:60" ht="20.25" customHeight="1">
      <c r="B89" s="522"/>
      <c r="C89" s="993"/>
      <c r="D89" s="994"/>
      <c r="E89" s="995"/>
      <c r="F89" s="523"/>
      <c r="G89" s="524">
        <f>C87</f>
        <v>0</v>
      </c>
      <c r="H89" s="998"/>
      <c r="I89" s="1005"/>
      <c r="J89" s="1006"/>
      <c r="K89" s="1006"/>
      <c r="L89" s="1007"/>
      <c r="M89" s="1014"/>
      <c r="N89" s="1015"/>
      <c r="O89" s="1016"/>
      <c r="P89" s="557" t="s">
        <v>976</v>
      </c>
      <c r="Q89" s="526"/>
      <c r="R89" s="526"/>
      <c r="S89" s="546"/>
      <c r="T89" s="547"/>
      <c r="U89" s="529" t="str">
        <f>IF(U87="","",VLOOKUP(U87,'シフト記号表（勤務時間帯）'!$D$6:$Z$47,23,FALSE))</f>
        <v/>
      </c>
      <c r="V89" s="530" t="str">
        <f>IF(V87="","",VLOOKUP(V87,'シフト記号表（勤務時間帯）'!$D$6:$Z$47,23,FALSE))</f>
        <v/>
      </c>
      <c r="W89" s="530" t="str">
        <f>IF(W87="","",VLOOKUP(W87,'シフト記号表（勤務時間帯）'!$D$6:$Z$47,23,FALSE))</f>
        <v/>
      </c>
      <c r="X89" s="530" t="str">
        <f>IF(X87="","",VLOOKUP(X87,'シフト記号表（勤務時間帯）'!$D$6:$Z$47,23,FALSE))</f>
        <v/>
      </c>
      <c r="Y89" s="530" t="str">
        <f>IF(Y87="","",VLOOKUP(Y87,'シフト記号表（勤務時間帯）'!$D$6:$Z$47,23,FALSE))</f>
        <v/>
      </c>
      <c r="Z89" s="530" t="str">
        <f>IF(Z87="","",VLOOKUP(Z87,'シフト記号表（勤務時間帯）'!$D$6:$Z$47,23,FALSE))</f>
        <v/>
      </c>
      <c r="AA89" s="531" t="str">
        <f>IF(AA87="","",VLOOKUP(AA87,'シフト記号表（勤務時間帯）'!$D$6:$Z$47,23,FALSE))</f>
        <v/>
      </c>
      <c r="AB89" s="529" t="str">
        <f>IF(AB87="","",VLOOKUP(AB87,'シフト記号表（勤務時間帯）'!$D$6:$Z$47,23,FALSE))</f>
        <v/>
      </c>
      <c r="AC89" s="530" t="str">
        <f>IF(AC87="","",VLOOKUP(AC87,'シフト記号表（勤務時間帯）'!$D$6:$Z$47,23,FALSE))</f>
        <v/>
      </c>
      <c r="AD89" s="530" t="str">
        <f>IF(AD87="","",VLOOKUP(AD87,'シフト記号表（勤務時間帯）'!$D$6:$Z$47,23,FALSE))</f>
        <v/>
      </c>
      <c r="AE89" s="530" t="str">
        <f>IF(AE87="","",VLOOKUP(AE87,'シフト記号表（勤務時間帯）'!$D$6:$Z$47,23,FALSE))</f>
        <v/>
      </c>
      <c r="AF89" s="530" t="str">
        <f>IF(AF87="","",VLOOKUP(AF87,'シフト記号表（勤務時間帯）'!$D$6:$Z$47,23,FALSE))</f>
        <v/>
      </c>
      <c r="AG89" s="530" t="str">
        <f>IF(AG87="","",VLOOKUP(AG87,'シフト記号表（勤務時間帯）'!$D$6:$Z$47,23,FALSE))</f>
        <v/>
      </c>
      <c r="AH89" s="531" t="str">
        <f>IF(AH87="","",VLOOKUP(AH87,'シフト記号表（勤務時間帯）'!$D$6:$Z$47,23,FALSE))</f>
        <v/>
      </c>
      <c r="AI89" s="529" t="str">
        <f>IF(AI87="","",VLOOKUP(AI87,'シフト記号表（勤務時間帯）'!$D$6:$Z$47,23,FALSE))</f>
        <v/>
      </c>
      <c r="AJ89" s="530" t="str">
        <f>IF(AJ87="","",VLOOKUP(AJ87,'シフト記号表（勤務時間帯）'!$D$6:$Z$47,23,FALSE))</f>
        <v/>
      </c>
      <c r="AK89" s="530" t="str">
        <f>IF(AK87="","",VLOOKUP(AK87,'シフト記号表（勤務時間帯）'!$D$6:$Z$47,23,FALSE))</f>
        <v/>
      </c>
      <c r="AL89" s="530" t="str">
        <f>IF(AL87="","",VLOOKUP(AL87,'シフト記号表（勤務時間帯）'!$D$6:$Z$47,23,FALSE))</f>
        <v/>
      </c>
      <c r="AM89" s="530" t="str">
        <f>IF(AM87="","",VLOOKUP(AM87,'シフト記号表（勤務時間帯）'!$D$6:$Z$47,23,FALSE))</f>
        <v/>
      </c>
      <c r="AN89" s="530" t="str">
        <f>IF(AN87="","",VLOOKUP(AN87,'シフト記号表（勤務時間帯）'!$D$6:$Z$47,23,FALSE))</f>
        <v/>
      </c>
      <c r="AO89" s="531" t="str">
        <f>IF(AO87="","",VLOOKUP(AO87,'シフト記号表（勤務時間帯）'!$D$6:$Z$47,23,FALSE))</f>
        <v/>
      </c>
      <c r="AP89" s="529" t="str">
        <f>IF(AP87="","",VLOOKUP(AP87,'シフト記号表（勤務時間帯）'!$D$6:$Z$47,23,FALSE))</f>
        <v/>
      </c>
      <c r="AQ89" s="530" t="str">
        <f>IF(AQ87="","",VLOOKUP(AQ87,'シフト記号表（勤務時間帯）'!$D$6:$Z$47,23,FALSE))</f>
        <v/>
      </c>
      <c r="AR89" s="530" t="str">
        <f>IF(AR87="","",VLOOKUP(AR87,'シフト記号表（勤務時間帯）'!$D$6:$Z$47,23,FALSE))</f>
        <v/>
      </c>
      <c r="AS89" s="530" t="str">
        <f>IF(AS87="","",VLOOKUP(AS87,'シフト記号表（勤務時間帯）'!$D$6:$Z$47,23,FALSE))</f>
        <v/>
      </c>
      <c r="AT89" s="530" t="str">
        <f>IF(AT87="","",VLOOKUP(AT87,'シフト記号表（勤務時間帯）'!$D$6:$Z$47,23,FALSE))</f>
        <v/>
      </c>
      <c r="AU89" s="530" t="str">
        <f>IF(AU87="","",VLOOKUP(AU87,'シフト記号表（勤務時間帯）'!$D$6:$Z$47,23,FALSE))</f>
        <v/>
      </c>
      <c r="AV89" s="531" t="str">
        <f>IF(AV87="","",VLOOKUP(AV87,'シフト記号表（勤務時間帯）'!$D$6:$Z$47,23,FALSE))</f>
        <v/>
      </c>
      <c r="AW89" s="529" t="str">
        <f>IF(AW87="","",VLOOKUP(AW87,'シフト記号表（勤務時間帯）'!$D$6:$Z$47,23,FALSE))</f>
        <v/>
      </c>
      <c r="AX89" s="530" t="str">
        <f>IF(AX87="","",VLOOKUP(AX87,'シフト記号表（勤務時間帯）'!$D$6:$Z$47,23,FALSE))</f>
        <v/>
      </c>
      <c r="AY89" s="530" t="str">
        <f>IF(AY87="","",VLOOKUP(AY87,'シフト記号表（勤務時間帯）'!$D$6:$Z$47,23,FALSE))</f>
        <v/>
      </c>
      <c r="AZ89" s="984">
        <f>IF($BC$3="４週",SUM(U89:AV89),IF($BC$3="暦月",SUM(U89:AY89),""))</f>
        <v>0</v>
      </c>
      <c r="BA89" s="985"/>
      <c r="BB89" s="986">
        <f>IF($BC$3="４週",AZ89/4,IF($BC$3="暦月",(AZ89/($BC$8/7)),""))</f>
        <v>0</v>
      </c>
      <c r="BC89" s="985"/>
      <c r="BD89" s="978"/>
      <c r="BE89" s="979"/>
      <c r="BF89" s="979"/>
      <c r="BG89" s="979"/>
      <c r="BH89" s="980"/>
    </row>
    <row r="90" spans="2:60" ht="20.25" customHeight="1">
      <c r="B90" s="532"/>
      <c r="C90" s="987"/>
      <c r="D90" s="988"/>
      <c r="E90" s="989"/>
      <c r="F90" s="533"/>
      <c r="G90" s="534"/>
      <c r="H90" s="996"/>
      <c r="I90" s="999"/>
      <c r="J90" s="1000"/>
      <c r="K90" s="1000"/>
      <c r="L90" s="1001"/>
      <c r="M90" s="1008"/>
      <c r="N90" s="1009"/>
      <c r="O90" s="1010"/>
      <c r="P90" s="553" t="s">
        <v>974</v>
      </c>
      <c r="Q90" s="554"/>
      <c r="R90" s="554"/>
      <c r="S90" s="555"/>
      <c r="T90" s="556"/>
      <c r="U90" s="539"/>
      <c r="V90" s="540"/>
      <c r="W90" s="540"/>
      <c r="X90" s="540"/>
      <c r="Y90" s="540"/>
      <c r="Z90" s="540"/>
      <c r="AA90" s="541"/>
      <c r="AB90" s="539"/>
      <c r="AC90" s="540"/>
      <c r="AD90" s="540"/>
      <c r="AE90" s="540"/>
      <c r="AF90" s="540"/>
      <c r="AG90" s="540"/>
      <c r="AH90" s="541"/>
      <c r="AI90" s="539"/>
      <c r="AJ90" s="540"/>
      <c r="AK90" s="540"/>
      <c r="AL90" s="540"/>
      <c r="AM90" s="540"/>
      <c r="AN90" s="540"/>
      <c r="AO90" s="541"/>
      <c r="AP90" s="539"/>
      <c r="AQ90" s="540"/>
      <c r="AR90" s="540"/>
      <c r="AS90" s="540"/>
      <c r="AT90" s="540"/>
      <c r="AU90" s="540"/>
      <c r="AV90" s="541"/>
      <c r="AW90" s="539"/>
      <c r="AX90" s="540"/>
      <c r="AY90" s="540"/>
      <c r="AZ90" s="1017"/>
      <c r="BA90" s="971"/>
      <c r="BB90" s="970"/>
      <c r="BC90" s="971"/>
      <c r="BD90" s="972"/>
      <c r="BE90" s="973"/>
      <c r="BF90" s="973"/>
      <c r="BG90" s="973"/>
      <c r="BH90" s="974"/>
    </row>
    <row r="91" spans="2:60" ht="20.25" customHeight="1">
      <c r="B91" s="512">
        <f>B88+1</f>
        <v>24</v>
      </c>
      <c r="C91" s="990"/>
      <c r="D91" s="991"/>
      <c r="E91" s="992"/>
      <c r="F91" s="513">
        <f>C90</f>
        <v>0</v>
      </c>
      <c r="G91" s="514"/>
      <c r="H91" s="997"/>
      <c r="I91" s="1002"/>
      <c r="J91" s="1003"/>
      <c r="K91" s="1003"/>
      <c r="L91" s="1004"/>
      <c r="M91" s="1011"/>
      <c r="N91" s="1012"/>
      <c r="O91" s="1013"/>
      <c r="P91" s="515" t="s">
        <v>975</v>
      </c>
      <c r="Q91" s="516"/>
      <c r="R91" s="516"/>
      <c r="S91" s="517"/>
      <c r="T91" s="518"/>
      <c r="U91" s="519" t="str">
        <f>IF(U90="","",VLOOKUP(U90,'シフト記号表（勤務時間帯）'!$D$6:$X$47,21,FALSE))</f>
        <v/>
      </c>
      <c r="V91" s="520" t="str">
        <f>IF(V90="","",VLOOKUP(V90,'シフト記号表（勤務時間帯）'!$D$6:$X$47,21,FALSE))</f>
        <v/>
      </c>
      <c r="W91" s="520" t="str">
        <f>IF(W90="","",VLOOKUP(W90,'シフト記号表（勤務時間帯）'!$D$6:$X$47,21,FALSE))</f>
        <v/>
      </c>
      <c r="X91" s="520" t="str">
        <f>IF(X90="","",VLOOKUP(X90,'シフト記号表（勤務時間帯）'!$D$6:$X$47,21,FALSE))</f>
        <v/>
      </c>
      <c r="Y91" s="520" t="str">
        <f>IF(Y90="","",VLOOKUP(Y90,'シフト記号表（勤務時間帯）'!$D$6:$X$47,21,FALSE))</f>
        <v/>
      </c>
      <c r="Z91" s="520" t="str">
        <f>IF(Z90="","",VLOOKUP(Z90,'シフト記号表（勤務時間帯）'!$D$6:$X$47,21,FALSE))</f>
        <v/>
      </c>
      <c r="AA91" s="521" t="str">
        <f>IF(AA90="","",VLOOKUP(AA90,'シフト記号表（勤務時間帯）'!$D$6:$X$47,21,FALSE))</f>
        <v/>
      </c>
      <c r="AB91" s="519" t="str">
        <f>IF(AB90="","",VLOOKUP(AB90,'シフト記号表（勤務時間帯）'!$D$6:$X$47,21,FALSE))</f>
        <v/>
      </c>
      <c r="AC91" s="520" t="str">
        <f>IF(AC90="","",VLOOKUP(AC90,'シフト記号表（勤務時間帯）'!$D$6:$X$47,21,FALSE))</f>
        <v/>
      </c>
      <c r="AD91" s="520" t="str">
        <f>IF(AD90="","",VLOOKUP(AD90,'シフト記号表（勤務時間帯）'!$D$6:$X$47,21,FALSE))</f>
        <v/>
      </c>
      <c r="AE91" s="520" t="str">
        <f>IF(AE90="","",VLOOKUP(AE90,'シフト記号表（勤務時間帯）'!$D$6:$X$47,21,FALSE))</f>
        <v/>
      </c>
      <c r="AF91" s="520" t="str">
        <f>IF(AF90="","",VLOOKUP(AF90,'シフト記号表（勤務時間帯）'!$D$6:$X$47,21,FALSE))</f>
        <v/>
      </c>
      <c r="AG91" s="520" t="str">
        <f>IF(AG90="","",VLOOKUP(AG90,'シフト記号表（勤務時間帯）'!$D$6:$X$47,21,FALSE))</f>
        <v/>
      </c>
      <c r="AH91" s="521" t="str">
        <f>IF(AH90="","",VLOOKUP(AH90,'シフト記号表（勤務時間帯）'!$D$6:$X$47,21,FALSE))</f>
        <v/>
      </c>
      <c r="AI91" s="519" t="str">
        <f>IF(AI90="","",VLOOKUP(AI90,'シフト記号表（勤務時間帯）'!$D$6:$X$47,21,FALSE))</f>
        <v/>
      </c>
      <c r="AJ91" s="520" t="str">
        <f>IF(AJ90="","",VLOOKUP(AJ90,'シフト記号表（勤務時間帯）'!$D$6:$X$47,21,FALSE))</f>
        <v/>
      </c>
      <c r="AK91" s="520" t="str">
        <f>IF(AK90="","",VLOOKUP(AK90,'シフト記号表（勤務時間帯）'!$D$6:$X$47,21,FALSE))</f>
        <v/>
      </c>
      <c r="AL91" s="520" t="str">
        <f>IF(AL90="","",VLOOKUP(AL90,'シフト記号表（勤務時間帯）'!$D$6:$X$47,21,FALSE))</f>
        <v/>
      </c>
      <c r="AM91" s="520" t="str">
        <f>IF(AM90="","",VLOOKUP(AM90,'シフト記号表（勤務時間帯）'!$D$6:$X$47,21,FALSE))</f>
        <v/>
      </c>
      <c r="AN91" s="520" t="str">
        <f>IF(AN90="","",VLOOKUP(AN90,'シフト記号表（勤務時間帯）'!$D$6:$X$47,21,FALSE))</f>
        <v/>
      </c>
      <c r="AO91" s="521" t="str">
        <f>IF(AO90="","",VLOOKUP(AO90,'シフト記号表（勤務時間帯）'!$D$6:$X$47,21,FALSE))</f>
        <v/>
      </c>
      <c r="AP91" s="519" t="str">
        <f>IF(AP90="","",VLOOKUP(AP90,'シフト記号表（勤務時間帯）'!$D$6:$X$47,21,FALSE))</f>
        <v/>
      </c>
      <c r="AQ91" s="520" t="str">
        <f>IF(AQ90="","",VLOOKUP(AQ90,'シフト記号表（勤務時間帯）'!$D$6:$X$47,21,FALSE))</f>
        <v/>
      </c>
      <c r="AR91" s="520" t="str">
        <f>IF(AR90="","",VLOOKUP(AR90,'シフト記号表（勤務時間帯）'!$D$6:$X$47,21,FALSE))</f>
        <v/>
      </c>
      <c r="AS91" s="520" t="str">
        <f>IF(AS90="","",VLOOKUP(AS90,'シフト記号表（勤務時間帯）'!$D$6:$X$47,21,FALSE))</f>
        <v/>
      </c>
      <c r="AT91" s="520" t="str">
        <f>IF(AT90="","",VLOOKUP(AT90,'シフト記号表（勤務時間帯）'!$D$6:$X$47,21,FALSE))</f>
        <v/>
      </c>
      <c r="AU91" s="520" t="str">
        <f>IF(AU90="","",VLOOKUP(AU90,'シフト記号表（勤務時間帯）'!$D$6:$X$47,21,FALSE))</f>
        <v/>
      </c>
      <c r="AV91" s="521" t="str">
        <f>IF(AV90="","",VLOOKUP(AV90,'シフト記号表（勤務時間帯）'!$D$6:$X$47,21,FALSE))</f>
        <v/>
      </c>
      <c r="AW91" s="519" t="str">
        <f>IF(AW90="","",VLOOKUP(AW90,'シフト記号表（勤務時間帯）'!$D$6:$X$47,21,FALSE))</f>
        <v/>
      </c>
      <c r="AX91" s="520" t="str">
        <f>IF(AX90="","",VLOOKUP(AX90,'シフト記号表（勤務時間帯）'!$D$6:$X$47,21,FALSE))</f>
        <v/>
      </c>
      <c r="AY91" s="520" t="str">
        <f>IF(AY90="","",VLOOKUP(AY90,'シフト記号表（勤務時間帯）'!$D$6:$X$47,21,FALSE))</f>
        <v/>
      </c>
      <c r="AZ91" s="981">
        <f>IF($BC$3="４週",SUM(U91:AV91),IF($BC$3="暦月",SUM(U91:AY91),""))</f>
        <v>0</v>
      </c>
      <c r="BA91" s="982"/>
      <c r="BB91" s="983">
        <f>IF($BC$3="４週",AZ91/4,IF($BC$3="暦月",(AZ91/($BC$8/7)),""))</f>
        <v>0</v>
      </c>
      <c r="BC91" s="982"/>
      <c r="BD91" s="975"/>
      <c r="BE91" s="976"/>
      <c r="BF91" s="976"/>
      <c r="BG91" s="976"/>
      <c r="BH91" s="977"/>
    </row>
    <row r="92" spans="2:60" ht="20.25" customHeight="1">
      <c r="B92" s="522"/>
      <c r="C92" s="993"/>
      <c r="D92" s="994"/>
      <c r="E92" s="995"/>
      <c r="F92" s="523"/>
      <c r="G92" s="524">
        <f>C90</f>
        <v>0</v>
      </c>
      <c r="H92" s="998"/>
      <c r="I92" s="1005"/>
      <c r="J92" s="1006"/>
      <c r="K92" s="1006"/>
      <c r="L92" s="1007"/>
      <c r="M92" s="1014"/>
      <c r="N92" s="1015"/>
      <c r="O92" s="1016"/>
      <c r="P92" s="557" t="s">
        <v>976</v>
      </c>
      <c r="Q92" s="526"/>
      <c r="R92" s="526"/>
      <c r="S92" s="546"/>
      <c r="T92" s="547"/>
      <c r="U92" s="529" t="str">
        <f>IF(U90="","",VLOOKUP(U90,'シフト記号表（勤務時間帯）'!$D$6:$Z$47,23,FALSE))</f>
        <v/>
      </c>
      <c r="V92" s="530" t="str">
        <f>IF(V90="","",VLOOKUP(V90,'シフト記号表（勤務時間帯）'!$D$6:$Z$47,23,FALSE))</f>
        <v/>
      </c>
      <c r="W92" s="530" t="str">
        <f>IF(W90="","",VLOOKUP(W90,'シフト記号表（勤務時間帯）'!$D$6:$Z$47,23,FALSE))</f>
        <v/>
      </c>
      <c r="X92" s="530" t="str">
        <f>IF(X90="","",VLOOKUP(X90,'シフト記号表（勤務時間帯）'!$D$6:$Z$47,23,FALSE))</f>
        <v/>
      </c>
      <c r="Y92" s="530" t="str">
        <f>IF(Y90="","",VLOOKUP(Y90,'シフト記号表（勤務時間帯）'!$D$6:$Z$47,23,FALSE))</f>
        <v/>
      </c>
      <c r="Z92" s="530" t="str">
        <f>IF(Z90="","",VLOOKUP(Z90,'シフト記号表（勤務時間帯）'!$D$6:$Z$47,23,FALSE))</f>
        <v/>
      </c>
      <c r="AA92" s="531" t="str">
        <f>IF(AA90="","",VLOOKUP(AA90,'シフト記号表（勤務時間帯）'!$D$6:$Z$47,23,FALSE))</f>
        <v/>
      </c>
      <c r="AB92" s="529" t="str">
        <f>IF(AB90="","",VLOOKUP(AB90,'シフト記号表（勤務時間帯）'!$D$6:$Z$47,23,FALSE))</f>
        <v/>
      </c>
      <c r="AC92" s="530" t="str">
        <f>IF(AC90="","",VLOOKUP(AC90,'シフト記号表（勤務時間帯）'!$D$6:$Z$47,23,FALSE))</f>
        <v/>
      </c>
      <c r="AD92" s="530" t="str">
        <f>IF(AD90="","",VLOOKUP(AD90,'シフト記号表（勤務時間帯）'!$D$6:$Z$47,23,FALSE))</f>
        <v/>
      </c>
      <c r="AE92" s="530" t="str">
        <f>IF(AE90="","",VLOOKUP(AE90,'シフト記号表（勤務時間帯）'!$D$6:$Z$47,23,FALSE))</f>
        <v/>
      </c>
      <c r="AF92" s="530" t="str">
        <f>IF(AF90="","",VLOOKUP(AF90,'シフト記号表（勤務時間帯）'!$D$6:$Z$47,23,FALSE))</f>
        <v/>
      </c>
      <c r="AG92" s="530" t="str">
        <f>IF(AG90="","",VLOOKUP(AG90,'シフト記号表（勤務時間帯）'!$D$6:$Z$47,23,FALSE))</f>
        <v/>
      </c>
      <c r="AH92" s="531" t="str">
        <f>IF(AH90="","",VLOOKUP(AH90,'シフト記号表（勤務時間帯）'!$D$6:$Z$47,23,FALSE))</f>
        <v/>
      </c>
      <c r="AI92" s="529" t="str">
        <f>IF(AI90="","",VLOOKUP(AI90,'シフト記号表（勤務時間帯）'!$D$6:$Z$47,23,FALSE))</f>
        <v/>
      </c>
      <c r="AJ92" s="530" t="str">
        <f>IF(AJ90="","",VLOOKUP(AJ90,'シフト記号表（勤務時間帯）'!$D$6:$Z$47,23,FALSE))</f>
        <v/>
      </c>
      <c r="AK92" s="530" t="str">
        <f>IF(AK90="","",VLOOKUP(AK90,'シフト記号表（勤務時間帯）'!$D$6:$Z$47,23,FALSE))</f>
        <v/>
      </c>
      <c r="AL92" s="530" t="str">
        <f>IF(AL90="","",VLOOKUP(AL90,'シフト記号表（勤務時間帯）'!$D$6:$Z$47,23,FALSE))</f>
        <v/>
      </c>
      <c r="AM92" s="530" t="str">
        <f>IF(AM90="","",VLOOKUP(AM90,'シフト記号表（勤務時間帯）'!$D$6:$Z$47,23,FALSE))</f>
        <v/>
      </c>
      <c r="AN92" s="530" t="str">
        <f>IF(AN90="","",VLOOKUP(AN90,'シフト記号表（勤務時間帯）'!$D$6:$Z$47,23,FALSE))</f>
        <v/>
      </c>
      <c r="AO92" s="531" t="str">
        <f>IF(AO90="","",VLOOKUP(AO90,'シフト記号表（勤務時間帯）'!$D$6:$Z$47,23,FALSE))</f>
        <v/>
      </c>
      <c r="AP92" s="529" t="str">
        <f>IF(AP90="","",VLOOKUP(AP90,'シフト記号表（勤務時間帯）'!$D$6:$Z$47,23,FALSE))</f>
        <v/>
      </c>
      <c r="AQ92" s="530" t="str">
        <f>IF(AQ90="","",VLOOKUP(AQ90,'シフト記号表（勤務時間帯）'!$D$6:$Z$47,23,FALSE))</f>
        <v/>
      </c>
      <c r="AR92" s="530" t="str">
        <f>IF(AR90="","",VLOOKUP(AR90,'シフト記号表（勤務時間帯）'!$D$6:$Z$47,23,FALSE))</f>
        <v/>
      </c>
      <c r="AS92" s="530" t="str">
        <f>IF(AS90="","",VLOOKUP(AS90,'シフト記号表（勤務時間帯）'!$D$6:$Z$47,23,FALSE))</f>
        <v/>
      </c>
      <c r="AT92" s="530" t="str">
        <f>IF(AT90="","",VLOOKUP(AT90,'シフト記号表（勤務時間帯）'!$D$6:$Z$47,23,FALSE))</f>
        <v/>
      </c>
      <c r="AU92" s="530" t="str">
        <f>IF(AU90="","",VLOOKUP(AU90,'シフト記号表（勤務時間帯）'!$D$6:$Z$47,23,FALSE))</f>
        <v/>
      </c>
      <c r="AV92" s="531" t="str">
        <f>IF(AV90="","",VLOOKUP(AV90,'シフト記号表（勤務時間帯）'!$D$6:$Z$47,23,FALSE))</f>
        <v/>
      </c>
      <c r="AW92" s="529" t="str">
        <f>IF(AW90="","",VLOOKUP(AW90,'シフト記号表（勤務時間帯）'!$D$6:$Z$47,23,FALSE))</f>
        <v/>
      </c>
      <c r="AX92" s="530" t="str">
        <f>IF(AX90="","",VLOOKUP(AX90,'シフト記号表（勤務時間帯）'!$D$6:$Z$47,23,FALSE))</f>
        <v/>
      </c>
      <c r="AY92" s="530" t="str">
        <f>IF(AY90="","",VLOOKUP(AY90,'シフト記号表（勤務時間帯）'!$D$6:$Z$47,23,FALSE))</f>
        <v/>
      </c>
      <c r="AZ92" s="984">
        <f>IF($BC$3="４週",SUM(U92:AV92),IF($BC$3="暦月",SUM(U92:AY92),""))</f>
        <v>0</v>
      </c>
      <c r="BA92" s="985"/>
      <c r="BB92" s="986">
        <f>IF($BC$3="４週",AZ92/4,IF($BC$3="暦月",(AZ92/($BC$8/7)),""))</f>
        <v>0</v>
      </c>
      <c r="BC92" s="985"/>
      <c r="BD92" s="978"/>
      <c r="BE92" s="979"/>
      <c r="BF92" s="979"/>
      <c r="BG92" s="979"/>
      <c r="BH92" s="980"/>
    </row>
    <row r="93" spans="2:60" ht="20.25" customHeight="1">
      <c r="B93" s="532"/>
      <c r="C93" s="987"/>
      <c r="D93" s="988"/>
      <c r="E93" s="989"/>
      <c r="F93" s="533"/>
      <c r="G93" s="534"/>
      <c r="H93" s="996"/>
      <c r="I93" s="999"/>
      <c r="J93" s="1000"/>
      <c r="K93" s="1000"/>
      <c r="L93" s="1001"/>
      <c r="M93" s="1008"/>
      <c r="N93" s="1009"/>
      <c r="O93" s="1010"/>
      <c r="P93" s="553" t="s">
        <v>974</v>
      </c>
      <c r="Q93" s="554"/>
      <c r="R93" s="554"/>
      <c r="S93" s="555"/>
      <c r="T93" s="556"/>
      <c r="U93" s="539"/>
      <c r="V93" s="540"/>
      <c r="W93" s="540"/>
      <c r="X93" s="540"/>
      <c r="Y93" s="540"/>
      <c r="Z93" s="540"/>
      <c r="AA93" s="541"/>
      <c r="AB93" s="539"/>
      <c r="AC93" s="540"/>
      <c r="AD93" s="540"/>
      <c r="AE93" s="540"/>
      <c r="AF93" s="540"/>
      <c r="AG93" s="540"/>
      <c r="AH93" s="541"/>
      <c r="AI93" s="539"/>
      <c r="AJ93" s="540"/>
      <c r="AK93" s="540"/>
      <c r="AL93" s="540"/>
      <c r="AM93" s="540"/>
      <c r="AN93" s="540"/>
      <c r="AO93" s="541"/>
      <c r="AP93" s="539"/>
      <c r="AQ93" s="540"/>
      <c r="AR93" s="540"/>
      <c r="AS93" s="540"/>
      <c r="AT93" s="540"/>
      <c r="AU93" s="540"/>
      <c r="AV93" s="541"/>
      <c r="AW93" s="539"/>
      <c r="AX93" s="540"/>
      <c r="AY93" s="540"/>
      <c r="AZ93" s="1017"/>
      <c r="BA93" s="971"/>
      <c r="BB93" s="970"/>
      <c r="BC93" s="971"/>
      <c r="BD93" s="972"/>
      <c r="BE93" s="973"/>
      <c r="BF93" s="973"/>
      <c r="BG93" s="973"/>
      <c r="BH93" s="974"/>
    </row>
    <row r="94" spans="2:60" ht="20.25" customHeight="1">
      <c r="B94" s="512">
        <f>B91+1</f>
        <v>25</v>
      </c>
      <c r="C94" s="990"/>
      <c r="D94" s="991"/>
      <c r="E94" s="992"/>
      <c r="F94" s="513">
        <f>C93</f>
        <v>0</v>
      </c>
      <c r="G94" s="514"/>
      <c r="H94" s="997"/>
      <c r="I94" s="1002"/>
      <c r="J94" s="1003"/>
      <c r="K94" s="1003"/>
      <c r="L94" s="1004"/>
      <c r="M94" s="1011"/>
      <c r="N94" s="1012"/>
      <c r="O94" s="1013"/>
      <c r="P94" s="515" t="s">
        <v>975</v>
      </c>
      <c r="Q94" s="516"/>
      <c r="R94" s="516"/>
      <c r="S94" s="517"/>
      <c r="T94" s="518"/>
      <c r="U94" s="519" t="str">
        <f>IF(U93="","",VLOOKUP(U93,'シフト記号表（勤務時間帯）'!$D$6:$X$47,21,FALSE))</f>
        <v/>
      </c>
      <c r="V94" s="520" t="str">
        <f>IF(V93="","",VLOOKUP(V93,'シフト記号表（勤務時間帯）'!$D$6:$X$47,21,FALSE))</f>
        <v/>
      </c>
      <c r="W94" s="520" t="str">
        <f>IF(W93="","",VLOOKUP(W93,'シフト記号表（勤務時間帯）'!$D$6:$X$47,21,FALSE))</f>
        <v/>
      </c>
      <c r="X94" s="520" t="str">
        <f>IF(X93="","",VLOOKUP(X93,'シフト記号表（勤務時間帯）'!$D$6:$X$47,21,FALSE))</f>
        <v/>
      </c>
      <c r="Y94" s="520" t="str">
        <f>IF(Y93="","",VLOOKUP(Y93,'シフト記号表（勤務時間帯）'!$D$6:$X$47,21,FALSE))</f>
        <v/>
      </c>
      <c r="Z94" s="520" t="str">
        <f>IF(Z93="","",VLOOKUP(Z93,'シフト記号表（勤務時間帯）'!$D$6:$X$47,21,FALSE))</f>
        <v/>
      </c>
      <c r="AA94" s="521" t="str">
        <f>IF(AA93="","",VLOOKUP(AA93,'シフト記号表（勤務時間帯）'!$D$6:$X$47,21,FALSE))</f>
        <v/>
      </c>
      <c r="AB94" s="519" t="str">
        <f>IF(AB93="","",VLOOKUP(AB93,'シフト記号表（勤務時間帯）'!$D$6:$X$47,21,FALSE))</f>
        <v/>
      </c>
      <c r="AC94" s="520" t="str">
        <f>IF(AC93="","",VLOOKUP(AC93,'シフト記号表（勤務時間帯）'!$D$6:$X$47,21,FALSE))</f>
        <v/>
      </c>
      <c r="AD94" s="520" t="str">
        <f>IF(AD93="","",VLOOKUP(AD93,'シフト記号表（勤務時間帯）'!$D$6:$X$47,21,FALSE))</f>
        <v/>
      </c>
      <c r="AE94" s="520" t="str">
        <f>IF(AE93="","",VLOOKUP(AE93,'シフト記号表（勤務時間帯）'!$D$6:$X$47,21,FALSE))</f>
        <v/>
      </c>
      <c r="AF94" s="520" t="str">
        <f>IF(AF93="","",VLOOKUP(AF93,'シフト記号表（勤務時間帯）'!$D$6:$X$47,21,FALSE))</f>
        <v/>
      </c>
      <c r="AG94" s="520" t="str">
        <f>IF(AG93="","",VLOOKUP(AG93,'シフト記号表（勤務時間帯）'!$D$6:$X$47,21,FALSE))</f>
        <v/>
      </c>
      <c r="AH94" s="521" t="str">
        <f>IF(AH93="","",VLOOKUP(AH93,'シフト記号表（勤務時間帯）'!$D$6:$X$47,21,FALSE))</f>
        <v/>
      </c>
      <c r="AI94" s="519" t="str">
        <f>IF(AI93="","",VLOOKUP(AI93,'シフト記号表（勤務時間帯）'!$D$6:$X$47,21,FALSE))</f>
        <v/>
      </c>
      <c r="AJ94" s="520" t="str">
        <f>IF(AJ93="","",VLOOKUP(AJ93,'シフト記号表（勤務時間帯）'!$D$6:$X$47,21,FALSE))</f>
        <v/>
      </c>
      <c r="AK94" s="520" t="str">
        <f>IF(AK93="","",VLOOKUP(AK93,'シフト記号表（勤務時間帯）'!$D$6:$X$47,21,FALSE))</f>
        <v/>
      </c>
      <c r="AL94" s="520" t="str">
        <f>IF(AL93="","",VLOOKUP(AL93,'シフト記号表（勤務時間帯）'!$D$6:$X$47,21,FALSE))</f>
        <v/>
      </c>
      <c r="AM94" s="520" t="str">
        <f>IF(AM93="","",VLOOKUP(AM93,'シフト記号表（勤務時間帯）'!$D$6:$X$47,21,FALSE))</f>
        <v/>
      </c>
      <c r="AN94" s="520" t="str">
        <f>IF(AN93="","",VLOOKUP(AN93,'シフト記号表（勤務時間帯）'!$D$6:$X$47,21,FALSE))</f>
        <v/>
      </c>
      <c r="AO94" s="521" t="str">
        <f>IF(AO93="","",VLOOKUP(AO93,'シフト記号表（勤務時間帯）'!$D$6:$X$47,21,FALSE))</f>
        <v/>
      </c>
      <c r="AP94" s="519" t="str">
        <f>IF(AP93="","",VLOOKUP(AP93,'シフト記号表（勤務時間帯）'!$D$6:$X$47,21,FALSE))</f>
        <v/>
      </c>
      <c r="AQ94" s="520" t="str">
        <f>IF(AQ93="","",VLOOKUP(AQ93,'シフト記号表（勤務時間帯）'!$D$6:$X$47,21,FALSE))</f>
        <v/>
      </c>
      <c r="AR94" s="520" t="str">
        <f>IF(AR93="","",VLOOKUP(AR93,'シフト記号表（勤務時間帯）'!$D$6:$X$47,21,FALSE))</f>
        <v/>
      </c>
      <c r="AS94" s="520" t="str">
        <f>IF(AS93="","",VLOOKUP(AS93,'シフト記号表（勤務時間帯）'!$D$6:$X$47,21,FALSE))</f>
        <v/>
      </c>
      <c r="AT94" s="520" t="str">
        <f>IF(AT93="","",VLOOKUP(AT93,'シフト記号表（勤務時間帯）'!$D$6:$X$47,21,FALSE))</f>
        <v/>
      </c>
      <c r="AU94" s="520" t="str">
        <f>IF(AU93="","",VLOOKUP(AU93,'シフト記号表（勤務時間帯）'!$D$6:$X$47,21,FALSE))</f>
        <v/>
      </c>
      <c r="AV94" s="521" t="str">
        <f>IF(AV93="","",VLOOKUP(AV93,'シフト記号表（勤務時間帯）'!$D$6:$X$47,21,FALSE))</f>
        <v/>
      </c>
      <c r="AW94" s="519" t="str">
        <f>IF(AW93="","",VLOOKUP(AW93,'シフト記号表（勤務時間帯）'!$D$6:$X$47,21,FALSE))</f>
        <v/>
      </c>
      <c r="AX94" s="520" t="str">
        <f>IF(AX93="","",VLOOKUP(AX93,'シフト記号表（勤務時間帯）'!$D$6:$X$47,21,FALSE))</f>
        <v/>
      </c>
      <c r="AY94" s="520" t="str">
        <f>IF(AY93="","",VLOOKUP(AY93,'シフト記号表（勤務時間帯）'!$D$6:$X$47,21,FALSE))</f>
        <v/>
      </c>
      <c r="AZ94" s="981">
        <f>IF($BC$3="４週",SUM(U94:AV94),IF($BC$3="暦月",SUM(U94:AY94),""))</f>
        <v>0</v>
      </c>
      <c r="BA94" s="982"/>
      <c r="BB94" s="983">
        <f>IF($BC$3="４週",AZ94/4,IF($BC$3="暦月",(AZ94/($BC$8/7)),""))</f>
        <v>0</v>
      </c>
      <c r="BC94" s="982"/>
      <c r="BD94" s="975"/>
      <c r="BE94" s="976"/>
      <c r="BF94" s="976"/>
      <c r="BG94" s="976"/>
      <c r="BH94" s="977"/>
    </row>
    <row r="95" spans="2:60" ht="20.25" customHeight="1">
      <c r="B95" s="522"/>
      <c r="C95" s="993"/>
      <c r="D95" s="994"/>
      <c r="E95" s="995"/>
      <c r="F95" s="523"/>
      <c r="G95" s="524">
        <f>C93</f>
        <v>0</v>
      </c>
      <c r="H95" s="998"/>
      <c r="I95" s="1005"/>
      <c r="J95" s="1006"/>
      <c r="K95" s="1006"/>
      <c r="L95" s="1007"/>
      <c r="M95" s="1014"/>
      <c r="N95" s="1015"/>
      <c r="O95" s="1016"/>
      <c r="P95" s="557" t="s">
        <v>976</v>
      </c>
      <c r="Q95" s="526"/>
      <c r="R95" s="526"/>
      <c r="S95" s="546"/>
      <c r="T95" s="547"/>
      <c r="U95" s="529" t="str">
        <f>IF(U93="","",VLOOKUP(U93,'シフト記号表（勤務時間帯）'!$D$6:$Z$47,23,FALSE))</f>
        <v/>
      </c>
      <c r="V95" s="530" t="str">
        <f>IF(V93="","",VLOOKUP(V93,'シフト記号表（勤務時間帯）'!$D$6:$Z$47,23,FALSE))</f>
        <v/>
      </c>
      <c r="W95" s="530" t="str">
        <f>IF(W93="","",VLOOKUP(W93,'シフト記号表（勤務時間帯）'!$D$6:$Z$47,23,FALSE))</f>
        <v/>
      </c>
      <c r="X95" s="530" t="str">
        <f>IF(X93="","",VLOOKUP(X93,'シフト記号表（勤務時間帯）'!$D$6:$Z$47,23,FALSE))</f>
        <v/>
      </c>
      <c r="Y95" s="530" t="str">
        <f>IF(Y93="","",VLOOKUP(Y93,'シフト記号表（勤務時間帯）'!$D$6:$Z$47,23,FALSE))</f>
        <v/>
      </c>
      <c r="Z95" s="530" t="str">
        <f>IF(Z93="","",VLOOKUP(Z93,'シフト記号表（勤務時間帯）'!$D$6:$Z$47,23,FALSE))</f>
        <v/>
      </c>
      <c r="AA95" s="531" t="str">
        <f>IF(AA93="","",VLOOKUP(AA93,'シフト記号表（勤務時間帯）'!$D$6:$Z$47,23,FALSE))</f>
        <v/>
      </c>
      <c r="AB95" s="529" t="str">
        <f>IF(AB93="","",VLOOKUP(AB93,'シフト記号表（勤務時間帯）'!$D$6:$Z$47,23,FALSE))</f>
        <v/>
      </c>
      <c r="AC95" s="530" t="str">
        <f>IF(AC93="","",VLOOKUP(AC93,'シフト記号表（勤務時間帯）'!$D$6:$Z$47,23,FALSE))</f>
        <v/>
      </c>
      <c r="AD95" s="530" t="str">
        <f>IF(AD93="","",VLOOKUP(AD93,'シフト記号表（勤務時間帯）'!$D$6:$Z$47,23,FALSE))</f>
        <v/>
      </c>
      <c r="AE95" s="530" t="str">
        <f>IF(AE93="","",VLOOKUP(AE93,'シフト記号表（勤務時間帯）'!$D$6:$Z$47,23,FALSE))</f>
        <v/>
      </c>
      <c r="AF95" s="530" t="str">
        <f>IF(AF93="","",VLOOKUP(AF93,'シフト記号表（勤務時間帯）'!$D$6:$Z$47,23,FALSE))</f>
        <v/>
      </c>
      <c r="AG95" s="530" t="str">
        <f>IF(AG93="","",VLOOKUP(AG93,'シフト記号表（勤務時間帯）'!$D$6:$Z$47,23,FALSE))</f>
        <v/>
      </c>
      <c r="AH95" s="531" t="str">
        <f>IF(AH93="","",VLOOKUP(AH93,'シフト記号表（勤務時間帯）'!$D$6:$Z$47,23,FALSE))</f>
        <v/>
      </c>
      <c r="AI95" s="529" t="str">
        <f>IF(AI93="","",VLOOKUP(AI93,'シフト記号表（勤務時間帯）'!$D$6:$Z$47,23,FALSE))</f>
        <v/>
      </c>
      <c r="AJ95" s="530" t="str">
        <f>IF(AJ93="","",VLOOKUP(AJ93,'シフト記号表（勤務時間帯）'!$D$6:$Z$47,23,FALSE))</f>
        <v/>
      </c>
      <c r="AK95" s="530" t="str">
        <f>IF(AK93="","",VLOOKUP(AK93,'シフト記号表（勤務時間帯）'!$D$6:$Z$47,23,FALSE))</f>
        <v/>
      </c>
      <c r="AL95" s="530" t="str">
        <f>IF(AL93="","",VLOOKUP(AL93,'シフト記号表（勤務時間帯）'!$D$6:$Z$47,23,FALSE))</f>
        <v/>
      </c>
      <c r="AM95" s="530" t="str">
        <f>IF(AM93="","",VLOOKUP(AM93,'シフト記号表（勤務時間帯）'!$D$6:$Z$47,23,FALSE))</f>
        <v/>
      </c>
      <c r="AN95" s="530" t="str">
        <f>IF(AN93="","",VLOOKUP(AN93,'シフト記号表（勤務時間帯）'!$D$6:$Z$47,23,FALSE))</f>
        <v/>
      </c>
      <c r="AO95" s="531" t="str">
        <f>IF(AO93="","",VLOOKUP(AO93,'シフト記号表（勤務時間帯）'!$D$6:$Z$47,23,FALSE))</f>
        <v/>
      </c>
      <c r="AP95" s="529" t="str">
        <f>IF(AP93="","",VLOOKUP(AP93,'シフト記号表（勤務時間帯）'!$D$6:$Z$47,23,FALSE))</f>
        <v/>
      </c>
      <c r="AQ95" s="530" t="str">
        <f>IF(AQ93="","",VLOOKUP(AQ93,'シフト記号表（勤務時間帯）'!$D$6:$Z$47,23,FALSE))</f>
        <v/>
      </c>
      <c r="AR95" s="530" t="str">
        <f>IF(AR93="","",VLOOKUP(AR93,'シフト記号表（勤務時間帯）'!$D$6:$Z$47,23,FALSE))</f>
        <v/>
      </c>
      <c r="AS95" s="530" t="str">
        <f>IF(AS93="","",VLOOKUP(AS93,'シフト記号表（勤務時間帯）'!$D$6:$Z$47,23,FALSE))</f>
        <v/>
      </c>
      <c r="AT95" s="530" t="str">
        <f>IF(AT93="","",VLOOKUP(AT93,'シフト記号表（勤務時間帯）'!$D$6:$Z$47,23,FALSE))</f>
        <v/>
      </c>
      <c r="AU95" s="530" t="str">
        <f>IF(AU93="","",VLOOKUP(AU93,'シフト記号表（勤務時間帯）'!$D$6:$Z$47,23,FALSE))</f>
        <v/>
      </c>
      <c r="AV95" s="531" t="str">
        <f>IF(AV93="","",VLOOKUP(AV93,'シフト記号表（勤務時間帯）'!$D$6:$Z$47,23,FALSE))</f>
        <v/>
      </c>
      <c r="AW95" s="529" t="str">
        <f>IF(AW93="","",VLOOKUP(AW93,'シフト記号表（勤務時間帯）'!$D$6:$Z$47,23,FALSE))</f>
        <v/>
      </c>
      <c r="AX95" s="530" t="str">
        <f>IF(AX93="","",VLOOKUP(AX93,'シフト記号表（勤務時間帯）'!$D$6:$Z$47,23,FALSE))</f>
        <v/>
      </c>
      <c r="AY95" s="530" t="str">
        <f>IF(AY93="","",VLOOKUP(AY93,'シフト記号表（勤務時間帯）'!$D$6:$Z$47,23,FALSE))</f>
        <v/>
      </c>
      <c r="AZ95" s="984">
        <f>IF($BC$3="４週",SUM(U95:AV95),IF($BC$3="暦月",SUM(U95:AY95),""))</f>
        <v>0</v>
      </c>
      <c r="BA95" s="985"/>
      <c r="BB95" s="986">
        <f>IF($BC$3="４週",AZ95/4,IF($BC$3="暦月",(AZ95/($BC$8/7)),""))</f>
        <v>0</v>
      </c>
      <c r="BC95" s="985"/>
      <c r="BD95" s="978"/>
      <c r="BE95" s="979"/>
      <c r="BF95" s="979"/>
      <c r="BG95" s="979"/>
      <c r="BH95" s="980"/>
    </row>
    <row r="96" spans="2:60" ht="20.25" customHeight="1">
      <c r="B96" s="532"/>
      <c r="C96" s="987"/>
      <c r="D96" s="988"/>
      <c r="E96" s="989"/>
      <c r="F96" s="533"/>
      <c r="G96" s="534"/>
      <c r="H96" s="996"/>
      <c r="I96" s="999"/>
      <c r="J96" s="1000"/>
      <c r="K96" s="1000"/>
      <c r="L96" s="1001"/>
      <c r="M96" s="1008"/>
      <c r="N96" s="1009"/>
      <c r="O96" s="1010"/>
      <c r="P96" s="553" t="s">
        <v>974</v>
      </c>
      <c r="Q96" s="554"/>
      <c r="R96" s="554"/>
      <c r="S96" s="555"/>
      <c r="T96" s="556"/>
      <c r="U96" s="539"/>
      <c r="V96" s="540"/>
      <c r="W96" s="540"/>
      <c r="X96" s="540"/>
      <c r="Y96" s="540"/>
      <c r="Z96" s="540"/>
      <c r="AA96" s="541"/>
      <c r="AB96" s="539"/>
      <c r="AC96" s="540"/>
      <c r="AD96" s="540"/>
      <c r="AE96" s="540"/>
      <c r="AF96" s="540"/>
      <c r="AG96" s="540"/>
      <c r="AH96" s="541"/>
      <c r="AI96" s="539"/>
      <c r="AJ96" s="540"/>
      <c r="AK96" s="540"/>
      <c r="AL96" s="540"/>
      <c r="AM96" s="540"/>
      <c r="AN96" s="540"/>
      <c r="AO96" s="541"/>
      <c r="AP96" s="539"/>
      <c r="AQ96" s="540"/>
      <c r="AR96" s="540"/>
      <c r="AS96" s="540"/>
      <c r="AT96" s="540"/>
      <c r="AU96" s="540"/>
      <c r="AV96" s="541"/>
      <c r="AW96" s="539"/>
      <c r="AX96" s="540"/>
      <c r="AY96" s="540"/>
      <c r="AZ96" s="1017"/>
      <c r="BA96" s="971"/>
      <c r="BB96" s="970"/>
      <c r="BC96" s="971"/>
      <c r="BD96" s="972"/>
      <c r="BE96" s="973"/>
      <c r="BF96" s="973"/>
      <c r="BG96" s="973"/>
      <c r="BH96" s="974"/>
    </row>
    <row r="97" spans="2:60" ht="20.25" customHeight="1">
      <c r="B97" s="512">
        <f>B94+1</f>
        <v>26</v>
      </c>
      <c r="C97" s="990"/>
      <c r="D97" s="991"/>
      <c r="E97" s="992"/>
      <c r="F97" s="513">
        <f>C96</f>
        <v>0</v>
      </c>
      <c r="G97" s="514"/>
      <c r="H97" s="997"/>
      <c r="I97" s="1002"/>
      <c r="J97" s="1003"/>
      <c r="K97" s="1003"/>
      <c r="L97" s="1004"/>
      <c r="M97" s="1011"/>
      <c r="N97" s="1012"/>
      <c r="O97" s="1013"/>
      <c r="P97" s="515" t="s">
        <v>975</v>
      </c>
      <c r="Q97" s="516"/>
      <c r="R97" s="516"/>
      <c r="S97" s="517"/>
      <c r="T97" s="518"/>
      <c r="U97" s="519" t="str">
        <f>IF(U96="","",VLOOKUP(U96,'シフト記号表（勤務時間帯）'!$D$6:$X$47,21,FALSE))</f>
        <v/>
      </c>
      <c r="V97" s="520" t="str">
        <f>IF(V96="","",VLOOKUP(V96,'シフト記号表（勤務時間帯）'!$D$6:$X$47,21,FALSE))</f>
        <v/>
      </c>
      <c r="W97" s="520" t="str">
        <f>IF(W96="","",VLOOKUP(W96,'シフト記号表（勤務時間帯）'!$D$6:$X$47,21,FALSE))</f>
        <v/>
      </c>
      <c r="X97" s="520" t="str">
        <f>IF(X96="","",VLOOKUP(X96,'シフト記号表（勤務時間帯）'!$D$6:$X$47,21,FALSE))</f>
        <v/>
      </c>
      <c r="Y97" s="520" t="str">
        <f>IF(Y96="","",VLOOKUP(Y96,'シフト記号表（勤務時間帯）'!$D$6:$X$47,21,FALSE))</f>
        <v/>
      </c>
      <c r="Z97" s="520" t="str">
        <f>IF(Z96="","",VLOOKUP(Z96,'シフト記号表（勤務時間帯）'!$D$6:$X$47,21,FALSE))</f>
        <v/>
      </c>
      <c r="AA97" s="521" t="str">
        <f>IF(AA96="","",VLOOKUP(AA96,'シフト記号表（勤務時間帯）'!$D$6:$X$47,21,FALSE))</f>
        <v/>
      </c>
      <c r="AB97" s="519" t="str">
        <f>IF(AB96="","",VLOOKUP(AB96,'シフト記号表（勤務時間帯）'!$D$6:$X$47,21,FALSE))</f>
        <v/>
      </c>
      <c r="AC97" s="520" t="str">
        <f>IF(AC96="","",VLOOKUP(AC96,'シフト記号表（勤務時間帯）'!$D$6:$X$47,21,FALSE))</f>
        <v/>
      </c>
      <c r="AD97" s="520" t="str">
        <f>IF(AD96="","",VLOOKUP(AD96,'シフト記号表（勤務時間帯）'!$D$6:$X$47,21,FALSE))</f>
        <v/>
      </c>
      <c r="AE97" s="520" t="str">
        <f>IF(AE96="","",VLOOKUP(AE96,'シフト記号表（勤務時間帯）'!$D$6:$X$47,21,FALSE))</f>
        <v/>
      </c>
      <c r="AF97" s="520" t="str">
        <f>IF(AF96="","",VLOOKUP(AF96,'シフト記号表（勤務時間帯）'!$D$6:$X$47,21,FALSE))</f>
        <v/>
      </c>
      <c r="AG97" s="520" t="str">
        <f>IF(AG96="","",VLOOKUP(AG96,'シフト記号表（勤務時間帯）'!$D$6:$X$47,21,FALSE))</f>
        <v/>
      </c>
      <c r="AH97" s="521" t="str">
        <f>IF(AH96="","",VLOOKUP(AH96,'シフト記号表（勤務時間帯）'!$D$6:$X$47,21,FALSE))</f>
        <v/>
      </c>
      <c r="AI97" s="519" t="str">
        <f>IF(AI96="","",VLOOKUP(AI96,'シフト記号表（勤務時間帯）'!$D$6:$X$47,21,FALSE))</f>
        <v/>
      </c>
      <c r="AJ97" s="520" t="str">
        <f>IF(AJ96="","",VLOOKUP(AJ96,'シフト記号表（勤務時間帯）'!$D$6:$X$47,21,FALSE))</f>
        <v/>
      </c>
      <c r="AK97" s="520" t="str">
        <f>IF(AK96="","",VLOOKUP(AK96,'シフト記号表（勤務時間帯）'!$D$6:$X$47,21,FALSE))</f>
        <v/>
      </c>
      <c r="AL97" s="520" t="str">
        <f>IF(AL96="","",VLOOKUP(AL96,'シフト記号表（勤務時間帯）'!$D$6:$X$47,21,FALSE))</f>
        <v/>
      </c>
      <c r="AM97" s="520" t="str">
        <f>IF(AM96="","",VLOOKUP(AM96,'シフト記号表（勤務時間帯）'!$D$6:$X$47,21,FALSE))</f>
        <v/>
      </c>
      <c r="AN97" s="520" t="str">
        <f>IF(AN96="","",VLOOKUP(AN96,'シフト記号表（勤務時間帯）'!$D$6:$X$47,21,FALSE))</f>
        <v/>
      </c>
      <c r="AO97" s="521" t="str">
        <f>IF(AO96="","",VLOOKUP(AO96,'シフト記号表（勤務時間帯）'!$D$6:$X$47,21,FALSE))</f>
        <v/>
      </c>
      <c r="AP97" s="519" t="str">
        <f>IF(AP96="","",VLOOKUP(AP96,'シフト記号表（勤務時間帯）'!$D$6:$X$47,21,FALSE))</f>
        <v/>
      </c>
      <c r="AQ97" s="520" t="str">
        <f>IF(AQ96="","",VLOOKUP(AQ96,'シフト記号表（勤務時間帯）'!$D$6:$X$47,21,FALSE))</f>
        <v/>
      </c>
      <c r="AR97" s="520" t="str">
        <f>IF(AR96="","",VLOOKUP(AR96,'シフト記号表（勤務時間帯）'!$D$6:$X$47,21,FALSE))</f>
        <v/>
      </c>
      <c r="AS97" s="520" t="str">
        <f>IF(AS96="","",VLOOKUP(AS96,'シフト記号表（勤務時間帯）'!$D$6:$X$47,21,FALSE))</f>
        <v/>
      </c>
      <c r="AT97" s="520" t="str">
        <f>IF(AT96="","",VLOOKUP(AT96,'シフト記号表（勤務時間帯）'!$D$6:$X$47,21,FALSE))</f>
        <v/>
      </c>
      <c r="AU97" s="520" t="str">
        <f>IF(AU96="","",VLOOKUP(AU96,'シフト記号表（勤務時間帯）'!$D$6:$X$47,21,FALSE))</f>
        <v/>
      </c>
      <c r="AV97" s="521" t="str">
        <f>IF(AV96="","",VLOOKUP(AV96,'シフト記号表（勤務時間帯）'!$D$6:$X$47,21,FALSE))</f>
        <v/>
      </c>
      <c r="AW97" s="519" t="str">
        <f>IF(AW96="","",VLOOKUP(AW96,'シフト記号表（勤務時間帯）'!$D$6:$X$47,21,FALSE))</f>
        <v/>
      </c>
      <c r="AX97" s="520" t="str">
        <f>IF(AX96="","",VLOOKUP(AX96,'シフト記号表（勤務時間帯）'!$D$6:$X$47,21,FALSE))</f>
        <v/>
      </c>
      <c r="AY97" s="520" t="str">
        <f>IF(AY96="","",VLOOKUP(AY96,'シフト記号表（勤務時間帯）'!$D$6:$X$47,21,FALSE))</f>
        <v/>
      </c>
      <c r="AZ97" s="981">
        <f>IF($BC$3="４週",SUM(U97:AV97),IF($BC$3="暦月",SUM(U97:AY97),""))</f>
        <v>0</v>
      </c>
      <c r="BA97" s="982"/>
      <c r="BB97" s="983">
        <f>IF($BC$3="４週",AZ97/4,IF($BC$3="暦月",(AZ97/($BC$8/7)),""))</f>
        <v>0</v>
      </c>
      <c r="BC97" s="982"/>
      <c r="BD97" s="975"/>
      <c r="BE97" s="976"/>
      <c r="BF97" s="976"/>
      <c r="BG97" s="976"/>
      <c r="BH97" s="977"/>
    </row>
    <row r="98" spans="2:60" ht="20.25" customHeight="1">
      <c r="B98" s="522"/>
      <c r="C98" s="993"/>
      <c r="D98" s="994"/>
      <c r="E98" s="995"/>
      <c r="F98" s="523"/>
      <c r="G98" s="524">
        <f>C96</f>
        <v>0</v>
      </c>
      <c r="H98" s="998"/>
      <c r="I98" s="1005"/>
      <c r="J98" s="1006"/>
      <c r="K98" s="1006"/>
      <c r="L98" s="1007"/>
      <c r="M98" s="1014"/>
      <c r="N98" s="1015"/>
      <c r="O98" s="1016"/>
      <c r="P98" s="557" t="s">
        <v>976</v>
      </c>
      <c r="Q98" s="526"/>
      <c r="R98" s="526"/>
      <c r="S98" s="546"/>
      <c r="T98" s="547"/>
      <c r="U98" s="529" t="str">
        <f>IF(U96="","",VLOOKUP(U96,'シフト記号表（勤務時間帯）'!$D$6:$Z$47,23,FALSE))</f>
        <v/>
      </c>
      <c r="V98" s="530" t="str">
        <f>IF(V96="","",VLOOKUP(V96,'シフト記号表（勤務時間帯）'!$D$6:$Z$47,23,FALSE))</f>
        <v/>
      </c>
      <c r="W98" s="530" t="str">
        <f>IF(W96="","",VLOOKUP(W96,'シフト記号表（勤務時間帯）'!$D$6:$Z$47,23,FALSE))</f>
        <v/>
      </c>
      <c r="X98" s="530" t="str">
        <f>IF(X96="","",VLOOKUP(X96,'シフト記号表（勤務時間帯）'!$D$6:$Z$47,23,FALSE))</f>
        <v/>
      </c>
      <c r="Y98" s="530" t="str">
        <f>IF(Y96="","",VLOOKUP(Y96,'シフト記号表（勤務時間帯）'!$D$6:$Z$47,23,FALSE))</f>
        <v/>
      </c>
      <c r="Z98" s="530" t="str">
        <f>IF(Z96="","",VLOOKUP(Z96,'シフト記号表（勤務時間帯）'!$D$6:$Z$47,23,FALSE))</f>
        <v/>
      </c>
      <c r="AA98" s="531" t="str">
        <f>IF(AA96="","",VLOOKUP(AA96,'シフト記号表（勤務時間帯）'!$D$6:$Z$47,23,FALSE))</f>
        <v/>
      </c>
      <c r="AB98" s="529" t="str">
        <f>IF(AB96="","",VLOOKUP(AB96,'シフト記号表（勤務時間帯）'!$D$6:$Z$47,23,FALSE))</f>
        <v/>
      </c>
      <c r="AC98" s="530" t="str">
        <f>IF(AC96="","",VLOOKUP(AC96,'シフト記号表（勤務時間帯）'!$D$6:$Z$47,23,FALSE))</f>
        <v/>
      </c>
      <c r="AD98" s="530" t="str">
        <f>IF(AD96="","",VLOOKUP(AD96,'シフト記号表（勤務時間帯）'!$D$6:$Z$47,23,FALSE))</f>
        <v/>
      </c>
      <c r="AE98" s="530" t="str">
        <f>IF(AE96="","",VLOOKUP(AE96,'シフト記号表（勤務時間帯）'!$D$6:$Z$47,23,FALSE))</f>
        <v/>
      </c>
      <c r="AF98" s="530" t="str">
        <f>IF(AF96="","",VLOOKUP(AF96,'シフト記号表（勤務時間帯）'!$D$6:$Z$47,23,FALSE))</f>
        <v/>
      </c>
      <c r="AG98" s="530" t="str">
        <f>IF(AG96="","",VLOOKUP(AG96,'シフト記号表（勤務時間帯）'!$D$6:$Z$47,23,FALSE))</f>
        <v/>
      </c>
      <c r="AH98" s="531" t="str">
        <f>IF(AH96="","",VLOOKUP(AH96,'シフト記号表（勤務時間帯）'!$D$6:$Z$47,23,FALSE))</f>
        <v/>
      </c>
      <c r="AI98" s="529" t="str">
        <f>IF(AI96="","",VLOOKUP(AI96,'シフト記号表（勤務時間帯）'!$D$6:$Z$47,23,FALSE))</f>
        <v/>
      </c>
      <c r="AJ98" s="530" t="str">
        <f>IF(AJ96="","",VLOOKUP(AJ96,'シフト記号表（勤務時間帯）'!$D$6:$Z$47,23,FALSE))</f>
        <v/>
      </c>
      <c r="AK98" s="530" t="str">
        <f>IF(AK96="","",VLOOKUP(AK96,'シフト記号表（勤務時間帯）'!$D$6:$Z$47,23,FALSE))</f>
        <v/>
      </c>
      <c r="AL98" s="530" t="str">
        <f>IF(AL96="","",VLOOKUP(AL96,'シフト記号表（勤務時間帯）'!$D$6:$Z$47,23,FALSE))</f>
        <v/>
      </c>
      <c r="AM98" s="530" t="str">
        <f>IF(AM96="","",VLOOKUP(AM96,'シフト記号表（勤務時間帯）'!$D$6:$Z$47,23,FALSE))</f>
        <v/>
      </c>
      <c r="AN98" s="530" t="str">
        <f>IF(AN96="","",VLOOKUP(AN96,'シフト記号表（勤務時間帯）'!$D$6:$Z$47,23,FALSE))</f>
        <v/>
      </c>
      <c r="AO98" s="531" t="str">
        <f>IF(AO96="","",VLOOKUP(AO96,'シフト記号表（勤務時間帯）'!$D$6:$Z$47,23,FALSE))</f>
        <v/>
      </c>
      <c r="AP98" s="529" t="str">
        <f>IF(AP96="","",VLOOKUP(AP96,'シフト記号表（勤務時間帯）'!$D$6:$Z$47,23,FALSE))</f>
        <v/>
      </c>
      <c r="AQ98" s="530" t="str">
        <f>IF(AQ96="","",VLOOKUP(AQ96,'シフト記号表（勤務時間帯）'!$D$6:$Z$47,23,FALSE))</f>
        <v/>
      </c>
      <c r="AR98" s="530" t="str">
        <f>IF(AR96="","",VLOOKUP(AR96,'シフト記号表（勤務時間帯）'!$D$6:$Z$47,23,FALSE))</f>
        <v/>
      </c>
      <c r="AS98" s="530" t="str">
        <f>IF(AS96="","",VLOOKUP(AS96,'シフト記号表（勤務時間帯）'!$D$6:$Z$47,23,FALSE))</f>
        <v/>
      </c>
      <c r="AT98" s="530" t="str">
        <f>IF(AT96="","",VLOOKUP(AT96,'シフト記号表（勤務時間帯）'!$D$6:$Z$47,23,FALSE))</f>
        <v/>
      </c>
      <c r="AU98" s="530" t="str">
        <f>IF(AU96="","",VLOOKUP(AU96,'シフト記号表（勤務時間帯）'!$D$6:$Z$47,23,FALSE))</f>
        <v/>
      </c>
      <c r="AV98" s="531" t="str">
        <f>IF(AV96="","",VLOOKUP(AV96,'シフト記号表（勤務時間帯）'!$D$6:$Z$47,23,FALSE))</f>
        <v/>
      </c>
      <c r="AW98" s="529" t="str">
        <f>IF(AW96="","",VLOOKUP(AW96,'シフト記号表（勤務時間帯）'!$D$6:$Z$47,23,FALSE))</f>
        <v/>
      </c>
      <c r="AX98" s="530" t="str">
        <f>IF(AX96="","",VLOOKUP(AX96,'シフト記号表（勤務時間帯）'!$D$6:$Z$47,23,FALSE))</f>
        <v/>
      </c>
      <c r="AY98" s="530" t="str">
        <f>IF(AY96="","",VLOOKUP(AY96,'シフト記号表（勤務時間帯）'!$D$6:$Z$47,23,FALSE))</f>
        <v/>
      </c>
      <c r="AZ98" s="984">
        <f>IF($BC$3="４週",SUM(U98:AV98),IF($BC$3="暦月",SUM(U98:AY98),""))</f>
        <v>0</v>
      </c>
      <c r="BA98" s="985"/>
      <c r="BB98" s="986">
        <f>IF($BC$3="４週",AZ98/4,IF($BC$3="暦月",(AZ98/($BC$8/7)),""))</f>
        <v>0</v>
      </c>
      <c r="BC98" s="985"/>
      <c r="BD98" s="978"/>
      <c r="BE98" s="979"/>
      <c r="BF98" s="979"/>
      <c r="BG98" s="979"/>
      <c r="BH98" s="980"/>
    </row>
    <row r="99" spans="2:60" ht="20.25" customHeight="1">
      <c r="B99" s="532"/>
      <c r="C99" s="987"/>
      <c r="D99" s="988"/>
      <c r="E99" s="989"/>
      <c r="F99" s="533"/>
      <c r="G99" s="534"/>
      <c r="H99" s="996"/>
      <c r="I99" s="999"/>
      <c r="J99" s="1000"/>
      <c r="K99" s="1000"/>
      <c r="L99" s="1001"/>
      <c r="M99" s="1008"/>
      <c r="N99" s="1009"/>
      <c r="O99" s="1010"/>
      <c r="P99" s="553" t="s">
        <v>974</v>
      </c>
      <c r="Q99" s="554"/>
      <c r="R99" s="554"/>
      <c r="S99" s="555"/>
      <c r="T99" s="556"/>
      <c r="U99" s="539"/>
      <c r="V99" s="540"/>
      <c r="W99" s="540"/>
      <c r="X99" s="540"/>
      <c r="Y99" s="540"/>
      <c r="Z99" s="540"/>
      <c r="AA99" s="541"/>
      <c r="AB99" s="539"/>
      <c r="AC99" s="540"/>
      <c r="AD99" s="540"/>
      <c r="AE99" s="540"/>
      <c r="AF99" s="540"/>
      <c r="AG99" s="540"/>
      <c r="AH99" s="541"/>
      <c r="AI99" s="539"/>
      <c r="AJ99" s="540"/>
      <c r="AK99" s="540"/>
      <c r="AL99" s="540"/>
      <c r="AM99" s="540"/>
      <c r="AN99" s="540"/>
      <c r="AO99" s="541"/>
      <c r="AP99" s="539"/>
      <c r="AQ99" s="540"/>
      <c r="AR99" s="540"/>
      <c r="AS99" s="540"/>
      <c r="AT99" s="540"/>
      <c r="AU99" s="540"/>
      <c r="AV99" s="541"/>
      <c r="AW99" s="539"/>
      <c r="AX99" s="540"/>
      <c r="AY99" s="540"/>
      <c r="AZ99" s="1017"/>
      <c r="BA99" s="971"/>
      <c r="BB99" s="970"/>
      <c r="BC99" s="971"/>
      <c r="BD99" s="972"/>
      <c r="BE99" s="973"/>
      <c r="BF99" s="973"/>
      <c r="BG99" s="973"/>
      <c r="BH99" s="974"/>
    </row>
    <row r="100" spans="2:60" ht="20.25" customHeight="1">
      <c r="B100" s="512">
        <f>B97+1</f>
        <v>27</v>
      </c>
      <c r="C100" s="990"/>
      <c r="D100" s="991"/>
      <c r="E100" s="992"/>
      <c r="F100" s="513">
        <f>C99</f>
        <v>0</v>
      </c>
      <c r="G100" s="514"/>
      <c r="H100" s="997"/>
      <c r="I100" s="1002"/>
      <c r="J100" s="1003"/>
      <c r="K100" s="1003"/>
      <c r="L100" s="1004"/>
      <c r="M100" s="1011"/>
      <c r="N100" s="1012"/>
      <c r="O100" s="1013"/>
      <c r="P100" s="515" t="s">
        <v>975</v>
      </c>
      <c r="Q100" s="516"/>
      <c r="R100" s="516"/>
      <c r="S100" s="517"/>
      <c r="T100" s="518"/>
      <c r="U100" s="519" t="str">
        <f>IF(U99="","",VLOOKUP(U99,'シフト記号表（勤務時間帯）'!$D$6:$X$47,21,FALSE))</f>
        <v/>
      </c>
      <c r="V100" s="520" t="str">
        <f>IF(V99="","",VLOOKUP(V99,'シフト記号表（勤務時間帯）'!$D$6:$X$47,21,FALSE))</f>
        <v/>
      </c>
      <c r="W100" s="520" t="str">
        <f>IF(W99="","",VLOOKUP(W99,'シフト記号表（勤務時間帯）'!$D$6:$X$47,21,FALSE))</f>
        <v/>
      </c>
      <c r="X100" s="520" t="str">
        <f>IF(X99="","",VLOOKUP(X99,'シフト記号表（勤務時間帯）'!$D$6:$X$47,21,FALSE))</f>
        <v/>
      </c>
      <c r="Y100" s="520" t="str">
        <f>IF(Y99="","",VLOOKUP(Y99,'シフト記号表（勤務時間帯）'!$D$6:$X$47,21,FALSE))</f>
        <v/>
      </c>
      <c r="Z100" s="520" t="str">
        <f>IF(Z99="","",VLOOKUP(Z99,'シフト記号表（勤務時間帯）'!$D$6:$X$47,21,FALSE))</f>
        <v/>
      </c>
      <c r="AA100" s="521" t="str">
        <f>IF(AA99="","",VLOOKUP(AA99,'シフト記号表（勤務時間帯）'!$D$6:$X$47,21,FALSE))</f>
        <v/>
      </c>
      <c r="AB100" s="519" t="str">
        <f>IF(AB99="","",VLOOKUP(AB99,'シフト記号表（勤務時間帯）'!$D$6:$X$47,21,FALSE))</f>
        <v/>
      </c>
      <c r="AC100" s="520" t="str">
        <f>IF(AC99="","",VLOOKUP(AC99,'シフト記号表（勤務時間帯）'!$D$6:$X$47,21,FALSE))</f>
        <v/>
      </c>
      <c r="AD100" s="520" t="str">
        <f>IF(AD99="","",VLOOKUP(AD99,'シフト記号表（勤務時間帯）'!$D$6:$X$47,21,FALSE))</f>
        <v/>
      </c>
      <c r="AE100" s="520" t="str">
        <f>IF(AE99="","",VLOOKUP(AE99,'シフト記号表（勤務時間帯）'!$D$6:$X$47,21,FALSE))</f>
        <v/>
      </c>
      <c r="AF100" s="520" t="str">
        <f>IF(AF99="","",VLOOKUP(AF99,'シフト記号表（勤務時間帯）'!$D$6:$X$47,21,FALSE))</f>
        <v/>
      </c>
      <c r="AG100" s="520" t="str">
        <f>IF(AG99="","",VLOOKUP(AG99,'シフト記号表（勤務時間帯）'!$D$6:$X$47,21,FALSE))</f>
        <v/>
      </c>
      <c r="AH100" s="521" t="str">
        <f>IF(AH99="","",VLOOKUP(AH99,'シフト記号表（勤務時間帯）'!$D$6:$X$47,21,FALSE))</f>
        <v/>
      </c>
      <c r="AI100" s="519" t="str">
        <f>IF(AI99="","",VLOOKUP(AI99,'シフト記号表（勤務時間帯）'!$D$6:$X$47,21,FALSE))</f>
        <v/>
      </c>
      <c r="AJ100" s="520" t="str">
        <f>IF(AJ99="","",VLOOKUP(AJ99,'シフト記号表（勤務時間帯）'!$D$6:$X$47,21,FALSE))</f>
        <v/>
      </c>
      <c r="AK100" s="520" t="str">
        <f>IF(AK99="","",VLOOKUP(AK99,'シフト記号表（勤務時間帯）'!$D$6:$X$47,21,FALSE))</f>
        <v/>
      </c>
      <c r="AL100" s="520" t="str">
        <f>IF(AL99="","",VLOOKUP(AL99,'シフト記号表（勤務時間帯）'!$D$6:$X$47,21,FALSE))</f>
        <v/>
      </c>
      <c r="AM100" s="520" t="str">
        <f>IF(AM99="","",VLOOKUP(AM99,'シフト記号表（勤務時間帯）'!$D$6:$X$47,21,FALSE))</f>
        <v/>
      </c>
      <c r="AN100" s="520" t="str">
        <f>IF(AN99="","",VLOOKUP(AN99,'シフト記号表（勤務時間帯）'!$D$6:$X$47,21,FALSE))</f>
        <v/>
      </c>
      <c r="AO100" s="521" t="str">
        <f>IF(AO99="","",VLOOKUP(AO99,'シフト記号表（勤務時間帯）'!$D$6:$X$47,21,FALSE))</f>
        <v/>
      </c>
      <c r="AP100" s="519" t="str">
        <f>IF(AP99="","",VLOOKUP(AP99,'シフト記号表（勤務時間帯）'!$D$6:$X$47,21,FALSE))</f>
        <v/>
      </c>
      <c r="AQ100" s="520" t="str">
        <f>IF(AQ99="","",VLOOKUP(AQ99,'シフト記号表（勤務時間帯）'!$D$6:$X$47,21,FALSE))</f>
        <v/>
      </c>
      <c r="AR100" s="520" t="str">
        <f>IF(AR99="","",VLOOKUP(AR99,'シフト記号表（勤務時間帯）'!$D$6:$X$47,21,FALSE))</f>
        <v/>
      </c>
      <c r="AS100" s="520" t="str">
        <f>IF(AS99="","",VLOOKUP(AS99,'シフト記号表（勤務時間帯）'!$D$6:$X$47,21,FALSE))</f>
        <v/>
      </c>
      <c r="AT100" s="520" t="str">
        <f>IF(AT99="","",VLOOKUP(AT99,'シフト記号表（勤務時間帯）'!$D$6:$X$47,21,FALSE))</f>
        <v/>
      </c>
      <c r="AU100" s="520" t="str">
        <f>IF(AU99="","",VLOOKUP(AU99,'シフト記号表（勤務時間帯）'!$D$6:$X$47,21,FALSE))</f>
        <v/>
      </c>
      <c r="AV100" s="521" t="str">
        <f>IF(AV99="","",VLOOKUP(AV99,'シフト記号表（勤務時間帯）'!$D$6:$X$47,21,FALSE))</f>
        <v/>
      </c>
      <c r="AW100" s="519" t="str">
        <f>IF(AW99="","",VLOOKUP(AW99,'シフト記号表（勤務時間帯）'!$D$6:$X$47,21,FALSE))</f>
        <v/>
      </c>
      <c r="AX100" s="520" t="str">
        <f>IF(AX99="","",VLOOKUP(AX99,'シフト記号表（勤務時間帯）'!$D$6:$X$47,21,FALSE))</f>
        <v/>
      </c>
      <c r="AY100" s="520" t="str">
        <f>IF(AY99="","",VLOOKUP(AY99,'シフト記号表（勤務時間帯）'!$D$6:$X$47,21,FALSE))</f>
        <v/>
      </c>
      <c r="AZ100" s="981">
        <f>IF($BC$3="４週",SUM(U100:AV100),IF($BC$3="暦月",SUM(U100:AY100),""))</f>
        <v>0</v>
      </c>
      <c r="BA100" s="982"/>
      <c r="BB100" s="983">
        <f>IF($BC$3="４週",AZ100/4,IF($BC$3="暦月",(AZ100/($BC$8/7)),""))</f>
        <v>0</v>
      </c>
      <c r="BC100" s="982"/>
      <c r="BD100" s="975"/>
      <c r="BE100" s="976"/>
      <c r="BF100" s="976"/>
      <c r="BG100" s="976"/>
      <c r="BH100" s="977"/>
    </row>
    <row r="101" spans="2:60" ht="20.25" customHeight="1">
      <c r="B101" s="522"/>
      <c r="C101" s="993"/>
      <c r="D101" s="994"/>
      <c r="E101" s="995"/>
      <c r="F101" s="523"/>
      <c r="G101" s="524">
        <f>C99</f>
        <v>0</v>
      </c>
      <c r="H101" s="998"/>
      <c r="I101" s="1005"/>
      <c r="J101" s="1006"/>
      <c r="K101" s="1006"/>
      <c r="L101" s="1007"/>
      <c r="M101" s="1014"/>
      <c r="N101" s="1015"/>
      <c r="O101" s="1016"/>
      <c r="P101" s="557" t="s">
        <v>976</v>
      </c>
      <c r="Q101" s="526"/>
      <c r="R101" s="526"/>
      <c r="S101" s="546"/>
      <c r="T101" s="547"/>
      <c r="U101" s="529" t="str">
        <f>IF(U99="","",VLOOKUP(U99,'シフト記号表（勤務時間帯）'!$D$6:$Z$47,23,FALSE))</f>
        <v/>
      </c>
      <c r="V101" s="530" t="str">
        <f>IF(V99="","",VLOOKUP(V99,'シフト記号表（勤務時間帯）'!$D$6:$Z$47,23,FALSE))</f>
        <v/>
      </c>
      <c r="W101" s="530" t="str">
        <f>IF(W99="","",VLOOKUP(W99,'シフト記号表（勤務時間帯）'!$D$6:$Z$47,23,FALSE))</f>
        <v/>
      </c>
      <c r="X101" s="530" t="str">
        <f>IF(X99="","",VLOOKUP(X99,'シフト記号表（勤務時間帯）'!$D$6:$Z$47,23,FALSE))</f>
        <v/>
      </c>
      <c r="Y101" s="530" t="str">
        <f>IF(Y99="","",VLOOKUP(Y99,'シフト記号表（勤務時間帯）'!$D$6:$Z$47,23,FALSE))</f>
        <v/>
      </c>
      <c r="Z101" s="530" t="str">
        <f>IF(Z99="","",VLOOKUP(Z99,'シフト記号表（勤務時間帯）'!$D$6:$Z$47,23,FALSE))</f>
        <v/>
      </c>
      <c r="AA101" s="531" t="str">
        <f>IF(AA99="","",VLOOKUP(AA99,'シフト記号表（勤務時間帯）'!$D$6:$Z$47,23,FALSE))</f>
        <v/>
      </c>
      <c r="AB101" s="529" t="str">
        <f>IF(AB99="","",VLOOKUP(AB99,'シフト記号表（勤務時間帯）'!$D$6:$Z$47,23,FALSE))</f>
        <v/>
      </c>
      <c r="AC101" s="530" t="str">
        <f>IF(AC99="","",VLOOKUP(AC99,'シフト記号表（勤務時間帯）'!$D$6:$Z$47,23,FALSE))</f>
        <v/>
      </c>
      <c r="AD101" s="530" t="str">
        <f>IF(AD99="","",VLOOKUP(AD99,'シフト記号表（勤務時間帯）'!$D$6:$Z$47,23,FALSE))</f>
        <v/>
      </c>
      <c r="AE101" s="530" t="str">
        <f>IF(AE99="","",VLOOKUP(AE99,'シフト記号表（勤務時間帯）'!$D$6:$Z$47,23,FALSE))</f>
        <v/>
      </c>
      <c r="AF101" s="530" t="str">
        <f>IF(AF99="","",VLOOKUP(AF99,'シフト記号表（勤務時間帯）'!$D$6:$Z$47,23,FALSE))</f>
        <v/>
      </c>
      <c r="AG101" s="530" t="str">
        <f>IF(AG99="","",VLOOKUP(AG99,'シフト記号表（勤務時間帯）'!$D$6:$Z$47,23,FALSE))</f>
        <v/>
      </c>
      <c r="AH101" s="531" t="str">
        <f>IF(AH99="","",VLOOKUP(AH99,'シフト記号表（勤務時間帯）'!$D$6:$Z$47,23,FALSE))</f>
        <v/>
      </c>
      <c r="AI101" s="529" t="str">
        <f>IF(AI99="","",VLOOKUP(AI99,'シフト記号表（勤務時間帯）'!$D$6:$Z$47,23,FALSE))</f>
        <v/>
      </c>
      <c r="AJ101" s="530" t="str">
        <f>IF(AJ99="","",VLOOKUP(AJ99,'シフト記号表（勤務時間帯）'!$D$6:$Z$47,23,FALSE))</f>
        <v/>
      </c>
      <c r="AK101" s="530" t="str">
        <f>IF(AK99="","",VLOOKUP(AK99,'シフト記号表（勤務時間帯）'!$D$6:$Z$47,23,FALSE))</f>
        <v/>
      </c>
      <c r="AL101" s="530" t="str">
        <f>IF(AL99="","",VLOOKUP(AL99,'シフト記号表（勤務時間帯）'!$D$6:$Z$47,23,FALSE))</f>
        <v/>
      </c>
      <c r="AM101" s="530" t="str">
        <f>IF(AM99="","",VLOOKUP(AM99,'シフト記号表（勤務時間帯）'!$D$6:$Z$47,23,FALSE))</f>
        <v/>
      </c>
      <c r="AN101" s="530" t="str">
        <f>IF(AN99="","",VLOOKUP(AN99,'シフト記号表（勤務時間帯）'!$D$6:$Z$47,23,FALSE))</f>
        <v/>
      </c>
      <c r="AO101" s="531" t="str">
        <f>IF(AO99="","",VLOOKUP(AO99,'シフト記号表（勤務時間帯）'!$D$6:$Z$47,23,FALSE))</f>
        <v/>
      </c>
      <c r="AP101" s="529" t="str">
        <f>IF(AP99="","",VLOOKUP(AP99,'シフト記号表（勤務時間帯）'!$D$6:$Z$47,23,FALSE))</f>
        <v/>
      </c>
      <c r="AQ101" s="530" t="str">
        <f>IF(AQ99="","",VLOOKUP(AQ99,'シフト記号表（勤務時間帯）'!$D$6:$Z$47,23,FALSE))</f>
        <v/>
      </c>
      <c r="AR101" s="530" t="str">
        <f>IF(AR99="","",VLOOKUP(AR99,'シフト記号表（勤務時間帯）'!$D$6:$Z$47,23,FALSE))</f>
        <v/>
      </c>
      <c r="AS101" s="530" t="str">
        <f>IF(AS99="","",VLOOKUP(AS99,'シフト記号表（勤務時間帯）'!$D$6:$Z$47,23,FALSE))</f>
        <v/>
      </c>
      <c r="AT101" s="530" t="str">
        <f>IF(AT99="","",VLOOKUP(AT99,'シフト記号表（勤務時間帯）'!$D$6:$Z$47,23,FALSE))</f>
        <v/>
      </c>
      <c r="AU101" s="530" t="str">
        <f>IF(AU99="","",VLOOKUP(AU99,'シフト記号表（勤務時間帯）'!$D$6:$Z$47,23,FALSE))</f>
        <v/>
      </c>
      <c r="AV101" s="531" t="str">
        <f>IF(AV99="","",VLOOKUP(AV99,'シフト記号表（勤務時間帯）'!$D$6:$Z$47,23,FALSE))</f>
        <v/>
      </c>
      <c r="AW101" s="529" t="str">
        <f>IF(AW99="","",VLOOKUP(AW99,'シフト記号表（勤務時間帯）'!$D$6:$Z$47,23,FALSE))</f>
        <v/>
      </c>
      <c r="AX101" s="530" t="str">
        <f>IF(AX99="","",VLOOKUP(AX99,'シフト記号表（勤務時間帯）'!$D$6:$Z$47,23,FALSE))</f>
        <v/>
      </c>
      <c r="AY101" s="530" t="str">
        <f>IF(AY99="","",VLOOKUP(AY99,'シフト記号表（勤務時間帯）'!$D$6:$Z$47,23,FALSE))</f>
        <v/>
      </c>
      <c r="AZ101" s="984">
        <f>IF($BC$3="４週",SUM(U101:AV101),IF($BC$3="暦月",SUM(U101:AY101),""))</f>
        <v>0</v>
      </c>
      <c r="BA101" s="985"/>
      <c r="BB101" s="986">
        <f>IF($BC$3="４週",AZ101/4,IF($BC$3="暦月",(AZ101/($BC$8/7)),""))</f>
        <v>0</v>
      </c>
      <c r="BC101" s="985"/>
      <c r="BD101" s="978"/>
      <c r="BE101" s="979"/>
      <c r="BF101" s="979"/>
      <c r="BG101" s="979"/>
      <c r="BH101" s="980"/>
    </row>
    <row r="102" spans="2:60" ht="20.25" customHeight="1">
      <c r="B102" s="532"/>
      <c r="C102" s="987"/>
      <c r="D102" s="988"/>
      <c r="E102" s="989"/>
      <c r="F102" s="533"/>
      <c r="G102" s="534"/>
      <c r="H102" s="996"/>
      <c r="I102" s="999"/>
      <c r="J102" s="1000"/>
      <c r="K102" s="1000"/>
      <c r="L102" s="1001"/>
      <c r="M102" s="1008"/>
      <c r="N102" s="1009"/>
      <c r="O102" s="1010"/>
      <c r="P102" s="553" t="s">
        <v>974</v>
      </c>
      <c r="Q102" s="554"/>
      <c r="R102" s="554"/>
      <c r="S102" s="555"/>
      <c r="T102" s="556"/>
      <c r="U102" s="539"/>
      <c r="V102" s="540"/>
      <c r="W102" s="540"/>
      <c r="X102" s="540"/>
      <c r="Y102" s="540"/>
      <c r="Z102" s="540"/>
      <c r="AA102" s="541"/>
      <c r="AB102" s="539"/>
      <c r="AC102" s="540"/>
      <c r="AD102" s="540"/>
      <c r="AE102" s="540"/>
      <c r="AF102" s="540"/>
      <c r="AG102" s="540"/>
      <c r="AH102" s="541"/>
      <c r="AI102" s="539"/>
      <c r="AJ102" s="540"/>
      <c r="AK102" s="540"/>
      <c r="AL102" s="540"/>
      <c r="AM102" s="540"/>
      <c r="AN102" s="540"/>
      <c r="AO102" s="541"/>
      <c r="AP102" s="539"/>
      <c r="AQ102" s="540"/>
      <c r="AR102" s="540"/>
      <c r="AS102" s="540"/>
      <c r="AT102" s="540"/>
      <c r="AU102" s="540"/>
      <c r="AV102" s="541"/>
      <c r="AW102" s="539"/>
      <c r="AX102" s="540"/>
      <c r="AY102" s="540"/>
      <c r="AZ102" s="1017"/>
      <c r="BA102" s="971"/>
      <c r="BB102" s="970"/>
      <c r="BC102" s="971"/>
      <c r="BD102" s="972"/>
      <c r="BE102" s="973"/>
      <c r="BF102" s="973"/>
      <c r="BG102" s="973"/>
      <c r="BH102" s="974"/>
    </row>
    <row r="103" spans="2:60" ht="20.25" customHeight="1">
      <c r="B103" s="512">
        <f>B100+1</f>
        <v>28</v>
      </c>
      <c r="C103" s="990"/>
      <c r="D103" s="991"/>
      <c r="E103" s="992"/>
      <c r="F103" s="513">
        <f>C102</f>
        <v>0</v>
      </c>
      <c r="G103" s="514"/>
      <c r="H103" s="997"/>
      <c r="I103" s="1002"/>
      <c r="J103" s="1003"/>
      <c r="K103" s="1003"/>
      <c r="L103" s="1004"/>
      <c r="M103" s="1011"/>
      <c r="N103" s="1012"/>
      <c r="O103" s="1013"/>
      <c r="P103" s="515" t="s">
        <v>975</v>
      </c>
      <c r="Q103" s="516"/>
      <c r="R103" s="516"/>
      <c r="S103" s="517"/>
      <c r="T103" s="518"/>
      <c r="U103" s="519" t="str">
        <f>IF(U102="","",VLOOKUP(U102,'シフト記号表（勤務時間帯）'!$D$6:$X$47,21,FALSE))</f>
        <v/>
      </c>
      <c r="V103" s="520" t="str">
        <f>IF(V102="","",VLOOKUP(V102,'シフト記号表（勤務時間帯）'!$D$6:$X$47,21,FALSE))</f>
        <v/>
      </c>
      <c r="W103" s="520" t="str">
        <f>IF(W102="","",VLOOKUP(W102,'シフト記号表（勤務時間帯）'!$D$6:$X$47,21,FALSE))</f>
        <v/>
      </c>
      <c r="X103" s="520" t="str">
        <f>IF(X102="","",VLOOKUP(X102,'シフト記号表（勤務時間帯）'!$D$6:$X$47,21,FALSE))</f>
        <v/>
      </c>
      <c r="Y103" s="520" t="str">
        <f>IF(Y102="","",VLOOKUP(Y102,'シフト記号表（勤務時間帯）'!$D$6:$X$47,21,FALSE))</f>
        <v/>
      </c>
      <c r="Z103" s="520" t="str">
        <f>IF(Z102="","",VLOOKUP(Z102,'シフト記号表（勤務時間帯）'!$D$6:$X$47,21,FALSE))</f>
        <v/>
      </c>
      <c r="AA103" s="521" t="str">
        <f>IF(AA102="","",VLOOKUP(AA102,'シフト記号表（勤務時間帯）'!$D$6:$X$47,21,FALSE))</f>
        <v/>
      </c>
      <c r="AB103" s="519" t="str">
        <f>IF(AB102="","",VLOOKUP(AB102,'シフト記号表（勤務時間帯）'!$D$6:$X$47,21,FALSE))</f>
        <v/>
      </c>
      <c r="AC103" s="520" t="str">
        <f>IF(AC102="","",VLOOKUP(AC102,'シフト記号表（勤務時間帯）'!$D$6:$X$47,21,FALSE))</f>
        <v/>
      </c>
      <c r="AD103" s="520" t="str">
        <f>IF(AD102="","",VLOOKUP(AD102,'シフト記号表（勤務時間帯）'!$D$6:$X$47,21,FALSE))</f>
        <v/>
      </c>
      <c r="AE103" s="520" t="str">
        <f>IF(AE102="","",VLOOKUP(AE102,'シフト記号表（勤務時間帯）'!$D$6:$X$47,21,FALSE))</f>
        <v/>
      </c>
      <c r="AF103" s="520" t="str">
        <f>IF(AF102="","",VLOOKUP(AF102,'シフト記号表（勤務時間帯）'!$D$6:$X$47,21,FALSE))</f>
        <v/>
      </c>
      <c r="AG103" s="520" t="str">
        <f>IF(AG102="","",VLOOKUP(AG102,'シフト記号表（勤務時間帯）'!$D$6:$X$47,21,FALSE))</f>
        <v/>
      </c>
      <c r="AH103" s="521" t="str">
        <f>IF(AH102="","",VLOOKUP(AH102,'シフト記号表（勤務時間帯）'!$D$6:$X$47,21,FALSE))</f>
        <v/>
      </c>
      <c r="AI103" s="519" t="str">
        <f>IF(AI102="","",VLOOKUP(AI102,'シフト記号表（勤務時間帯）'!$D$6:$X$47,21,FALSE))</f>
        <v/>
      </c>
      <c r="AJ103" s="520" t="str">
        <f>IF(AJ102="","",VLOOKUP(AJ102,'シフト記号表（勤務時間帯）'!$D$6:$X$47,21,FALSE))</f>
        <v/>
      </c>
      <c r="AK103" s="520" t="str">
        <f>IF(AK102="","",VLOOKUP(AK102,'シフト記号表（勤務時間帯）'!$D$6:$X$47,21,FALSE))</f>
        <v/>
      </c>
      <c r="AL103" s="520" t="str">
        <f>IF(AL102="","",VLOOKUP(AL102,'シフト記号表（勤務時間帯）'!$D$6:$X$47,21,FALSE))</f>
        <v/>
      </c>
      <c r="AM103" s="520" t="str">
        <f>IF(AM102="","",VLOOKUP(AM102,'シフト記号表（勤務時間帯）'!$D$6:$X$47,21,FALSE))</f>
        <v/>
      </c>
      <c r="AN103" s="520" t="str">
        <f>IF(AN102="","",VLOOKUP(AN102,'シフト記号表（勤務時間帯）'!$D$6:$X$47,21,FALSE))</f>
        <v/>
      </c>
      <c r="AO103" s="521" t="str">
        <f>IF(AO102="","",VLOOKUP(AO102,'シフト記号表（勤務時間帯）'!$D$6:$X$47,21,FALSE))</f>
        <v/>
      </c>
      <c r="AP103" s="519" t="str">
        <f>IF(AP102="","",VLOOKUP(AP102,'シフト記号表（勤務時間帯）'!$D$6:$X$47,21,FALSE))</f>
        <v/>
      </c>
      <c r="AQ103" s="520" t="str">
        <f>IF(AQ102="","",VLOOKUP(AQ102,'シフト記号表（勤務時間帯）'!$D$6:$X$47,21,FALSE))</f>
        <v/>
      </c>
      <c r="AR103" s="520" t="str">
        <f>IF(AR102="","",VLOOKUP(AR102,'シフト記号表（勤務時間帯）'!$D$6:$X$47,21,FALSE))</f>
        <v/>
      </c>
      <c r="AS103" s="520" t="str">
        <f>IF(AS102="","",VLOOKUP(AS102,'シフト記号表（勤務時間帯）'!$D$6:$X$47,21,FALSE))</f>
        <v/>
      </c>
      <c r="AT103" s="520" t="str">
        <f>IF(AT102="","",VLOOKUP(AT102,'シフト記号表（勤務時間帯）'!$D$6:$X$47,21,FALSE))</f>
        <v/>
      </c>
      <c r="AU103" s="520" t="str">
        <f>IF(AU102="","",VLOOKUP(AU102,'シフト記号表（勤務時間帯）'!$D$6:$X$47,21,FALSE))</f>
        <v/>
      </c>
      <c r="AV103" s="521" t="str">
        <f>IF(AV102="","",VLOOKUP(AV102,'シフト記号表（勤務時間帯）'!$D$6:$X$47,21,FALSE))</f>
        <v/>
      </c>
      <c r="AW103" s="519" t="str">
        <f>IF(AW102="","",VLOOKUP(AW102,'シフト記号表（勤務時間帯）'!$D$6:$X$47,21,FALSE))</f>
        <v/>
      </c>
      <c r="AX103" s="520" t="str">
        <f>IF(AX102="","",VLOOKUP(AX102,'シフト記号表（勤務時間帯）'!$D$6:$X$47,21,FALSE))</f>
        <v/>
      </c>
      <c r="AY103" s="520" t="str">
        <f>IF(AY102="","",VLOOKUP(AY102,'シフト記号表（勤務時間帯）'!$D$6:$X$47,21,FALSE))</f>
        <v/>
      </c>
      <c r="AZ103" s="981">
        <f>IF($BC$3="４週",SUM(U103:AV103),IF($BC$3="暦月",SUM(U103:AY103),""))</f>
        <v>0</v>
      </c>
      <c r="BA103" s="982"/>
      <c r="BB103" s="983">
        <f>IF($BC$3="４週",AZ103/4,IF($BC$3="暦月",(AZ103/($BC$8/7)),""))</f>
        <v>0</v>
      </c>
      <c r="BC103" s="982"/>
      <c r="BD103" s="975"/>
      <c r="BE103" s="976"/>
      <c r="BF103" s="976"/>
      <c r="BG103" s="976"/>
      <c r="BH103" s="977"/>
    </row>
    <row r="104" spans="2:60" ht="20.25" customHeight="1">
      <c r="B104" s="522"/>
      <c r="C104" s="993"/>
      <c r="D104" s="994"/>
      <c r="E104" s="995"/>
      <c r="F104" s="523"/>
      <c r="G104" s="524">
        <f>C102</f>
        <v>0</v>
      </c>
      <c r="H104" s="998"/>
      <c r="I104" s="1005"/>
      <c r="J104" s="1006"/>
      <c r="K104" s="1006"/>
      <c r="L104" s="1007"/>
      <c r="M104" s="1014"/>
      <c r="N104" s="1015"/>
      <c r="O104" s="1016"/>
      <c r="P104" s="557" t="s">
        <v>976</v>
      </c>
      <c r="Q104" s="526"/>
      <c r="R104" s="526"/>
      <c r="S104" s="546"/>
      <c r="T104" s="547"/>
      <c r="U104" s="529" t="str">
        <f>IF(U102="","",VLOOKUP(U102,'シフト記号表（勤務時間帯）'!$D$6:$Z$47,23,FALSE))</f>
        <v/>
      </c>
      <c r="V104" s="530" t="str">
        <f>IF(V102="","",VLOOKUP(V102,'シフト記号表（勤務時間帯）'!$D$6:$Z$47,23,FALSE))</f>
        <v/>
      </c>
      <c r="W104" s="530" t="str">
        <f>IF(W102="","",VLOOKUP(W102,'シフト記号表（勤務時間帯）'!$D$6:$Z$47,23,FALSE))</f>
        <v/>
      </c>
      <c r="X104" s="530" t="str">
        <f>IF(X102="","",VLOOKUP(X102,'シフト記号表（勤務時間帯）'!$D$6:$Z$47,23,FALSE))</f>
        <v/>
      </c>
      <c r="Y104" s="530" t="str">
        <f>IF(Y102="","",VLOOKUP(Y102,'シフト記号表（勤務時間帯）'!$D$6:$Z$47,23,FALSE))</f>
        <v/>
      </c>
      <c r="Z104" s="530" t="str">
        <f>IF(Z102="","",VLOOKUP(Z102,'シフト記号表（勤務時間帯）'!$D$6:$Z$47,23,FALSE))</f>
        <v/>
      </c>
      <c r="AA104" s="531" t="str">
        <f>IF(AA102="","",VLOOKUP(AA102,'シフト記号表（勤務時間帯）'!$D$6:$Z$47,23,FALSE))</f>
        <v/>
      </c>
      <c r="AB104" s="529" t="str">
        <f>IF(AB102="","",VLOOKUP(AB102,'シフト記号表（勤務時間帯）'!$D$6:$Z$47,23,FALSE))</f>
        <v/>
      </c>
      <c r="AC104" s="530" t="str">
        <f>IF(AC102="","",VLOOKUP(AC102,'シフト記号表（勤務時間帯）'!$D$6:$Z$47,23,FALSE))</f>
        <v/>
      </c>
      <c r="AD104" s="530" t="str">
        <f>IF(AD102="","",VLOOKUP(AD102,'シフト記号表（勤務時間帯）'!$D$6:$Z$47,23,FALSE))</f>
        <v/>
      </c>
      <c r="AE104" s="530" t="str">
        <f>IF(AE102="","",VLOOKUP(AE102,'シフト記号表（勤務時間帯）'!$D$6:$Z$47,23,FALSE))</f>
        <v/>
      </c>
      <c r="AF104" s="530" t="str">
        <f>IF(AF102="","",VLOOKUP(AF102,'シフト記号表（勤務時間帯）'!$D$6:$Z$47,23,FALSE))</f>
        <v/>
      </c>
      <c r="AG104" s="530" t="str">
        <f>IF(AG102="","",VLOOKUP(AG102,'シフト記号表（勤務時間帯）'!$D$6:$Z$47,23,FALSE))</f>
        <v/>
      </c>
      <c r="AH104" s="531" t="str">
        <f>IF(AH102="","",VLOOKUP(AH102,'シフト記号表（勤務時間帯）'!$D$6:$Z$47,23,FALSE))</f>
        <v/>
      </c>
      <c r="AI104" s="529" t="str">
        <f>IF(AI102="","",VLOOKUP(AI102,'シフト記号表（勤務時間帯）'!$D$6:$Z$47,23,FALSE))</f>
        <v/>
      </c>
      <c r="AJ104" s="530" t="str">
        <f>IF(AJ102="","",VLOOKUP(AJ102,'シフト記号表（勤務時間帯）'!$D$6:$Z$47,23,FALSE))</f>
        <v/>
      </c>
      <c r="AK104" s="530" t="str">
        <f>IF(AK102="","",VLOOKUP(AK102,'シフト記号表（勤務時間帯）'!$D$6:$Z$47,23,FALSE))</f>
        <v/>
      </c>
      <c r="AL104" s="530" t="str">
        <f>IF(AL102="","",VLOOKUP(AL102,'シフト記号表（勤務時間帯）'!$D$6:$Z$47,23,FALSE))</f>
        <v/>
      </c>
      <c r="AM104" s="530" t="str">
        <f>IF(AM102="","",VLOOKUP(AM102,'シフト記号表（勤務時間帯）'!$D$6:$Z$47,23,FALSE))</f>
        <v/>
      </c>
      <c r="AN104" s="530" t="str">
        <f>IF(AN102="","",VLOOKUP(AN102,'シフト記号表（勤務時間帯）'!$D$6:$Z$47,23,FALSE))</f>
        <v/>
      </c>
      <c r="AO104" s="531" t="str">
        <f>IF(AO102="","",VLOOKUP(AO102,'シフト記号表（勤務時間帯）'!$D$6:$Z$47,23,FALSE))</f>
        <v/>
      </c>
      <c r="AP104" s="529" t="str">
        <f>IF(AP102="","",VLOOKUP(AP102,'シフト記号表（勤務時間帯）'!$D$6:$Z$47,23,FALSE))</f>
        <v/>
      </c>
      <c r="AQ104" s="530" t="str">
        <f>IF(AQ102="","",VLOOKUP(AQ102,'シフト記号表（勤務時間帯）'!$D$6:$Z$47,23,FALSE))</f>
        <v/>
      </c>
      <c r="AR104" s="530" t="str">
        <f>IF(AR102="","",VLOOKUP(AR102,'シフト記号表（勤務時間帯）'!$D$6:$Z$47,23,FALSE))</f>
        <v/>
      </c>
      <c r="AS104" s="530" t="str">
        <f>IF(AS102="","",VLOOKUP(AS102,'シフト記号表（勤務時間帯）'!$D$6:$Z$47,23,FALSE))</f>
        <v/>
      </c>
      <c r="AT104" s="530" t="str">
        <f>IF(AT102="","",VLOOKUP(AT102,'シフト記号表（勤務時間帯）'!$D$6:$Z$47,23,FALSE))</f>
        <v/>
      </c>
      <c r="AU104" s="530" t="str">
        <f>IF(AU102="","",VLOOKUP(AU102,'シフト記号表（勤務時間帯）'!$D$6:$Z$47,23,FALSE))</f>
        <v/>
      </c>
      <c r="AV104" s="531" t="str">
        <f>IF(AV102="","",VLOOKUP(AV102,'シフト記号表（勤務時間帯）'!$D$6:$Z$47,23,FALSE))</f>
        <v/>
      </c>
      <c r="AW104" s="529" t="str">
        <f>IF(AW102="","",VLOOKUP(AW102,'シフト記号表（勤務時間帯）'!$D$6:$Z$47,23,FALSE))</f>
        <v/>
      </c>
      <c r="AX104" s="530" t="str">
        <f>IF(AX102="","",VLOOKUP(AX102,'シフト記号表（勤務時間帯）'!$D$6:$Z$47,23,FALSE))</f>
        <v/>
      </c>
      <c r="AY104" s="530" t="str">
        <f>IF(AY102="","",VLOOKUP(AY102,'シフト記号表（勤務時間帯）'!$D$6:$Z$47,23,FALSE))</f>
        <v/>
      </c>
      <c r="AZ104" s="984">
        <f>IF($BC$3="４週",SUM(U104:AV104),IF($BC$3="暦月",SUM(U104:AY104),""))</f>
        <v>0</v>
      </c>
      <c r="BA104" s="985"/>
      <c r="BB104" s="986">
        <f>IF($BC$3="４週",AZ104/4,IF($BC$3="暦月",(AZ104/($BC$8/7)),""))</f>
        <v>0</v>
      </c>
      <c r="BC104" s="985"/>
      <c r="BD104" s="978"/>
      <c r="BE104" s="979"/>
      <c r="BF104" s="979"/>
      <c r="BG104" s="979"/>
      <c r="BH104" s="980"/>
    </row>
    <row r="105" spans="2:60" ht="20.25" customHeight="1">
      <c r="B105" s="532"/>
      <c r="C105" s="987"/>
      <c r="D105" s="988"/>
      <c r="E105" s="989"/>
      <c r="F105" s="533"/>
      <c r="G105" s="534"/>
      <c r="H105" s="996"/>
      <c r="I105" s="999"/>
      <c r="J105" s="1000"/>
      <c r="K105" s="1000"/>
      <c r="L105" s="1001"/>
      <c r="M105" s="1008"/>
      <c r="N105" s="1009"/>
      <c r="O105" s="1010"/>
      <c r="P105" s="553" t="s">
        <v>974</v>
      </c>
      <c r="Q105" s="554"/>
      <c r="R105" s="554"/>
      <c r="S105" s="555"/>
      <c r="T105" s="556"/>
      <c r="U105" s="539"/>
      <c r="V105" s="540"/>
      <c r="W105" s="540"/>
      <c r="X105" s="540"/>
      <c r="Y105" s="540"/>
      <c r="Z105" s="540"/>
      <c r="AA105" s="541"/>
      <c r="AB105" s="539"/>
      <c r="AC105" s="540"/>
      <c r="AD105" s="540"/>
      <c r="AE105" s="540"/>
      <c r="AF105" s="540"/>
      <c r="AG105" s="540"/>
      <c r="AH105" s="541"/>
      <c r="AI105" s="539"/>
      <c r="AJ105" s="540"/>
      <c r="AK105" s="540"/>
      <c r="AL105" s="540"/>
      <c r="AM105" s="540"/>
      <c r="AN105" s="540"/>
      <c r="AO105" s="541"/>
      <c r="AP105" s="539"/>
      <c r="AQ105" s="540"/>
      <c r="AR105" s="540"/>
      <c r="AS105" s="540"/>
      <c r="AT105" s="540"/>
      <c r="AU105" s="540"/>
      <c r="AV105" s="541"/>
      <c r="AW105" s="539"/>
      <c r="AX105" s="540"/>
      <c r="AY105" s="540"/>
      <c r="AZ105" s="1017"/>
      <c r="BA105" s="971"/>
      <c r="BB105" s="970"/>
      <c r="BC105" s="971"/>
      <c r="BD105" s="972"/>
      <c r="BE105" s="973"/>
      <c r="BF105" s="973"/>
      <c r="BG105" s="973"/>
      <c r="BH105" s="974"/>
    </row>
    <row r="106" spans="2:60" ht="20.25" customHeight="1">
      <c r="B106" s="512">
        <f>B103+1</f>
        <v>29</v>
      </c>
      <c r="C106" s="990"/>
      <c r="D106" s="991"/>
      <c r="E106" s="992"/>
      <c r="F106" s="513">
        <f>C105</f>
        <v>0</v>
      </c>
      <c r="G106" s="514"/>
      <c r="H106" s="997"/>
      <c r="I106" s="1002"/>
      <c r="J106" s="1003"/>
      <c r="K106" s="1003"/>
      <c r="L106" s="1004"/>
      <c r="M106" s="1011"/>
      <c r="N106" s="1012"/>
      <c r="O106" s="1013"/>
      <c r="P106" s="515" t="s">
        <v>975</v>
      </c>
      <c r="Q106" s="516"/>
      <c r="R106" s="516"/>
      <c r="S106" s="517"/>
      <c r="T106" s="518"/>
      <c r="U106" s="519" t="str">
        <f>IF(U105="","",VLOOKUP(U105,'シフト記号表（勤務時間帯）'!$D$6:$X$47,21,FALSE))</f>
        <v/>
      </c>
      <c r="V106" s="520" t="str">
        <f>IF(V105="","",VLOOKUP(V105,'シフト記号表（勤務時間帯）'!$D$6:$X$47,21,FALSE))</f>
        <v/>
      </c>
      <c r="W106" s="520" t="str">
        <f>IF(W105="","",VLOOKUP(W105,'シフト記号表（勤務時間帯）'!$D$6:$X$47,21,FALSE))</f>
        <v/>
      </c>
      <c r="X106" s="520" t="str">
        <f>IF(X105="","",VLOOKUP(X105,'シフト記号表（勤務時間帯）'!$D$6:$X$47,21,FALSE))</f>
        <v/>
      </c>
      <c r="Y106" s="520" t="str">
        <f>IF(Y105="","",VLOOKUP(Y105,'シフト記号表（勤務時間帯）'!$D$6:$X$47,21,FALSE))</f>
        <v/>
      </c>
      <c r="Z106" s="520" t="str">
        <f>IF(Z105="","",VLOOKUP(Z105,'シフト記号表（勤務時間帯）'!$D$6:$X$47,21,FALSE))</f>
        <v/>
      </c>
      <c r="AA106" s="521" t="str">
        <f>IF(AA105="","",VLOOKUP(AA105,'シフト記号表（勤務時間帯）'!$D$6:$X$47,21,FALSE))</f>
        <v/>
      </c>
      <c r="AB106" s="519" t="str">
        <f>IF(AB105="","",VLOOKUP(AB105,'シフト記号表（勤務時間帯）'!$D$6:$X$47,21,FALSE))</f>
        <v/>
      </c>
      <c r="AC106" s="520" t="str">
        <f>IF(AC105="","",VLOOKUP(AC105,'シフト記号表（勤務時間帯）'!$D$6:$X$47,21,FALSE))</f>
        <v/>
      </c>
      <c r="AD106" s="520" t="str">
        <f>IF(AD105="","",VLOOKUP(AD105,'シフト記号表（勤務時間帯）'!$D$6:$X$47,21,FALSE))</f>
        <v/>
      </c>
      <c r="AE106" s="520" t="str">
        <f>IF(AE105="","",VLOOKUP(AE105,'シフト記号表（勤務時間帯）'!$D$6:$X$47,21,FALSE))</f>
        <v/>
      </c>
      <c r="AF106" s="520" t="str">
        <f>IF(AF105="","",VLOOKUP(AF105,'シフト記号表（勤務時間帯）'!$D$6:$X$47,21,FALSE))</f>
        <v/>
      </c>
      <c r="AG106" s="520" t="str">
        <f>IF(AG105="","",VLOOKUP(AG105,'シフト記号表（勤務時間帯）'!$D$6:$X$47,21,FALSE))</f>
        <v/>
      </c>
      <c r="AH106" s="521" t="str">
        <f>IF(AH105="","",VLOOKUP(AH105,'シフト記号表（勤務時間帯）'!$D$6:$X$47,21,FALSE))</f>
        <v/>
      </c>
      <c r="AI106" s="519" t="str">
        <f>IF(AI105="","",VLOOKUP(AI105,'シフト記号表（勤務時間帯）'!$D$6:$X$47,21,FALSE))</f>
        <v/>
      </c>
      <c r="AJ106" s="520" t="str">
        <f>IF(AJ105="","",VLOOKUP(AJ105,'シフト記号表（勤務時間帯）'!$D$6:$X$47,21,FALSE))</f>
        <v/>
      </c>
      <c r="AK106" s="520" t="str">
        <f>IF(AK105="","",VLOOKUP(AK105,'シフト記号表（勤務時間帯）'!$D$6:$X$47,21,FALSE))</f>
        <v/>
      </c>
      <c r="AL106" s="520" t="str">
        <f>IF(AL105="","",VLOOKUP(AL105,'シフト記号表（勤務時間帯）'!$D$6:$X$47,21,FALSE))</f>
        <v/>
      </c>
      <c r="AM106" s="520" t="str">
        <f>IF(AM105="","",VLOOKUP(AM105,'シフト記号表（勤務時間帯）'!$D$6:$X$47,21,FALSE))</f>
        <v/>
      </c>
      <c r="AN106" s="520" t="str">
        <f>IF(AN105="","",VLOOKUP(AN105,'シフト記号表（勤務時間帯）'!$D$6:$X$47,21,FALSE))</f>
        <v/>
      </c>
      <c r="AO106" s="521" t="str">
        <f>IF(AO105="","",VLOOKUP(AO105,'シフト記号表（勤務時間帯）'!$D$6:$X$47,21,FALSE))</f>
        <v/>
      </c>
      <c r="AP106" s="519" t="str">
        <f>IF(AP105="","",VLOOKUP(AP105,'シフト記号表（勤務時間帯）'!$D$6:$X$47,21,FALSE))</f>
        <v/>
      </c>
      <c r="AQ106" s="520" t="str">
        <f>IF(AQ105="","",VLOOKUP(AQ105,'シフト記号表（勤務時間帯）'!$D$6:$X$47,21,FALSE))</f>
        <v/>
      </c>
      <c r="AR106" s="520" t="str">
        <f>IF(AR105="","",VLOOKUP(AR105,'シフト記号表（勤務時間帯）'!$D$6:$X$47,21,FALSE))</f>
        <v/>
      </c>
      <c r="AS106" s="520" t="str">
        <f>IF(AS105="","",VLOOKUP(AS105,'シフト記号表（勤務時間帯）'!$D$6:$X$47,21,FALSE))</f>
        <v/>
      </c>
      <c r="AT106" s="520" t="str">
        <f>IF(AT105="","",VLOOKUP(AT105,'シフト記号表（勤務時間帯）'!$D$6:$X$47,21,FALSE))</f>
        <v/>
      </c>
      <c r="AU106" s="520" t="str">
        <f>IF(AU105="","",VLOOKUP(AU105,'シフト記号表（勤務時間帯）'!$D$6:$X$47,21,FALSE))</f>
        <v/>
      </c>
      <c r="AV106" s="521" t="str">
        <f>IF(AV105="","",VLOOKUP(AV105,'シフト記号表（勤務時間帯）'!$D$6:$X$47,21,FALSE))</f>
        <v/>
      </c>
      <c r="AW106" s="519" t="str">
        <f>IF(AW105="","",VLOOKUP(AW105,'シフト記号表（勤務時間帯）'!$D$6:$X$47,21,FALSE))</f>
        <v/>
      </c>
      <c r="AX106" s="520" t="str">
        <f>IF(AX105="","",VLOOKUP(AX105,'シフト記号表（勤務時間帯）'!$D$6:$X$47,21,FALSE))</f>
        <v/>
      </c>
      <c r="AY106" s="520" t="str">
        <f>IF(AY105="","",VLOOKUP(AY105,'シフト記号表（勤務時間帯）'!$D$6:$X$47,21,FALSE))</f>
        <v/>
      </c>
      <c r="AZ106" s="981">
        <f>IF($BC$3="４週",SUM(U106:AV106),IF($BC$3="暦月",SUM(U106:AY106),""))</f>
        <v>0</v>
      </c>
      <c r="BA106" s="982"/>
      <c r="BB106" s="983">
        <f>IF($BC$3="４週",AZ106/4,IF($BC$3="暦月",(AZ106/($BC$8/7)),""))</f>
        <v>0</v>
      </c>
      <c r="BC106" s="982"/>
      <c r="BD106" s="975"/>
      <c r="BE106" s="976"/>
      <c r="BF106" s="976"/>
      <c r="BG106" s="976"/>
      <c r="BH106" s="977"/>
    </row>
    <row r="107" spans="2:60" ht="20.25" customHeight="1">
      <c r="B107" s="522"/>
      <c r="C107" s="993"/>
      <c r="D107" s="994"/>
      <c r="E107" s="995"/>
      <c r="F107" s="523"/>
      <c r="G107" s="524">
        <f>C105</f>
        <v>0</v>
      </c>
      <c r="H107" s="998"/>
      <c r="I107" s="1005"/>
      <c r="J107" s="1006"/>
      <c r="K107" s="1006"/>
      <c r="L107" s="1007"/>
      <c r="M107" s="1014"/>
      <c r="N107" s="1015"/>
      <c r="O107" s="1016"/>
      <c r="P107" s="557" t="s">
        <v>976</v>
      </c>
      <c r="Q107" s="526"/>
      <c r="R107" s="526"/>
      <c r="S107" s="546"/>
      <c r="T107" s="547"/>
      <c r="U107" s="529" t="str">
        <f>IF(U105="","",VLOOKUP(U105,'シフト記号表（勤務時間帯）'!$D$6:$Z$47,23,FALSE))</f>
        <v/>
      </c>
      <c r="V107" s="530" t="str">
        <f>IF(V105="","",VLOOKUP(V105,'シフト記号表（勤務時間帯）'!$D$6:$Z$47,23,FALSE))</f>
        <v/>
      </c>
      <c r="W107" s="530" t="str">
        <f>IF(W105="","",VLOOKUP(W105,'シフト記号表（勤務時間帯）'!$D$6:$Z$47,23,FALSE))</f>
        <v/>
      </c>
      <c r="X107" s="530" t="str">
        <f>IF(X105="","",VLOOKUP(X105,'シフト記号表（勤務時間帯）'!$D$6:$Z$47,23,FALSE))</f>
        <v/>
      </c>
      <c r="Y107" s="530" t="str">
        <f>IF(Y105="","",VLOOKUP(Y105,'シフト記号表（勤務時間帯）'!$D$6:$Z$47,23,FALSE))</f>
        <v/>
      </c>
      <c r="Z107" s="530" t="str">
        <f>IF(Z105="","",VLOOKUP(Z105,'シフト記号表（勤務時間帯）'!$D$6:$Z$47,23,FALSE))</f>
        <v/>
      </c>
      <c r="AA107" s="531" t="str">
        <f>IF(AA105="","",VLOOKUP(AA105,'シフト記号表（勤務時間帯）'!$D$6:$Z$47,23,FALSE))</f>
        <v/>
      </c>
      <c r="AB107" s="529" t="str">
        <f>IF(AB105="","",VLOOKUP(AB105,'シフト記号表（勤務時間帯）'!$D$6:$Z$47,23,FALSE))</f>
        <v/>
      </c>
      <c r="AC107" s="530" t="str">
        <f>IF(AC105="","",VLOOKUP(AC105,'シフト記号表（勤務時間帯）'!$D$6:$Z$47,23,FALSE))</f>
        <v/>
      </c>
      <c r="AD107" s="530" t="str">
        <f>IF(AD105="","",VLOOKUP(AD105,'シフト記号表（勤務時間帯）'!$D$6:$Z$47,23,FALSE))</f>
        <v/>
      </c>
      <c r="AE107" s="530" t="str">
        <f>IF(AE105="","",VLOOKUP(AE105,'シフト記号表（勤務時間帯）'!$D$6:$Z$47,23,FALSE))</f>
        <v/>
      </c>
      <c r="AF107" s="530" t="str">
        <f>IF(AF105="","",VLOOKUP(AF105,'シフト記号表（勤務時間帯）'!$D$6:$Z$47,23,FALSE))</f>
        <v/>
      </c>
      <c r="AG107" s="530" t="str">
        <f>IF(AG105="","",VLOOKUP(AG105,'シフト記号表（勤務時間帯）'!$D$6:$Z$47,23,FALSE))</f>
        <v/>
      </c>
      <c r="AH107" s="531" t="str">
        <f>IF(AH105="","",VLOOKUP(AH105,'シフト記号表（勤務時間帯）'!$D$6:$Z$47,23,FALSE))</f>
        <v/>
      </c>
      <c r="AI107" s="529" t="str">
        <f>IF(AI105="","",VLOOKUP(AI105,'シフト記号表（勤務時間帯）'!$D$6:$Z$47,23,FALSE))</f>
        <v/>
      </c>
      <c r="AJ107" s="530" t="str">
        <f>IF(AJ105="","",VLOOKUP(AJ105,'シフト記号表（勤務時間帯）'!$D$6:$Z$47,23,FALSE))</f>
        <v/>
      </c>
      <c r="AK107" s="530" t="str">
        <f>IF(AK105="","",VLOOKUP(AK105,'シフト記号表（勤務時間帯）'!$D$6:$Z$47,23,FALSE))</f>
        <v/>
      </c>
      <c r="AL107" s="530" t="str">
        <f>IF(AL105="","",VLOOKUP(AL105,'シフト記号表（勤務時間帯）'!$D$6:$Z$47,23,FALSE))</f>
        <v/>
      </c>
      <c r="AM107" s="530" t="str">
        <f>IF(AM105="","",VLOOKUP(AM105,'シフト記号表（勤務時間帯）'!$D$6:$Z$47,23,FALSE))</f>
        <v/>
      </c>
      <c r="AN107" s="530" t="str">
        <f>IF(AN105="","",VLOOKUP(AN105,'シフト記号表（勤務時間帯）'!$D$6:$Z$47,23,FALSE))</f>
        <v/>
      </c>
      <c r="AO107" s="531" t="str">
        <f>IF(AO105="","",VLOOKUP(AO105,'シフト記号表（勤務時間帯）'!$D$6:$Z$47,23,FALSE))</f>
        <v/>
      </c>
      <c r="AP107" s="529" t="str">
        <f>IF(AP105="","",VLOOKUP(AP105,'シフト記号表（勤務時間帯）'!$D$6:$Z$47,23,FALSE))</f>
        <v/>
      </c>
      <c r="AQ107" s="530" t="str">
        <f>IF(AQ105="","",VLOOKUP(AQ105,'シフト記号表（勤務時間帯）'!$D$6:$Z$47,23,FALSE))</f>
        <v/>
      </c>
      <c r="AR107" s="530" t="str">
        <f>IF(AR105="","",VLOOKUP(AR105,'シフト記号表（勤務時間帯）'!$D$6:$Z$47,23,FALSE))</f>
        <v/>
      </c>
      <c r="AS107" s="530" t="str">
        <f>IF(AS105="","",VLOOKUP(AS105,'シフト記号表（勤務時間帯）'!$D$6:$Z$47,23,FALSE))</f>
        <v/>
      </c>
      <c r="AT107" s="530" t="str">
        <f>IF(AT105="","",VLOOKUP(AT105,'シフト記号表（勤務時間帯）'!$D$6:$Z$47,23,FALSE))</f>
        <v/>
      </c>
      <c r="AU107" s="530" t="str">
        <f>IF(AU105="","",VLOOKUP(AU105,'シフト記号表（勤務時間帯）'!$D$6:$Z$47,23,FALSE))</f>
        <v/>
      </c>
      <c r="AV107" s="531" t="str">
        <f>IF(AV105="","",VLOOKUP(AV105,'シフト記号表（勤務時間帯）'!$D$6:$Z$47,23,FALSE))</f>
        <v/>
      </c>
      <c r="AW107" s="529" t="str">
        <f>IF(AW105="","",VLOOKUP(AW105,'シフト記号表（勤務時間帯）'!$D$6:$Z$47,23,FALSE))</f>
        <v/>
      </c>
      <c r="AX107" s="530" t="str">
        <f>IF(AX105="","",VLOOKUP(AX105,'シフト記号表（勤務時間帯）'!$D$6:$Z$47,23,FALSE))</f>
        <v/>
      </c>
      <c r="AY107" s="530" t="str">
        <f>IF(AY105="","",VLOOKUP(AY105,'シフト記号表（勤務時間帯）'!$D$6:$Z$47,23,FALSE))</f>
        <v/>
      </c>
      <c r="AZ107" s="984">
        <f>IF($BC$3="４週",SUM(U107:AV107),IF($BC$3="暦月",SUM(U107:AY107),""))</f>
        <v>0</v>
      </c>
      <c r="BA107" s="985"/>
      <c r="BB107" s="986">
        <f>IF($BC$3="４週",AZ107/4,IF($BC$3="暦月",(AZ107/($BC$8/7)),""))</f>
        <v>0</v>
      </c>
      <c r="BC107" s="985"/>
      <c r="BD107" s="978"/>
      <c r="BE107" s="979"/>
      <c r="BF107" s="979"/>
      <c r="BG107" s="979"/>
      <c r="BH107" s="980"/>
    </row>
    <row r="108" spans="2:60" ht="20.25" customHeight="1">
      <c r="B108" s="532"/>
      <c r="C108" s="987"/>
      <c r="D108" s="988"/>
      <c r="E108" s="989"/>
      <c r="F108" s="533"/>
      <c r="G108" s="534"/>
      <c r="H108" s="996"/>
      <c r="I108" s="999"/>
      <c r="J108" s="1000"/>
      <c r="K108" s="1000"/>
      <c r="L108" s="1001"/>
      <c r="M108" s="1008"/>
      <c r="N108" s="1009"/>
      <c r="O108" s="1010"/>
      <c r="P108" s="553" t="s">
        <v>974</v>
      </c>
      <c r="Q108" s="554"/>
      <c r="R108" s="554"/>
      <c r="S108" s="555"/>
      <c r="T108" s="556"/>
      <c r="U108" s="539"/>
      <c r="V108" s="540"/>
      <c r="W108" s="540"/>
      <c r="X108" s="540"/>
      <c r="Y108" s="540"/>
      <c r="Z108" s="540"/>
      <c r="AA108" s="541"/>
      <c r="AB108" s="539"/>
      <c r="AC108" s="540"/>
      <c r="AD108" s="540"/>
      <c r="AE108" s="540"/>
      <c r="AF108" s="540"/>
      <c r="AG108" s="540"/>
      <c r="AH108" s="541"/>
      <c r="AI108" s="539"/>
      <c r="AJ108" s="540"/>
      <c r="AK108" s="540"/>
      <c r="AL108" s="540"/>
      <c r="AM108" s="540"/>
      <c r="AN108" s="540"/>
      <c r="AO108" s="541"/>
      <c r="AP108" s="539"/>
      <c r="AQ108" s="540"/>
      <c r="AR108" s="540"/>
      <c r="AS108" s="540"/>
      <c r="AT108" s="540"/>
      <c r="AU108" s="540"/>
      <c r="AV108" s="541"/>
      <c r="AW108" s="539"/>
      <c r="AX108" s="540"/>
      <c r="AY108" s="540"/>
      <c r="AZ108" s="1017"/>
      <c r="BA108" s="971"/>
      <c r="BB108" s="970"/>
      <c r="BC108" s="971"/>
      <c r="BD108" s="972"/>
      <c r="BE108" s="973"/>
      <c r="BF108" s="973"/>
      <c r="BG108" s="973"/>
      <c r="BH108" s="974"/>
    </row>
    <row r="109" spans="2:60" ht="20.25" customHeight="1">
      <c r="B109" s="512">
        <f>B106+1</f>
        <v>30</v>
      </c>
      <c r="C109" s="990"/>
      <c r="D109" s="991"/>
      <c r="E109" s="992"/>
      <c r="F109" s="513">
        <f>C108</f>
        <v>0</v>
      </c>
      <c r="G109" s="514"/>
      <c r="H109" s="997"/>
      <c r="I109" s="1002"/>
      <c r="J109" s="1003"/>
      <c r="K109" s="1003"/>
      <c r="L109" s="1004"/>
      <c r="M109" s="1011"/>
      <c r="N109" s="1012"/>
      <c r="O109" s="1013"/>
      <c r="P109" s="515" t="s">
        <v>975</v>
      </c>
      <c r="Q109" s="516"/>
      <c r="R109" s="516"/>
      <c r="S109" s="517"/>
      <c r="T109" s="518"/>
      <c r="U109" s="519" t="str">
        <f>IF(U108="","",VLOOKUP(U108,'シフト記号表（勤務時間帯）'!$D$6:$X$47,21,FALSE))</f>
        <v/>
      </c>
      <c r="V109" s="520" t="str">
        <f>IF(V108="","",VLOOKUP(V108,'シフト記号表（勤務時間帯）'!$D$6:$X$47,21,FALSE))</f>
        <v/>
      </c>
      <c r="W109" s="520" t="str">
        <f>IF(W108="","",VLOOKUP(W108,'シフト記号表（勤務時間帯）'!$D$6:$X$47,21,FALSE))</f>
        <v/>
      </c>
      <c r="X109" s="520" t="str">
        <f>IF(X108="","",VLOOKUP(X108,'シフト記号表（勤務時間帯）'!$D$6:$X$47,21,FALSE))</f>
        <v/>
      </c>
      <c r="Y109" s="520" t="str">
        <f>IF(Y108="","",VLOOKUP(Y108,'シフト記号表（勤務時間帯）'!$D$6:$X$47,21,FALSE))</f>
        <v/>
      </c>
      <c r="Z109" s="520" t="str">
        <f>IF(Z108="","",VLOOKUP(Z108,'シフト記号表（勤務時間帯）'!$D$6:$X$47,21,FALSE))</f>
        <v/>
      </c>
      <c r="AA109" s="521" t="str">
        <f>IF(AA108="","",VLOOKUP(AA108,'シフト記号表（勤務時間帯）'!$D$6:$X$47,21,FALSE))</f>
        <v/>
      </c>
      <c r="AB109" s="519" t="str">
        <f>IF(AB108="","",VLOOKUP(AB108,'シフト記号表（勤務時間帯）'!$D$6:$X$47,21,FALSE))</f>
        <v/>
      </c>
      <c r="AC109" s="520" t="str">
        <f>IF(AC108="","",VLOOKUP(AC108,'シフト記号表（勤務時間帯）'!$D$6:$X$47,21,FALSE))</f>
        <v/>
      </c>
      <c r="AD109" s="520" t="str">
        <f>IF(AD108="","",VLOOKUP(AD108,'シフト記号表（勤務時間帯）'!$D$6:$X$47,21,FALSE))</f>
        <v/>
      </c>
      <c r="AE109" s="520" t="str">
        <f>IF(AE108="","",VLOOKUP(AE108,'シフト記号表（勤務時間帯）'!$D$6:$X$47,21,FALSE))</f>
        <v/>
      </c>
      <c r="AF109" s="520" t="str">
        <f>IF(AF108="","",VLOOKUP(AF108,'シフト記号表（勤務時間帯）'!$D$6:$X$47,21,FALSE))</f>
        <v/>
      </c>
      <c r="AG109" s="520" t="str">
        <f>IF(AG108="","",VLOOKUP(AG108,'シフト記号表（勤務時間帯）'!$D$6:$X$47,21,FALSE))</f>
        <v/>
      </c>
      <c r="AH109" s="521" t="str">
        <f>IF(AH108="","",VLOOKUP(AH108,'シフト記号表（勤務時間帯）'!$D$6:$X$47,21,FALSE))</f>
        <v/>
      </c>
      <c r="AI109" s="519" t="str">
        <f>IF(AI108="","",VLOOKUP(AI108,'シフト記号表（勤務時間帯）'!$D$6:$X$47,21,FALSE))</f>
        <v/>
      </c>
      <c r="AJ109" s="520" t="str">
        <f>IF(AJ108="","",VLOOKUP(AJ108,'シフト記号表（勤務時間帯）'!$D$6:$X$47,21,FALSE))</f>
        <v/>
      </c>
      <c r="AK109" s="520" t="str">
        <f>IF(AK108="","",VLOOKUP(AK108,'シフト記号表（勤務時間帯）'!$D$6:$X$47,21,FALSE))</f>
        <v/>
      </c>
      <c r="AL109" s="520" t="str">
        <f>IF(AL108="","",VLOOKUP(AL108,'シフト記号表（勤務時間帯）'!$D$6:$X$47,21,FALSE))</f>
        <v/>
      </c>
      <c r="AM109" s="520" t="str">
        <f>IF(AM108="","",VLOOKUP(AM108,'シフト記号表（勤務時間帯）'!$D$6:$X$47,21,FALSE))</f>
        <v/>
      </c>
      <c r="AN109" s="520" t="str">
        <f>IF(AN108="","",VLOOKUP(AN108,'シフト記号表（勤務時間帯）'!$D$6:$X$47,21,FALSE))</f>
        <v/>
      </c>
      <c r="AO109" s="521" t="str">
        <f>IF(AO108="","",VLOOKUP(AO108,'シフト記号表（勤務時間帯）'!$D$6:$X$47,21,FALSE))</f>
        <v/>
      </c>
      <c r="AP109" s="519" t="str">
        <f>IF(AP108="","",VLOOKUP(AP108,'シフト記号表（勤務時間帯）'!$D$6:$X$47,21,FALSE))</f>
        <v/>
      </c>
      <c r="AQ109" s="520" t="str">
        <f>IF(AQ108="","",VLOOKUP(AQ108,'シフト記号表（勤務時間帯）'!$D$6:$X$47,21,FALSE))</f>
        <v/>
      </c>
      <c r="AR109" s="520" t="str">
        <f>IF(AR108="","",VLOOKUP(AR108,'シフト記号表（勤務時間帯）'!$D$6:$X$47,21,FALSE))</f>
        <v/>
      </c>
      <c r="AS109" s="520" t="str">
        <f>IF(AS108="","",VLOOKUP(AS108,'シフト記号表（勤務時間帯）'!$D$6:$X$47,21,FALSE))</f>
        <v/>
      </c>
      <c r="AT109" s="520" t="str">
        <f>IF(AT108="","",VLOOKUP(AT108,'シフト記号表（勤務時間帯）'!$D$6:$X$47,21,FALSE))</f>
        <v/>
      </c>
      <c r="AU109" s="520" t="str">
        <f>IF(AU108="","",VLOOKUP(AU108,'シフト記号表（勤務時間帯）'!$D$6:$X$47,21,FALSE))</f>
        <v/>
      </c>
      <c r="AV109" s="521" t="str">
        <f>IF(AV108="","",VLOOKUP(AV108,'シフト記号表（勤務時間帯）'!$D$6:$X$47,21,FALSE))</f>
        <v/>
      </c>
      <c r="AW109" s="519" t="str">
        <f>IF(AW108="","",VLOOKUP(AW108,'シフト記号表（勤務時間帯）'!$D$6:$X$47,21,FALSE))</f>
        <v/>
      </c>
      <c r="AX109" s="520" t="str">
        <f>IF(AX108="","",VLOOKUP(AX108,'シフト記号表（勤務時間帯）'!$D$6:$X$47,21,FALSE))</f>
        <v/>
      </c>
      <c r="AY109" s="520" t="str">
        <f>IF(AY108="","",VLOOKUP(AY108,'シフト記号表（勤務時間帯）'!$D$6:$X$47,21,FALSE))</f>
        <v/>
      </c>
      <c r="AZ109" s="981">
        <f>IF($BC$3="４週",SUM(U109:AV109),IF($BC$3="暦月",SUM(U109:AY109),""))</f>
        <v>0</v>
      </c>
      <c r="BA109" s="982"/>
      <c r="BB109" s="983">
        <f>IF($BC$3="４週",AZ109/4,IF($BC$3="暦月",(AZ109/($BC$8/7)),""))</f>
        <v>0</v>
      </c>
      <c r="BC109" s="982"/>
      <c r="BD109" s="975"/>
      <c r="BE109" s="976"/>
      <c r="BF109" s="976"/>
      <c r="BG109" s="976"/>
      <c r="BH109" s="977"/>
    </row>
    <row r="110" spans="2:60" ht="20.25" customHeight="1">
      <c r="B110" s="522"/>
      <c r="C110" s="993"/>
      <c r="D110" s="994"/>
      <c r="E110" s="995"/>
      <c r="F110" s="523"/>
      <c r="G110" s="524">
        <f>C108</f>
        <v>0</v>
      </c>
      <c r="H110" s="998"/>
      <c r="I110" s="1005"/>
      <c r="J110" s="1006"/>
      <c r="K110" s="1006"/>
      <c r="L110" s="1007"/>
      <c r="M110" s="1014"/>
      <c r="N110" s="1015"/>
      <c r="O110" s="1016"/>
      <c r="P110" s="557" t="s">
        <v>976</v>
      </c>
      <c r="Q110" s="526"/>
      <c r="R110" s="526"/>
      <c r="S110" s="546"/>
      <c r="T110" s="547"/>
      <c r="U110" s="529" t="str">
        <f>IF(U108="","",VLOOKUP(U108,'シフト記号表（勤務時間帯）'!$D$6:$Z$47,23,FALSE))</f>
        <v/>
      </c>
      <c r="V110" s="530" t="str">
        <f>IF(V108="","",VLOOKUP(V108,'シフト記号表（勤務時間帯）'!$D$6:$Z$47,23,FALSE))</f>
        <v/>
      </c>
      <c r="W110" s="530" t="str">
        <f>IF(W108="","",VLOOKUP(W108,'シフト記号表（勤務時間帯）'!$D$6:$Z$47,23,FALSE))</f>
        <v/>
      </c>
      <c r="X110" s="530" t="str">
        <f>IF(X108="","",VLOOKUP(X108,'シフト記号表（勤務時間帯）'!$D$6:$Z$47,23,FALSE))</f>
        <v/>
      </c>
      <c r="Y110" s="530" t="str">
        <f>IF(Y108="","",VLOOKUP(Y108,'シフト記号表（勤務時間帯）'!$D$6:$Z$47,23,FALSE))</f>
        <v/>
      </c>
      <c r="Z110" s="530" t="str">
        <f>IF(Z108="","",VLOOKUP(Z108,'シフト記号表（勤務時間帯）'!$D$6:$Z$47,23,FALSE))</f>
        <v/>
      </c>
      <c r="AA110" s="531" t="str">
        <f>IF(AA108="","",VLOOKUP(AA108,'シフト記号表（勤務時間帯）'!$D$6:$Z$47,23,FALSE))</f>
        <v/>
      </c>
      <c r="AB110" s="529" t="str">
        <f>IF(AB108="","",VLOOKUP(AB108,'シフト記号表（勤務時間帯）'!$D$6:$Z$47,23,FALSE))</f>
        <v/>
      </c>
      <c r="AC110" s="530" t="str">
        <f>IF(AC108="","",VLOOKUP(AC108,'シフト記号表（勤務時間帯）'!$D$6:$Z$47,23,FALSE))</f>
        <v/>
      </c>
      <c r="AD110" s="530" t="str">
        <f>IF(AD108="","",VLOOKUP(AD108,'シフト記号表（勤務時間帯）'!$D$6:$Z$47,23,FALSE))</f>
        <v/>
      </c>
      <c r="AE110" s="530" t="str">
        <f>IF(AE108="","",VLOOKUP(AE108,'シフト記号表（勤務時間帯）'!$D$6:$Z$47,23,FALSE))</f>
        <v/>
      </c>
      <c r="AF110" s="530" t="str">
        <f>IF(AF108="","",VLOOKUP(AF108,'シフト記号表（勤務時間帯）'!$D$6:$Z$47,23,FALSE))</f>
        <v/>
      </c>
      <c r="AG110" s="530" t="str">
        <f>IF(AG108="","",VLOOKUP(AG108,'シフト記号表（勤務時間帯）'!$D$6:$Z$47,23,FALSE))</f>
        <v/>
      </c>
      <c r="AH110" s="531" t="str">
        <f>IF(AH108="","",VLOOKUP(AH108,'シフト記号表（勤務時間帯）'!$D$6:$Z$47,23,FALSE))</f>
        <v/>
      </c>
      <c r="AI110" s="529" t="str">
        <f>IF(AI108="","",VLOOKUP(AI108,'シフト記号表（勤務時間帯）'!$D$6:$Z$47,23,FALSE))</f>
        <v/>
      </c>
      <c r="AJ110" s="530" t="str">
        <f>IF(AJ108="","",VLOOKUP(AJ108,'シフト記号表（勤務時間帯）'!$D$6:$Z$47,23,FALSE))</f>
        <v/>
      </c>
      <c r="AK110" s="530" t="str">
        <f>IF(AK108="","",VLOOKUP(AK108,'シフト記号表（勤務時間帯）'!$D$6:$Z$47,23,FALSE))</f>
        <v/>
      </c>
      <c r="AL110" s="530" t="str">
        <f>IF(AL108="","",VLOOKUP(AL108,'シフト記号表（勤務時間帯）'!$D$6:$Z$47,23,FALSE))</f>
        <v/>
      </c>
      <c r="AM110" s="530" t="str">
        <f>IF(AM108="","",VLOOKUP(AM108,'シフト記号表（勤務時間帯）'!$D$6:$Z$47,23,FALSE))</f>
        <v/>
      </c>
      <c r="AN110" s="530" t="str">
        <f>IF(AN108="","",VLOOKUP(AN108,'シフト記号表（勤務時間帯）'!$D$6:$Z$47,23,FALSE))</f>
        <v/>
      </c>
      <c r="AO110" s="531" t="str">
        <f>IF(AO108="","",VLOOKUP(AO108,'シフト記号表（勤務時間帯）'!$D$6:$Z$47,23,FALSE))</f>
        <v/>
      </c>
      <c r="AP110" s="529" t="str">
        <f>IF(AP108="","",VLOOKUP(AP108,'シフト記号表（勤務時間帯）'!$D$6:$Z$47,23,FALSE))</f>
        <v/>
      </c>
      <c r="AQ110" s="530" t="str">
        <f>IF(AQ108="","",VLOOKUP(AQ108,'シフト記号表（勤務時間帯）'!$D$6:$Z$47,23,FALSE))</f>
        <v/>
      </c>
      <c r="AR110" s="530" t="str">
        <f>IF(AR108="","",VLOOKUP(AR108,'シフト記号表（勤務時間帯）'!$D$6:$Z$47,23,FALSE))</f>
        <v/>
      </c>
      <c r="AS110" s="530" t="str">
        <f>IF(AS108="","",VLOOKUP(AS108,'シフト記号表（勤務時間帯）'!$D$6:$Z$47,23,FALSE))</f>
        <v/>
      </c>
      <c r="AT110" s="530" t="str">
        <f>IF(AT108="","",VLOOKUP(AT108,'シフト記号表（勤務時間帯）'!$D$6:$Z$47,23,FALSE))</f>
        <v/>
      </c>
      <c r="AU110" s="530" t="str">
        <f>IF(AU108="","",VLOOKUP(AU108,'シフト記号表（勤務時間帯）'!$D$6:$Z$47,23,FALSE))</f>
        <v/>
      </c>
      <c r="AV110" s="531" t="str">
        <f>IF(AV108="","",VLOOKUP(AV108,'シフト記号表（勤務時間帯）'!$D$6:$Z$47,23,FALSE))</f>
        <v/>
      </c>
      <c r="AW110" s="529" t="str">
        <f>IF(AW108="","",VLOOKUP(AW108,'シフト記号表（勤務時間帯）'!$D$6:$Z$47,23,FALSE))</f>
        <v/>
      </c>
      <c r="AX110" s="530" t="str">
        <f>IF(AX108="","",VLOOKUP(AX108,'シフト記号表（勤務時間帯）'!$D$6:$Z$47,23,FALSE))</f>
        <v/>
      </c>
      <c r="AY110" s="530" t="str">
        <f>IF(AY108="","",VLOOKUP(AY108,'シフト記号表（勤務時間帯）'!$D$6:$Z$47,23,FALSE))</f>
        <v/>
      </c>
      <c r="AZ110" s="984">
        <f>IF($BC$3="４週",SUM(U110:AV110),IF($BC$3="暦月",SUM(U110:AY110),""))</f>
        <v>0</v>
      </c>
      <c r="BA110" s="985"/>
      <c r="BB110" s="986">
        <f>IF($BC$3="４週",AZ110/4,IF($BC$3="暦月",(AZ110/($BC$8/7)),""))</f>
        <v>0</v>
      </c>
      <c r="BC110" s="985"/>
      <c r="BD110" s="978"/>
      <c r="BE110" s="979"/>
      <c r="BF110" s="979"/>
      <c r="BG110" s="979"/>
      <c r="BH110" s="980"/>
    </row>
    <row r="111" spans="2:60" ht="20.25" customHeight="1">
      <c r="B111" s="532"/>
      <c r="C111" s="987"/>
      <c r="D111" s="988"/>
      <c r="E111" s="989"/>
      <c r="F111" s="533"/>
      <c r="G111" s="534"/>
      <c r="H111" s="996"/>
      <c r="I111" s="999"/>
      <c r="J111" s="1000"/>
      <c r="K111" s="1000"/>
      <c r="L111" s="1001"/>
      <c r="M111" s="1008"/>
      <c r="N111" s="1009"/>
      <c r="O111" s="1010"/>
      <c r="P111" s="553" t="s">
        <v>974</v>
      </c>
      <c r="Q111" s="554"/>
      <c r="R111" s="554"/>
      <c r="S111" s="555"/>
      <c r="T111" s="556"/>
      <c r="U111" s="539"/>
      <c r="V111" s="540"/>
      <c r="W111" s="540"/>
      <c r="X111" s="540"/>
      <c r="Y111" s="540"/>
      <c r="Z111" s="540"/>
      <c r="AA111" s="541"/>
      <c r="AB111" s="539"/>
      <c r="AC111" s="540"/>
      <c r="AD111" s="540"/>
      <c r="AE111" s="540"/>
      <c r="AF111" s="540"/>
      <c r="AG111" s="540"/>
      <c r="AH111" s="541"/>
      <c r="AI111" s="539"/>
      <c r="AJ111" s="540"/>
      <c r="AK111" s="540"/>
      <c r="AL111" s="540"/>
      <c r="AM111" s="540"/>
      <c r="AN111" s="540"/>
      <c r="AO111" s="541"/>
      <c r="AP111" s="539"/>
      <c r="AQ111" s="540"/>
      <c r="AR111" s="540"/>
      <c r="AS111" s="540"/>
      <c r="AT111" s="540"/>
      <c r="AU111" s="540"/>
      <c r="AV111" s="541"/>
      <c r="AW111" s="539"/>
      <c r="AX111" s="540"/>
      <c r="AY111" s="540"/>
      <c r="AZ111" s="1017"/>
      <c r="BA111" s="971"/>
      <c r="BB111" s="970"/>
      <c r="BC111" s="971"/>
      <c r="BD111" s="972"/>
      <c r="BE111" s="973"/>
      <c r="BF111" s="973"/>
      <c r="BG111" s="973"/>
      <c r="BH111" s="974"/>
    </row>
    <row r="112" spans="2:60" ht="20.25" customHeight="1">
      <c r="B112" s="512">
        <f>B109+1</f>
        <v>31</v>
      </c>
      <c r="C112" s="990"/>
      <c r="D112" s="991"/>
      <c r="E112" s="992"/>
      <c r="F112" s="513">
        <f>C111</f>
        <v>0</v>
      </c>
      <c r="G112" s="514"/>
      <c r="H112" s="997"/>
      <c r="I112" s="1002"/>
      <c r="J112" s="1003"/>
      <c r="K112" s="1003"/>
      <c r="L112" s="1004"/>
      <c r="M112" s="1011"/>
      <c r="N112" s="1012"/>
      <c r="O112" s="1013"/>
      <c r="P112" s="515" t="s">
        <v>975</v>
      </c>
      <c r="Q112" s="516"/>
      <c r="R112" s="516"/>
      <c r="S112" s="517"/>
      <c r="T112" s="518"/>
      <c r="U112" s="519" t="str">
        <f>IF(U111="","",VLOOKUP(U111,'シフト記号表（勤務時間帯）'!$D$6:$X$47,21,FALSE))</f>
        <v/>
      </c>
      <c r="V112" s="520" t="str">
        <f>IF(V111="","",VLOOKUP(V111,'シフト記号表（勤務時間帯）'!$D$6:$X$47,21,FALSE))</f>
        <v/>
      </c>
      <c r="W112" s="520" t="str">
        <f>IF(W111="","",VLOOKUP(W111,'シフト記号表（勤務時間帯）'!$D$6:$X$47,21,FALSE))</f>
        <v/>
      </c>
      <c r="X112" s="520" t="str">
        <f>IF(X111="","",VLOOKUP(X111,'シフト記号表（勤務時間帯）'!$D$6:$X$47,21,FALSE))</f>
        <v/>
      </c>
      <c r="Y112" s="520" t="str">
        <f>IF(Y111="","",VLOOKUP(Y111,'シフト記号表（勤務時間帯）'!$D$6:$X$47,21,FALSE))</f>
        <v/>
      </c>
      <c r="Z112" s="520" t="str">
        <f>IF(Z111="","",VLOOKUP(Z111,'シフト記号表（勤務時間帯）'!$D$6:$X$47,21,FALSE))</f>
        <v/>
      </c>
      <c r="AA112" s="521" t="str">
        <f>IF(AA111="","",VLOOKUP(AA111,'シフト記号表（勤務時間帯）'!$D$6:$X$47,21,FALSE))</f>
        <v/>
      </c>
      <c r="AB112" s="519" t="str">
        <f>IF(AB111="","",VLOOKUP(AB111,'シフト記号表（勤務時間帯）'!$D$6:$X$47,21,FALSE))</f>
        <v/>
      </c>
      <c r="AC112" s="520" t="str">
        <f>IF(AC111="","",VLOOKUP(AC111,'シフト記号表（勤務時間帯）'!$D$6:$X$47,21,FALSE))</f>
        <v/>
      </c>
      <c r="AD112" s="520" t="str">
        <f>IF(AD111="","",VLOOKUP(AD111,'シフト記号表（勤務時間帯）'!$D$6:$X$47,21,FALSE))</f>
        <v/>
      </c>
      <c r="AE112" s="520" t="str">
        <f>IF(AE111="","",VLOOKUP(AE111,'シフト記号表（勤務時間帯）'!$D$6:$X$47,21,FALSE))</f>
        <v/>
      </c>
      <c r="AF112" s="520" t="str">
        <f>IF(AF111="","",VLOOKUP(AF111,'シフト記号表（勤務時間帯）'!$D$6:$X$47,21,FALSE))</f>
        <v/>
      </c>
      <c r="AG112" s="520" t="str">
        <f>IF(AG111="","",VLOOKUP(AG111,'シフト記号表（勤務時間帯）'!$D$6:$X$47,21,FALSE))</f>
        <v/>
      </c>
      <c r="AH112" s="521" t="str">
        <f>IF(AH111="","",VLOOKUP(AH111,'シフト記号表（勤務時間帯）'!$D$6:$X$47,21,FALSE))</f>
        <v/>
      </c>
      <c r="AI112" s="519" t="str">
        <f>IF(AI111="","",VLOOKUP(AI111,'シフト記号表（勤務時間帯）'!$D$6:$X$47,21,FALSE))</f>
        <v/>
      </c>
      <c r="AJ112" s="520" t="str">
        <f>IF(AJ111="","",VLOOKUP(AJ111,'シフト記号表（勤務時間帯）'!$D$6:$X$47,21,FALSE))</f>
        <v/>
      </c>
      <c r="AK112" s="520" t="str">
        <f>IF(AK111="","",VLOOKUP(AK111,'シフト記号表（勤務時間帯）'!$D$6:$X$47,21,FALSE))</f>
        <v/>
      </c>
      <c r="AL112" s="520" t="str">
        <f>IF(AL111="","",VLOOKUP(AL111,'シフト記号表（勤務時間帯）'!$D$6:$X$47,21,FALSE))</f>
        <v/>
      </c>
      <c r="AM112" s="520" t="str">
        <f>IF(AM111="","",VLOOKUP(AM111,'シフト記号表（勤務時間帯）'!$D$6:$X$47,21,FALSE))</f>
        <v/>
      </c>
      <c r="AN112" s="520" t="str">
        <f>IF(AN111="","",VLOOKUP(AN111,'シフト記号表（勤務時間帯）'!$D$6:$X$47,21,FALSE))</f>
        <v/>
      </c>
      <c r="AO112" s="521" t="str">
        <f>IF(AO111="","",VLOOKUP(AO111,'シフト記号表（勤務時間帯）'!$D$6:$X$47,21,FALSE))</f>
        <v/>
      </c>
      <c r="AP112" s="519" t="str">
        <f>IF(AP111="","",VLOOKUP(AP111,'シフト記号表（勤務時間帯）'!$D$6:$X$47,21,FALSE))</f>
        <v/>
      </c>
      <c r="AQ112" s="520" t="str">
        <f>IF(AQ111="","",VLOOKUP(AQ111,'シフト記号表（勤務時間帯）'!$D$6:$X$47,21,FALSE))</f>
        <v/>
      </c>
      <c r="AR112" s="520" t="str">
        <f>IF(AR111="","",VLOOKUP(AR111,'シフト記号表（勤務時間帯）'!$D$6:$X$47,21,FALSE))</f>
        <v/>
      </c>
      <c r="AS112" s="520" t="str">
        <f>IF(AS111="","",VLOOKUP(AS111,'シフト記号表（勤務時間帯）'!$D$6:$X$47,21,FALSE))</f>
        <v/>
      </c>
      <c r="AT112" s="520" t="str">
        <f>IF(AT111="","",VLOOKUP(AT111,'シフト記号表（勤務時間帯）'!$D$6:$X$47,21,FALSE))</f>
        <v/>
      </c>
      <c r="AU112" s="520" t="str">
        <f>IF(AU111="","",VLOOKUP(AU111,'シフト記号表（勤務時間帯）'!$D$6:$X$47,21,FALSE))</f>
        <v/>
      </c>
      <c r="AV112" s="521" t="str">
        <f>IF(AV111="","",VLOOKUP(AV111,'シフト記号表（勤務時間帯）'!$D$6:$X$47,21,FALSE))</f>
        <v/>
      </c>
      <c r="AW112" s="519" t="str">
        <f>IF(AW111="","",VLOOKUP(AW111,'シフト記号表（勤務時間帯）'!$D$6:$X$47,21,FALSE))</f>
        <v/>
      </c>
      <c r="AX112" s="520" t="str">
        <f>IF(AX111="","",VLOOKUP(AX111,'シフト記号表（勤務時間帯）'!$D$6:$X$47,21,FALSE))</f>
        <v/>
      </c>
      <c r="AY112" s="520" t="str">
        <f>IF(AY111="","",VLOOKUP(AY111,'シフト記号表（勤務時間帯）'!$D$6:$X$47,21,FALSE))</f>
        <v/>
      </c>
      <c r="AZ112" s="981">
        <f>IF($BC$3="４週",SUM(U112:AV112),IF($BC$3="暦月",SUM(U112:AY112),""))</f>
        <v>0</v>
      </c>
      <c r="BA112" s="982"/>
      <c r="BB112" s="983">
        <f>IF($BC$3="４週",AZ112/4,IF($BC$3="暦月",(AZ112/($BC$8/7)),""))</f>
        <v>0</v>
      </c>
      <c r="BC112" s="982"/>
      <c r="BD112" s="975"/>
      <c r="BE112" s="976"/>
      <c r="BF112" s="976"/>
      <c r="BG112" s="976"/>
      <c r="BH112" s="977"/>
    </row>
    <row r="113" spans="2:60" ht="20.25" customHeight="1">
      <c r="B113" s="522"/>
      <c r="C113" s="993"/>
      <c r="D113" s="994"/>
      <c r="E113" s="995"/>
      <c r="F113" s="523"/>
      <c r="G113" s="524">
        <f>C111</f>
        <v>0</v>
      </c>
      <c r="H113" s="998"/>
      <c r="I113" s="1005"/>
      <c r="J113" s="1006"/>
      <c r="K113" s="1006"/>
      <c r="L113" s="1007"/>
      <c r="M113" s="1014"/>
      <c r="N113" s="1015"/>
      <c r="O113" s="1016"/>
      <c r="P113" s="557" t="s">
        <v>976</v>
      </c>
      <c r="Q113" s="526"/>
      <c r="R113" s="526"/>
      <c r="S113" s="546"/>
      <c r="T113" s="547"/>
      <c r="U113" s="529" t="str">
        <f>IF(U111="","",VLOOKUP(U111,'シフト記号表（勤務時間帯）'!$D$6:$Z$47,23,FALSE))</f>
        <v/>
      </c>
      <c r="V113" s="530" t="str">
        <f>IF(V111="","",VLOOKUP(V111,'シフト記号表（勤務時間帯）'!$D$6:$Z$47,23,FALSE))</f>
        <v/>
      </c>
      <c r="W113" s="530" t="str">
        <f>IF(W111="","",VLOOKUP(W111,'シフト記号表（勤務時間帯）'!$D$6:$Z$47,23,FALSE))</f>
        <v/>
      </c>
      <c r="X113" s="530" t="str">
        <f>IF(X111="","",VLOOKUP(X111,'シフト記号表（勤務時間帯）'!$D$6:$Z$47,23,FALSE))</f>
        <v/>
      </c>
      <c r="Y113" s="530" t="str">
        <f>IF(Y111="","",VLOOKUP(Y111,'シフト記号表（勤務時間帯）'!$D$6:$Z$47,23,FALSE))</f>
        <v/>
      </c>
      <c r="Z113" s="530" t="str">
        <f>IF(Z111="","",VLOOKUP(Z111,'シフト記号表（勤務時間帯）'!$D$6:$Z$47,23,FALSE))</f>
        <v/>
      </c>
      <c r="AA113" s="531" t="str">
        <f>IF(AA111="","",VLOOKUP(AA111,'シフト記号表（勤務時間帯）'!$D$6:$Z$47,23,FALSE))</f>
        <v/>
      </c>
      <c r="AB113" s="529" t="str">
        <f>IF(AB111="","",VLOOKUP(AB111,'シフト記号表（勤務時間帯）'!$D$6:$Z$47,23,FALSE))</f>
        <v/>
      </c>
      <c r="AC113" s="530" t="str">
        <f>IF(AC111="","",VLOOKUP(AC111,'シフト記号表（勤務時間帯）'!$D$6:$Z$47,23,FALSE))</f>
        <v/>
      </c>
      <c r="AD113" s="530" t="str">
        <f>IF(AD111="","",VLOOKUP(AD111,'シフト記号表（勤務時間帯）'!$D$6:$Z$47,23,FALSE))</f>
        <v/>
      </c>
      <c r="AE113" s="530" t="str">
        <f>IF(AE111="","",VLOOKUP(AE111,'シフト記号表（勤務時間帯）'!$D$6:$Z$47,23,FALSE))</f>
        <v/>
      </c>
      <c r="AF113" s="530" t="str">
        <f>IF(AF111="","",VLOOKUP(AF111,'シフト記号表（勤務時間帯）'!$D$6:$Z$47,23,FALSE))</f>
        <v/>
      </c>
      <c r="AG113" s="530" t="str">
        <f>IF(AG111="","",VLOOKUP(AG111,'シフト記号表（勤務時間帯）'!$D$6:$Z$47,23,FALSE))</f>
        <v/>
      </c>
      <c r="AH113" s="531" t="str">
        <f>IF(AH111="","",VLOOKUP(AH111,'シフト記号表（勤務時間帯）'!$D$6:$Z$47,23,FALSE))</f>
        <v/>
      </c>
      <c r="AI113" s="529" t="str">
        <f>IF(AI111="","",VLOOKUP(AI111,'シフト記号表（勤務時間帯）'!$D$6:$Z$47,23,FALSE))</f>
        <v/>
      </c>
      <c r="AJ113" s="530" t="str">
        <f>IF(AJ111="","",VLOOKUP(AJ111,'シフト記号表（勤務時間帯）'!$D$6:$Z$47,23,FALSE))</f>
        <v/>
      </c>
      <c r="AK113" s="530" t="str">
        <f>IF(AK111="","",VLOOKUP(AK111,'シフト記号表（勤務時間帯）'!$D$6:$Z$47,23,FALSE))</f>
        <v/>
      </c>
      <c r="AL113" s="530" t="str">
        <f>IF(AL111="","",VLOOKUP(AL111,'シフト記号表（勤務時間帯）'!$D$6:$Z$47,23,FALSE))</f>
        <v/>
      </c>
      <c r="AM113" s="530" t="str">
        <f>IF(AM111="","",VLOOKUP(AM111,'シフト記号表（勤務時間帯）'!$D$6:$Z$47,23,FALSE))</f>
        <v/>
      </c>
      <c r="AN113" s="530" t="str">
        <f>IF(AN111="","",VLOOKUP(AN111,'シフト記号表（勤務時間帯）'!$D$6:$Z$47,23,FALSE))</f>
        <v/>
      </c>
      <c r="AO113" s="531" t="str">
        <f>IF(AO111="","",VLOOKUP(AO111,'シフト記号表（勤務時間帯）'!$D$6:$Z$47,23,FALSE))</f>
        <v/>
      </c>
      <c r="AP113" s="529" t="str">
        <f>IF(AP111="","",VLOOKUP(AP111,'シフト記号表（勤務時間帯）'!$D$6:$Z$47,23,FALSE))</f>
        <v/>
      </c>
      <c r="AQ113" s="530" t="str">
        <f>IF(AQ111="","",VLOOKUP(AQ111,'シフト記号表（勤務時間帯）'!$D$6:$Z$47,23,FALSE))</f>
        <v/>
      </c>
      <c r="AR113" s="530" t="str">
        <f>IF(AR111="","",VLOOKUP(AR111,'シフト記号表（勤務時間帯）'!$D$6:$Z$47,23,FALSE))</f>
        <v/>
      </c>
      <c r="AS113" s="530" t="str">
        <f>IF(AS111="","",VLOOKUP(AS111,'シフト記号表（勤務時間帯）'!$D$6:$Z$47,23,FALSE))</f>
        <v/>
      </c>
      <c r="AT113" s="530" t="str">
        <f>IF(AT111="","",VLOOKUP(AT111,'シフト記号表（勤務時間帯）'!$D$6:$Z$47,23,FALSE))</f>
        <v/>
      </c>
      <c r="AU113" s="530" t="str">
        <f>IF(AU111="","",VLOOKUP(AU111,'シフト記号表（勤務時間帯）'!$D$6:$Z$47,23,FALSE))</f>
        <v/>
      </c>
      <c r="AV113" s="531" t="str">
        <f>IF(AV111="","",VLOOKUP(AV111,'シフト記号表（勤務時間帯）'!$D$6:$Z$47,23,FALSE))</f>
        <v/>
      </c>
      <c r="AW113" s="529" t="str">
        <f>IF(AW111="","",VLOOKUP(AW111,'シフト記号表（勤務時間帯）'!$D$6:$Z$47,23,FALSE))</f>
        <v/>
      </c>
      <c r="AX113" s="530" t="str">
        <f>IF(AX111="","",VLOOKUP(AX111,'シフト記号表（勤務時間帯）'!$D$6:$Z$47,23,FALSE))</f>
        <v/>
      </c>
      <c r="AY113" s="530" t="str">
        <f>IF(AY111="","",VLOOKUP(AY111,'シフト記号表（勤務時間帯）'!$D$6:$Z$47,23,FALSE))</f>
        <v/>
      </c>
      <c r="AZ113" s="984">
        <f>IF($BC$3="４週",SUM(U113:AV113),IF($BC$3="暦月",SUM(U113:AY113),""))</f>
        <v>0</v>
      </c>
      <c r="BA113" s="985"/>
      <c r="BB113" s="986">
        <f>IF($BC$3="４週",AZ113/4,IF($BC$3="暦月",(AZ113/($BC$8/7)),""))</f>
        <v>0</v>
      </c>
      <c r="BC113" s="985"/>
      <c r="BD113" s="978"/>
      <c r="BE113" s="979"/>
      <c r="BF113" s="979"/>
      <c r="BG113" s="979"/>
      <c r="BH113" s="980"/>
    </row>
    <row r="114" spans="2:60" ht="20.25" customHeight="1">
      <c r="B114" s="532"/>
      <c r="C114" s="987"/>
      <c r="D114" s="988"/>
      <c r="E114" s="989"/>
      <c r="F114" s="533"/>
      <c r="G114" s="534"/>
      <c r="H114" s="996"/>
      <c r="I114" s="999"/>
      <c r="J114" s="1000"/>
      <c r="K114" s="1000"/>
      <c r="L114" s="1001"/>
      <c r="M114" s="1008"/>
      <c r="N114" s="1009"/>
      <c r="O114" s="1010"/>
      <c r="P114" s="553" t="s">
        <v>974</v>
      </c>
      <c r="Q114" s="554"/>
      <c r="R114" s="554"/>
      <c r="S114" s="555"/>
      <c r="T114" s="556"/>
      <c r="U114" s="539"/>
      <c r="V114" s="540"/>
      <c r="W114" s="540"/>
      <c r="X114" s="540"/>
      <c r="Y114" s="540"/>
      <c r="Z114" s="540"/>
      <c r="AA114" s="541"/>
      <c r="AB114" s="539"/>
      <c r="AC114" s="540"/>
      <c r="AD114" s="540"/>
      <c r="AE114" s="540"/>
      <c r="AF114" s="540"/>
      <c r="AG114" s="540"/>
      <c r="AH114" s="541"/>
      <c r="AI114" s="539"/>
      <c r="AJ114" s="540"/>
      <c r="AK114" s="540"/>
      <c r="AL114" s="540"/>
      <c r="AM114" s="540"/>
      <c r="AN114" s="540"/>
      <c r="AO114" s="541"/>
      <c r="AP114" s="539"/>
      <c r="AQ114" s="540"/>
      <c r="AR114" s="540"/>
      <c r="AS114" s="540"/>
      <c r="AT114" s="540"/>
      <c r="AU114" s="540"/>
      <c r="AV114" s="541"/>
      <c r="AW114" s="539"/>
      <c r="AX114" s="540"/>
      <c r="AY114" s="540"/>
      <c r="AZ114" s="1017"/>
      <c r="BA114" s="971"/>
      <c r="BB114" s="970"/>
      <c r="BC114" s="971"/>
      <c r="BD114" s="972"/>
      <c r="BE114" s="973"/>
      <c r="BF114" s="973"/>
      <c r="BG114" s="973"/>
      <c r="BH114" s="974"/>
    </row>
    <row r="115" spans="2:60" ht="20.25" customHeight="1">
      <c r="B115" s="512">
        <f>B112+1</f>
        <v>32</v>
      </c>
      <c r="C115" s="990"/>
      <c r="D115" s="991"/>
      <c r="E115" s="992"/>
      <c r="F115" s="513">
        <f>C114</f>
        <v>0</v>
      </c>
      <c r="G115" s="514"/>
      <c r="H115" s="997"/>
      <c r="I115" s="1002"/>
      <c r="J115" s="1003"/>
      <c r="K115" s="1003"/>
      <c r="L115" s="1004"/>
      <c r="M115" s="1011"/>
      <c r="N115" s="1012"/>
      <c r="O115" s="1013"/>
      <c r="P115" s="515" t="s">
        <v>975</v>
      </c>
      <c r="Q115" s="516"/>
      <c r="R115" s="516"/>
      <c r="S115" s="517"/>
      <c r="T115" s="518"/>
      <c r="U115" s="519" t="str">
        <f>IF(U114="","",VLOOKUP(U114,'シフト記号表（勤務時間帯）'!$D$6:$X$47,21,FALSE))</f>
        <v/>
      </c>
      <c r="V115" s="520" t="str">
        <f>IF(V114="","",VLOOKUP(V114,'シフト記号表（勤務時間帯）'!$D$6:$X$47,21,FALSE))</f>
        <v/>
      </c>
      <c r="W115" s="520" t="str">
        <f>IF(W114="","",VLOOKUP(W114,'シフト記号表（勤務時間帯）'!$D$6:$X$47,21,FALSE))</f>
        <v/>
      </c>
      <c r="X115" s="520" t="str">
        <f>IF(X114="","",VLOOKUP(X114,'シフト記号表（勤務時間帯）'!$D$6:$X$47,21,FALSE))</f>
        <v/>
      </c>
      <c r="Y115" s="520" t="str">
        <f>IF(Y114="","",VLOOKUP(Y114,'シフト記号表（勤務時間帯）'!$D$6:$X$47,21,FALSE))</f>
        <v/>
      </c>
      <c r="Z115" s="520" t="str">
        <f>IF(Z114="","",VLOOKUP(Z114,'シフト記号表（勤務時間帯）'!$D$6:$X$47,21,FALSE))</f>
        <v/>
      </c>
      <c r="AA115" s="521" t="str">
        <f>IF(AA114="","",VLOOKUP(AA114,'シフト記号表（勤務時間帯）'!$D$6:$X$47,21,FALSE))</f>
        <v/>
      </c>
      <c r="AB115" s="519" t="str">
        <f>IF(AB114="","",VLOOKUP(AB114,'シフト記号表（勤務時間帯）'!$D$6:$X$47,21,FALSE))</f>
        <v/>
      </c>
      <c r="AC115" s="520" t="str">
        <f>IF(AC114="","",VLOOKUP(AC114,'シフト記号表（勤務時間帯）'!$D$6:$X$47,21,FALSE))</f>
        <v/>
      </c>
      <c r="AD115" s="520" t="str">
        <f>IF(AD114="","",VLOOKUP(AD114,'シフト記号表（勤務時間帯）'!$D$6:$X$47,21,FALSE))</f>
        <v/>
      </c>
      <c r="AE115" s="520" t="str">
        <f>IF(AE114="","",VLOOKUP(AE114,'シフト記号表（勤務時間帯）'!$D$6:$X$47,21,FALSE))</f>
        <v/>
      </c>
      <c r="AF115" s="520" t="str">
        <f>IF(AF114="","",VLOOKUP(AF114,'シフト記号表（勤務時間帯）'!$D$6:$X$47,21,FALSE))</f>
        <v/>
      </c>
      <c r="AG115" s="520" t="str">
        <f>IF(AG114="","",VLOOKUP(AG114,'シフト記号表（勤務時間帯）'!$D$6:$X$47,21,FALSE))</f>
        <v/>
      </c>
      <c r="AH115" s="521" t="str">
        <f>IF(AH114="","",VLOOKUP(AH114,'シフト記号表（勤務時間帯）'!$D$6:$X$47,21,FALSE))</f>
        <v/>
      </c>
      <c r="AI115" s="519" t="str">
        <f>IF(AI114="","",VLOOKUP(AI114,'シフト記号表（勤務時間帯）'!$D$6:$X$47,21,FALSE))</f>
        <v/>
      </c>
      <c r="AJ115" s="520" t="str">
        <f>IF(AJ114="","",VLOOKUP(AJ114,'シフト記号表（勤務時間帯）'!$D$6:$X$47,21,FALSE))</f>
        <v/>
      </c>
      <c r="AK115" s="520" t="str">
        <f>IF(AK114="","",VLOOKUP(AK114,'シフト記号表（勤務時間帯）'!$D$6:$X$47,21,FALSE))</f>
        <v/>
      </c>
      <c r="AL115" s="520" t="str">
        <f>IF(AL114="","",VLOOKUP(AL114,'シフト記号表（勤務時間帯）'!$D$6:$X$47,21,FALSE))</f>
        <v/>
      </c>
      <c r="AM115" s="520" t="str">
        <f>IF(AM114="","",VLOOKUP(AM114,'シフト記号表（勤務時間帯）'!$D$6:$X$47,21,FALSE))</f>
        <v/>
      </c>
      <c r="AN115" s="520" t="str">
        <f>IF(AN114="","",VLOOKUP(AN114,'シフト記号表（勤務時間帯）'!$D$6:$X$47,21,FALSE))</f>
        <v/>
      </c>
      <c r="AO115" s="521" t="str">
        <f>IF(AO114="","",VLOOKUP(AO114,'シフト記号表（勤務時間帯）'!$D$6:$X$47,21,FALSE))</f>
        <v/>
      </c>
      <c r="AP115" s="519" t="str">
        <f>IF(AP114="","",VLOOKUP(AP114,'シフト記号表（勤務時間帯）'!$D$6:$X$47,21,FALSE))</f>
        <v/>
      </c>
      <c r="AQ115" s="520" t="str">
        <f>IF(AQ114="","",VLOOKUP(AQ114,'シフト記号表（勤務時間帯）'!$D$6:$X$47,21,FALSE))</f>
        <v/>
      </c>
      <c r="AR115" s="520" t="str">
        <f>IF(AR114="","",VLOOKUP(AR114,'シフト記号表（勤務時間帯）'!$D$6:$X$47,21,FALSE))</f>
        <v/>
      </c>
      <c r="AS115" s="520" t="str">
        <f>IF(AS114="","",VLOOKUP(AS114,'シフト記号表（勤務時間帯）'!$D$6:$X$47,21,FALSE))</f>
        <v/>
      </c>
      <c r="AT115" s="520" t="str">
        <f>IF(AT114="","",VLOOKUP(AT114,'シフト記号表（勤務時間帯）'!$D$6:$X$47,21,FALSE))</f>
        <v/>
      </c>
      <c r="AU115" s="520" t="str">
        <f>IF(AU114="","",VLOOKUP(AU114,'シフト記号表（勤務時間帯）'!$D$6:$X$47,21,FALSE))</f>
        <v/>
      </c>
      <c r="AV115" s="521" t="str">
        <f>IF(AV114="","",VLOOKUP(AV114,'シフト記号表（勤務時間帯）'!$D$6:$X$47,21,FALSE))</f>
        <v/>
      </c>
      <c r="AW115" s="519" t="str">
        <f>IF(AW114="","",VLOOKUP(AW114,'シフト記号表（勤務時間帯）'!$D$6:$X$47,21,FALSE))</f>
        <v/>
      </c>
      <c r="AX115" s="520" t="str">
        <f>IF(AX114="","",VLOOKUP(AX114,'シフト記号表（勤務時間帯）'!$D$6:$X$47,21,FALSE))</f>
        <v/>
      </c>
      <c r="AY115" s="520" t="str">
        <f>IF(AY114="","",VLOOKUP(AY114,'シフト記号表（勤務時間帯）'!$D$6:$X$47,21,FALSE))</f>
        <v/>
      </c>
      <c r="AZ115" s="981">
        <f>IF($BC$3="４週",SUM(U115:AV115),IF($BC$3="暦月",SUM(U115:AY115),""))</f>
        <v>0</v>
      </c>
      <c r="BA115" s="982"/>
      <c r="BB115" s="983">
        <f>IF($BC$3="４週",AZ115/4,IF($BC$3="暦月",(AZ115/($BC$8/7)),""))</f>
        <v>0</v>
      </c>
      <c r="BC115" s="982"/>
      <c r="BD115" s="975"/>
      <c r="BE115" s="976"/>
      <c r="BF115" s="976"/>
      <c r="BG115" s="976"/>
      <c r="BH115" s="977"/>
    </row>
    <row r="116" spans="2:60" ht="20.25" customHeight="1">
      <c r="B116" s="522"/>
      <c r="C116" s="993"/>
      <c r="D116" s="994"/>
      <c r="E116" s="995"/>
      <c r="F116" s="523"/>
      <c r="G116" s="524">
        <f>C114</f>
        <v>0</v>
      </c>
      <c r="H116" s="998"/>
      <c r="I116" s="1005"/>
      <c r="J116" s="1006"/>
      <c r="K116" s="1006"/>
      <c r="L116" s="1007"/>
      <c r="M116" s="1014"/>
      <c r="N116" s="1015"/>
      <c r="O116" s="1016"/>
      <c r="P116" s="557" t="s">
        <v>976</v>
      </c>
      <c r="Q116" s="526"/>
      <c r="R116" s="526"/>
      <c r="S116" s="546"/>
      <c r="T116" s="547"/>
      <c r="U116" s="529" t="str">
        <f>IF(U114="","",VLOOKUP(U114,'シフト記号表（勤務時間帯）'!$D$6:$Z$47,23,FALSE))</f>
        <v/>
      </c>
      <c r="V116" s="530" t="str">
        <f>IF(V114="","",VLOOKUP(V114,'シフト記号表（勤務時間帯）'!$D$6:$Z$47,23,FALSE))</f>
        <v/>
      </c>
      <c r="W116" s="530" t="str">
        <f>IF(W114="","",VLOOKUP(W114,'シフト記号表（勤務時間帯）'!$D$6:$Z$47,23,FALSE))</f>
        <v/>
      </c>
      <c r="X116" s="530" t="str">
        <f>IF(X114="","",VLOOKUP(X114,'シフト記号表（勤務時間帯）'!$D$6:$Z$47,23,FALSE))</f>
        <v/>
      </c>
      <c r="Y116" s="530" t="str">
        <f>IF(Y114="","",VLOOKUP(Y114,'シフト記号表（勤務時間帯）'!$D$6:$Z$47,23,FALSE))</f>
        <v/>
      </c>
      <c r="Z116" s="530" t="str">
        <f>IF(Z114="","",VLOOKUP(Z114,'シフト記号表（勤務時間帯）'!$D$6:$Z$47,23,FALSE))</f>
        <v/>
      </c>
      <c r="AA116" s="531" t="str">
        <f>IF(AA114="","",VLOOKUP(AA114,'シフト記号表（勤務時間帯）'!$D$6:$Z$47,23,FALSE))</f>
        <v/>
      </c>
      <c r="AB116" s="529" t="str">
        <f>IF(AB114="","",VLOOKUP(AB114,'シフト記号表（勤務時間帯）'!$D$6:$Z$47,23,FALSE))</f>
        <v/>
      </c>
      <c r="AC116" s="530" t="str">
        <f>IF(AC114="","",VLOOKUP(AC114,'シフト記号表（勤務時間帯）'!$D$6:$Z$47,23,FALSE))</f>
        <v/>
      </c>
      <c r="AD116" s="530" t="str">
        <f>IF(AD114="","",VLOOKUP(AD114,'シフト記号表（勤務時間帯）'!$D$6:$Z$47,23,FALSE))</f>
        <v/>
      </c>
      <c r="AE116" s="530" t="str">
        <f>IF(AE114="","",VLOOKUP(AE114,'シフト記号表（勤務時間帯）'!$D$6:$Z$47,23,FALSE))</f>
        <v/>
      </c>
      <c r="AF116" s="530" t="str">
        <f>IF(AF114="","",VLOOKUP(AF114,'シフト記号表（勤務時間帯）'!$D$6:$Z$47,23,FALSE))</f>
        <v/>
      </c>
      <c r="AG116" s="530" t="str">
        <f>IF(AG114="","",VLOOKUP(AG114,'シフト記号表（勤務時間帯）'!$D$6:$Z$47,23,FALSE))</f>
        <v/>
      </c>
      <c r="AH116" s="531" t="str">
        <f>IF(AH114="","",VLOOKUP(AH114,'シフト記号表（勤務時間帯）'!$D$6:$Z$47,23,FALSE))</f>
        <v/>
      </c>
      <c r="AI116" s="529" t="str">
        <f>IF(AI114="","",VLOOKUP(AI114,'シフト記号表（勤務時間帯）'!$D$6:$Z$47,23,FALSE))</f>
        <v/>
      </c>
      <c r="AJ116" s="530" t="str">
        <f>IF(AJ114="","",VLOOKUP(AJ114,'シフト記号表（勤務時間帯）'!$D$6:$Z$47,23,FALSE))</f>
        <v/>
      </c>
      <c r="AK116" s="530" t="str">
        <f>IF(AK114="","",VLOOKUP(AK114,'シフト記号表（勤務時間帯）'!$D$6:$Z$47,23,FALSE))</f>
        <v/>
      </c>
      <c r="AL116" s="530" t="str">
        <f>IF(AL114="","",VLOOKUP(AL114,'シフト記号表（勤務時間帯）'!$D$6:$Z$47,23,FALSE))</f>
        <v/>
      </c>
      <c r="AM116" s="530" t="str">
        <f>IF(AM114="","",VLOOKUP(AM114,'シフト記号表（勤務時間帯）'!$D$6:$Z$47,23,FALSE))</f>
        <v/>
      </c>
      <c r="AN116" s="530" t="str">
        <f>IF(AN114="","",VLOOKUP(AN114,'シフト記号表（勤務時間帯）'!$D$6:$Z$47,23,FALSE))</f>
        <v/>
      </c>
      <c r="AO116" s="531" t="str">
        <f>IF(AO114="","",VLOOKUP(AO114,'シフト記号表（勤務時間帯）'!$D$6:$Z$47,23,FALSE))</f>
        <v/>
      </c>
      <c r="AP116" s="529" t="str">
        <f>IF(AP114="","",VLOOKUP(AP114,'シフト記号表（勤務時間帯）'!$D$6:$Z$47,23,FALSE))</f>
        <v/>
      </c>
      <c r="AQ116" s="530" t="str">
        <f>IF(AQ114="","",VLOOKUP(AQ114,'シフト記号表（勤務時間帯）'!$D$6:$Z$47,23,FALSE))</f>
        <v/>
      </c>
      <c r="AR116" s="530" t="str">
        <f>IF(AR114="","",VLOOKUP(AR114,'シフト記号表（勤務時間帯）'!$D$6:$Z$47,23,FALSE))</f>
        <v/>
      </c>
      <c r="AS116" s="530" t="str">
        <f>IF(AS114="","",VLOOKUP(AS114,'シフト記号表（勤務時間帯）'!$D$6:$Z$47,23,FALSE))</f>
        <v/>
      </c>
      <c r="AT116" s="530" t="str">
        <f>IF(AT114="","",VLOOKUP(AT114,'シフト記号表（勤務時間帯）'!$D$6:$Z$47,23,FALSE))</f>
        <v/>
      </c>
      <c r="AU116" s="530" t="str">
        <f>IF(AU114="","",VLOOKUP(AU114,'シフト記号表（勤務時間帯）'!$D$6:$Z$47,23,FALSE))</f>
        <v/>
      </c>
      <c r="AV116" s="531" t="str">
        <f>IF(AV114="","",VLOOKUP(AV114,'シフト記号表（勤務時間帯）'!$D$6:$Z$47,23,FALSE))</f>
        <v/>
      </c>
      <c r="AW116" s="529" t="str">
        <f>IF(AW114="","",VLOOKUP(AW114,'シフト記号表（勤務時間帯）'!$D$6:$Z$47,23,FALSE))</f>
        <v/>
      </c>
      <c r="AX116" s="530" t="str">
        <f>IF(AX114="","",VLOOKUP(AX114,'シフト記号表（勤務時間帯）'!$D$6:$Z$47,23,FALSE))</f>
        <v/>
      </c>
      <c r="AY116" s="530" t="str">
        <f>IF(AY114="","",VLOOKUP(AY114,'シフト記号表（勤務時間帯）'!$D$6:$Z$47,23,FALSE))</f>
        <v/>
      </c>
      <c r="AZ116" s="984">
        <f>IF($BC$3="４週",SUM(U116:AV116),IF($BC$3="暦月",SUM(U116:AY116),""))</f>
        <v>0</v>
      </c>
      <c r="BA116" s="985"/>
      <c r="BB116" s="986">
        <f>IF($BC$3="４週",AZ116/4,IF($BC$3="暦月",(AZ116/($BC$8/7)),""))</f>
        <v>0</v>
      </c>
      <c r="BC116" s="985"/>
      <c r="BD116" s="978"/>
      <c r="BE116" s="979"/>
      <c r="BF116" s="979"/>
      <c r="BG116" s="979"/>
      <c r="BH116" s="980"/>
    </row>
    <row r="117" spans="2:60" ht="20.25" customHeight="1">
      <c r="B117" s="532"/>
      <c r="C117" s="987"/>
      <c r="D117" s="988"/>
      <c r="E117" s="989"/>
      <c r="F117" s="533"/>
      <c r="G117" s="534"/>
      <c r="H117" s="996"/>
      <c r="I117" s="999"/>
      <c r="J117" s="1000"/>
      <c r="K117" s="1000"/>
      <c r="L117" s="1001"/>
      <c r="M117" s="1008"/>
      <c r="N117" s="1009"/>
      <c r="O117" s="1010"/>
      <c r="P117" s="553" t="s">
        <v>974</v>
      </c>
      <c r="Q117" s="554"/>
      <c r="R117" s="554"/>
      <c r="S117" s="555"/>
      <c r="T117" s="556"/>
      <c r="U117" s="539"/>
      <c r="V117" s="540"/>
      <c r="W117" s="540"/>
      <c r="X117" s="540"/>
      <c r="Y117" s="540"/>
      <c r="Z117" s="540"/>
      <c r="AA117" s="541"/>
      <c r="AB117" s="539"/>
      <c r="AC117" s="540"/>
      <c r="AD117" s="540"/>
      <c r="AE117" s="540"/>
      <c r="AF117" s="540"/>
      <c r="AG117" s="540"/>
      <c r="AH117" s="541"/>
      <c r="AI117" s="539"/>
      <c r="AJ117" s="540"/>
      <c r="AK117" s="540"/>
      <c r="AL117" s="540"/>
      <c r="AM117" s="540"/>
      <c r="AN117" s="540"/>
      <c r="AO117" s="541"/>
      <c r="AP117" s="539"/>
      <c r="AQ117" s="540"/>
      <c r="AR117" s="540"/>
      <c r="AS117" s="540"/>
      <c r="AT117" s="540"/>
      <c r="AU117" s="540"/>
      <c r="AV117" s="541"/>
      <c r="AW117" s="539"/>
      <c r="AX117" s="540"/>
      <c r="AY117" s="540"/>
      <c r="AZ117" s="1017"/>
      <c r="BA117" s="971"/>
      <c r="BB117" s="970"/>
      <c r="BC117" s="971"/>
      <c r="BD117" s="972"/>
      <c r="BE117" s="973"/>
      <c r="BF117" s="973"/>
      <c r="BG117" s="973"/>
      <c r="BH117" s="974"/>
    </row>
    <row r="118" spans="2:60" ht="20.25" customHeight="1">
      <c r="B118" s="512">
        <f>B115+1</f>
        <v>33</v>
      </c>
      <c r="C118" s="990"/>
      <c r="D118" s="991"/>
      <c r="E118" s="992"/>
      <c r="F118" s="513">
        <f>C117</f>
        <v>0</v>
      </c>
      <c r="G118" s="514"/>
      <c r="H118" s="997"/>
      <c r="I118" s="1002"/>
      <c r="J118" s="1003"/>
      <c r="K118" s="1003"/>
      <c r="L118" s="1004"/>
      <c r="M118" s="1011"/>
      <c r="N118" s="1012"/>
      <c r="O118" s="1013"/>
      <c r="P118" s="515" t="s">
        <v>975</v>
      </c>
      <c r="Q118" s="516"/>
      <c r="R118" s="516"/>
      <c r="S118" s="517"/>
      <c r="T118" s="518"/>
      <c r="U118" s="519" t="str">
        <f>IF(U117="","",VLOOKUP(U117,'シフト記号表（勤務時間帯）'!$D$6:$X$47,21,FALSE))</f>
        <v/>
      </c>
      <c r="V118" s="520" t="str">
        <f>IF(V117="","",VLOOKUP(V117,'シフト記号表（勤務時間帯）'!$D$6:$X$47,21,FALSE))</f>
        <v/>
      </c>
      <c r="W118" s="520" t="str">
        <f>IF(W117="","",VLOOKUP(W117,'シフト記号表（勤務時間帯）'!$D$6:$X$47,21,FALSE))</f>
        <v/>
      </c>
      <c r="X118" s="520" t="str">
        <f>IF(X117="","",VLOOKUP(X117,'シフト記号表（勤務時間帯）'!$D$6:$X$47,21,FALSE))</f>
        <v/>
      </c>
      <c r="Y118" s="520" t="str">
        <f>IF(Y117="","",VLOOKUP(Y117,'シフト記号表（勤務時間帯）'!$D$6:$X$47,21,FALSE))</f>
        <v/>
      </c>
      <c r="Z118" s="520" t="str">
        <f>IF(Z117="","",VLOOKUP(Z117,'シフト記号表（勤務時間帯）'!$D$6:$X$47,21,FALSE))</f>
        <v/>
      </c>
      <c r="AA118" s="521" t="str">
        <f>IF(AA117="","",VLOOKUP(AA117,'シフト記号表（勤務時間帯）'!$D$6:$X$47,21,FALSE))</f>
        <v/>
      </c>
      <c r="AB118" s="519" t="str">
        <f>IF(AB117="","",VLOOKUP(AB117,'シフト記号表（勤務時間帯）'!$D$6:$X$47,21,FALSE))</f>
        <v/>
      </c>
      <c r="AC118" s="520" t="str">
        <f>IF(AC117="","",VLOOKUP(AC117,'シフト記号表（勤務時間帯）'!$D$6:$X$47,21,FALSE))</f>
        <v/>
      </c>
      <c r="AD118" s="520" t="str">
        <f>IF(AD117="","",VLOOKUP(AD117,'シフト記号表（勤務時間帯）'!$D$6:$X$47,21,FALSE))</f>
        <v/>
      </c>
      <c r="AE118" s="520" t="str">
        <f>IF(AE117="","",VLOOKUP(AE117,'シフト記号表（勤務時間帯）'!$D$6:$X$47,21,FALSE))</f>
        <v/>
      </c>
      <c r="AF118" s="520" t="str">
        <f>IF(AF117="","",VLOOKUP(AF117,'シフト記号表（勤務時間帯）'!$D$6:$X$47,21,FALSE))</f>
        <v/>
      </c>
      <c r="AG118" s="520" t="str">
        <f>IF(AG117="","",VLOOKUP(AG117,'シフト記号表（勤務時間帯）'!$D$6:$X$47,21,FALSE))</f>
        <v/>
      </c>
      <c r="AH118" s="521" t="str">
        <f>IF(AH117="","",VLOOKUP(AH117,'シフト記号表（勤務時間帯）'!$D$6:$X$47,21,FALSE))</f>
        <v/>
      </c>
      <c r="AI118" s="519" t="str">
        <f>IF(AI117="","",VLOOKUP(AI117,'シフト記号表（勤務時間帯）'!$D$6:$X$47,21,FALSE))</f>
        <v/>
      </c>
      <c r="AJ118" s="520" t="str">
        <f>IF(AJ117="","",VLOOKUP(AJ117,'シフト記号表（勤務時間帯）'!$D$6:$X$47,21,FALSE))</f>
        <v/>
      </c>
      <c r="AK118" s="520" t="str">
        <f>IF(AK117="","",VLOOKUP(AK117,'シフト記号表（勤務時間帯）'!$D$6:$X$47,21,FALSE))</f>
        <v/>
      </c>
      <c r="AL118" s="520" t="str">
        <f>IF(AL117="","",VLOOKUP(AL117,'シフト記号表（勤務時間帯）'!$D$6:$X$47,21,FALSE))</f>
        <v/>
      </c>
      <c r="AM118" s="520" t="str">
        <f>IF(AM117="","",VLOOKUP(AM117,'シフト記号表（勤務時間帯）'!$D$6:$X$47,21,FALSE))</f>
        <v/>
      </c>
      <c r="AN118" s="520" t="str">
        <f>IF(AN117="","",VLOOKUP(AN117,'シフト記号表（勤務時間帯）'!$D$6:$X$47,21,FALSE))</f>
        <v/>
      </c>
      <c r="AO118" s="521" t="str">
        <f>IF(AO117="","",VLOOKUP(AO117,'シフト記号表（勤務時間帯）'!$D$6:$X$47,21,FALSE))</f>
        <v/>
      </c>
      <c r="AP118" s="519" t="str">
        <f>IF(AP117="","",VLOOKUP(AP117,'シフト記号表（勤務時間帯）'!$D$6:$X$47,21,FALSE))</f>
        <v/>
      </c>
      <c r="AQ118" s="520" t="str">
        <f>IF(AQ117="","",VLOOKUP(AQ117,'シフト記号表（勤務時間帯）'!$D$6:$X$47,21,FALSE))</f>
        <v/>
      </c>
      <c r="AR118" s="520" t="str">
        <f>IF(AR117="","",VLOOKUP(AR117,'シフト記号表（勤務時間帯）'!$D$6:$X$47,21,FALSE))</f>
        <v/>
      </c>
      <c r="AS118" s="520" t="str">
        <f>IF(AS117="","",VLOOKUP(AS117,'シフト記号表（勤務時間帯）'!$D$6:$X$47,21,FALSE))</f>
        <v/>
      </c>
      <c r="AT118" s="520" t="str">
        <f>IF(AT117="","",VLOOKUP(AT117,'シフト記号表（勤務時間帯）'!$D$6:$X$47,21,FALSE))</f>
        <v/>
      </c>
      <c r="AU118" s="520" t="str">
        <f>IF(AU117="","",VLOOKUP(AU117,'シフト記号表（勤務時間帯）'!$D$6:$X$47,21,FALSE))</f>
        <v/>
      </c>
      <c r="AV118" s="521" t="str">
        <f>IF(AV117="","",VLOOKUP(AV117,'シフト記号表（勤務時間帯）'!$D$6:$X$47,21,FALSE))</f>
        <v/>
      </c>
      <c r="AW118" s="519" t="str">
        <f>IF(AW117="","",VLOOKUP(AW117,'シフト記号表（勤務時間帯）'!$D$6:$X$47,21,FALSE))</f>
        <v/>
      </c>
      <c r="AX118" s="520" t="str">
        <f>IF(AX117="","",VLOOKUP(AX117,'シフト記号表（勤務時間帯）'!$D$6:$X$47,21,FALSE))</f>
        <v/>
      </c>
      <c r="AY118" s="520" t="str">
        <f>IF(AY117="","",VLOOKUP(AY117,'シフト記号表（勤務時間帯）'!$D$6:$X$47,21,FALSE))</f>
        <v/>
      </c>
      <c r="AZ118" s="981">
        <f>IF($BC$3="４週",SUM(U118:AV118),IF($BC$3="暦月",SUM(U118:AY118),""))</f>
        <v>0</v>
      </c>
      <c r="BA118" s="982"/>
      <c r="BB118" s="983">
        <f>IF($BC$3="４週",AZ118/4,IF($BC$3="暦月",(AZ118/($BC$8/7)),""))</f>
        <v>0</v>
      </c>
      <c r="BC118" s="982"/>
      <c r="BD118" s="975"/>
      <c r="BE118" s="976"/>
      <c r="BF118" s="976"/>
      <c r="BG118" s="976"/>
      <c r="BH118" s="977"/>
    </row>
    <row r="119" spans="2:60" ht="20.25" customHeight="1">
      <c r="B119" s="522"/>
      <c r="C119" s="993"/>
      <c r="D119" s="994"/>
      <c r="E119" s="995"/>
      <c r="F119" s="523"/>
      <c r="G119" s="524">
        <f>C117</f>
        <v>0</v>
      </c>
      <c r="H119" s="998"/>
      <c r="I119" s="1005"/>
      <c r="J119" s="1006"/>
      <c r="K119" s="1006"/>
      <c r="L119" s="1007"/>
      <c r="M119" s="1014"/>
      <c r="N119" s="1015"/>
      <c r="O119" s="1016"/>
      <c r="P119" s="557" t="s">
        <v>976</v>
      </c>
      <c r="Q119" s="526"/>
      <c r="R119" s="526"/>
      <c r="S119" s="546"/>
      <c r="T119" s="547"/>
      <c r="U119" s="529" t="str">
        <f>IF(U117="","",VLOOKUP(U117,'シフト記号表（勤務時間帯）'!$D$6:$Z$47,23,FALSE))</f>
        <v/>
      </c>
      <c r="V119" s="530" t="str">
        <f>IF(V117="","",VLOOKUP(V117,'シフト記号表（勤務時間帯）'!$D$6:$Z$47,23,FALSE))</f>
        <v/>
      </c>
      <c r="W119" s="530" t="str">
        <f>IF(W117="","",VLOOKUP(W117,'シフト記号表（勤務時間帯）'!$D$6:$Z$47,23,FALSE))</f>
        <v/>
      </c>
      <c r="X119" s="530" t="str">
        <f>IF(X117="","",VLOOKUP(X117,'シフト記号表（勤務時間帯）'!$D$6:$Z$47,23,FALSE))</f>
        <v/>
      </c>
      <c r="Y119" s="530" t="str">
        <f>IF(Y117="","",VLOOKUP(Y117,'シフト記号表（勤務時間帯）'!$D$6:$Z$47,23,FALSE))</f>
        <v/>
      </c>
      <c r="Z119" s="530" t="str">
        <f>IF(Z117="","",VLOOKUP(Z117,'シフト記号表（勤務時間帯）'!$D$6:$Z$47,23,FALSE))</f>
        <v/>
      </c>
      <c r="AA119" s="531" t="str">
        <f>IF(AA117="","",VLOOKUP(AA117,'シフト記号表（勤務時間帯）'!$D$6:$Z$47,23,FALSE))</f>
        <v/>
      </c>
      <c r="AB119" s="529" t="str">
        <f>IF(AB117="","",VLOOKUP(AB117,'シフト記号表（勤務時間帯）'!$D$6:$Z$47,23,FALSE))</f>
        <v/>
      </c>
      <c r="AC119" s="530" t="str">
        <f>IF(AC117="","",VLOOKUP(AC117,'シフト記号表（勤務時間帯）'!$D$6:$Z$47,23,FALSE))</f>
        <v/>
      </c>
      <c r="AD119" s="530" t="str">
        <f>IF(AD117="","",VLOOKUP(AD117,'シフト記号表（勤務時間帯）'!$D$6:$Z$47,23,FALSE))</f>
        <v/>
      </c>
      <c r="AE119" s="530" t="str">
        <f>IF(AE117="","",VLOOKUP(AE117,'シフト記号表（勤務時間帯）'!$D$6:$Z$47,23,FALSE))</f>
        <v/>
      </c>
      <c r="AF119" s="530" t="str">
        <f>IF(AF117="","",VLOOKUP(AF117,'シフト記号表（勤務時間帯）'!$D$6:$Z$47,23,FALSE))</f>
        <v/>
      </c>
      <c r="AG119" s="530" t="str">
        <f>IF(AG117="","",VLOOKUP(AG117,'シフト記号表（勤務時間帯）'!$D$6:$Z$47,23,FALSE))</f>
        <v/>
      </c>
      <c r="AH119" s="531" t="str">
        <f>IF(AH117="","",VLOOKUP(AH117,'シフト記号表（勤務時間帯）'!$D$6:$Z$47,23,FALSE))</f>
        <v/>
      </c>
      <c r="AI119" s="529" t="str">
        <f>IF(AI117="","",VLOOKUP(AI117,'シフト記号表（勤務時間帯）'!$D$6:$Z$47,23,FALSE))</f>
        <v/>
      </c>
      <c r="AJ119" s="530" t="str">
        <f>IF(AJ117="","",VLOOKUP(AJ117,'シフト記号表（勤務時間帯）'!$D$6:$Z$47,23,FALSE))</f>
        <v/>
      </c>
      <c r="AK119" s="530" t="str">
        <f>IF(AK117="","",VLOOKUP(AK117,'シフト記号表（勤務時間帯）'!$D$6:$Z$47,23,FALSE))</f>
        <v/>
      </c>
      <c r="AL119" s="530" t="str">
        <f>IF(AL117="","",VLOOKUP(AL117,'シフト記号表（勤務時間帯）'!$D$6:$Z$47,23,FALSE))</f>
        <v/>
      </c>
      <c r="AM119" s="530" t="str">
        <f>IF(AM117="","",VLOOKUP(AM117,'シフト記号表（勤務時間帯）'!$D$6:$Z$47,23,FALSE))</f>
        <v/>
      </c>
      <c r="AN119" s="530" t="str">
        <f>IF(AN117="","",VLOOKUP(AN117,'シフト記号表（勤務時間帯）'!$D$6:$Z$47,23,FALSE))</f>
        <v/>
      </c>
      <c r="AO119" s="531" t="str">
        <f>IF(AO117="","",VLOOKUP(AO117,'シフト記号表（勤務時間帯）'!$D$6:$Z$47,23,FALSE))</f>
        <v/>
      </c>
      <c r="AP119" s="529" t="str">
        <f>IF(AP117="","",VLOOKUP(AP117,'シフト記号表（勤務時間帯）'!$D$6:$Z$47,23,FALSE))</f>
        <v/>
      </c>
      <c r="AQ119" s="530" t="str">
        <f>IF(AQ117="","",VLOOKUP(AQ117,'シフト記号表（勤務時間帯）'!$D$6:$Z$47,23,FALSE))</f>
        <v/>
      </c>
      <c r="AR119" s="530" t="str">
        <f>IF(AR117="","",VLOOKUP(AR117,'シフト記号表（勤務時間帯）'!$D$6:$Z$47,23,FALSE))</f>
        <v/>
      </c>
      <c r="AS119" s="530" t="str">
        <f>IF(AS117="","",VLOOKUP(AS117,'シフト記号表（勤務時間帯）'!$D$6:$Z$47,23,FALSE))</f>
        <v/>
      </c>
      <c r="AT119" s="530" t="str">
        <f>IF(AT117="","",VLOOKUP(AT117,'シフト記号表（勤務時間帯）'!$D$6:$Z$47,23,FALSE))</f>
        <v/>
      </c>
      <c r="AU119" s="530" t="str">
        <f>IF(AU117="","",VLOOKUP(AU117,'シフト記号表（勤務時間帯）'!$D$6:$Z$47,23,FALSE))</f>
        <v/>
      </c>
      <c r="AV119" s="531" t="str">
        <f>IF(AV117="","",VLOOKUP(AV117,'シフト記号表（勤務時間帯）'!$D$6:$Z$47,23,FALSE))</f>
        <v/>
      </c>
      <c r="AW119" s="529" t="str">
        <f>IF(AW117="","",VLOOKUP(AW117,'シフト記号表（勤務時間帯）'!$D$6:$Z$47,23,FALSE))</f>
        <v/>
      </c>
      <c r="AX119" s="530" t="str">
        <f>IF(AX117="","",VLOOKUP(AX117,'シフト記号表（勤務時間帯）'!$D$6:$Z$47,23,FALSE))</f>
        <v/>
      </c>
      <c r="AY119" s="530" t="str">
        <f>IF(AY117="","",VLOOKUP(AY117,'シフト記号表（勤務時間帯）'!$D$6:$Z$47,23,FALSE))</f>
        <v/>
      </c>
      <c r="AZ119" s="984">
        <f>IF($BC$3="４週",SUM(U119:AV119),IF($BC$3="暦月",SUM(U119:AY119),""))</f>
        <v>0</v>
      </c>
      <c r="BA119" s="985"/>
      <c r="BB119" s="986">
        <f>IF($BC$3="４週",AZ119/4,IF($BC$3="暦月",(AZ119/($BC$8/7)),""))</f>
        <v>0</v>
      </c>
      <c r="BC119" s="985"/>
      <c r="BD119" s="978"/>
      <c r="BE119" s="979"/>
      <c r="BF119" s="979"/>
      <c r="BG119" s="979"/>
      <c r="BH119" s="980"/>
    </row>
    <row r="120" spans="2:60" ht="20.25" customHeight="1">
      <c r="B120" s="532"/>
      <c r="C120" s="987"/>
      <c r="D120" s="988"/>
      <c r="E120" s="989"/>
      <c r="F120" s="533"/>
      <c r="G120" s="534"/>
      <c r="H120" s="996"/>
      <c r="I120" s="999"/>
      <c r="J120" s="1000"/>
      <c r="K120" s="1000"/>
      <c r="L120" s="1001"/>
      <c r="M120" s="1008"/>
      <c r="N120" s="1009"/>
      <c r="O120" s="1010"/>
      <c r="P120" s="553" t="s">
        <v>974</v>
      </c>
      <c r="Q120" s="554"/>
      <c r="R120" s="554"/>
      <c r="S120" s="555"/>
      <c r="T120" s="556"/>
      <c r="U120" s="539"/>
      <c r="V120" s="540"/>
      <c r="W120" s="540"/>
      <c r="X120" s="540"/>
      <c r="Y120" s="540"/>
      <c r="Z120" s="540"/>
      <c r="AA120" s="541"/>
      <c r="AB120" s="539"/>
      <c r="AC120" s="540"/>
      <c r="AD120" s="540"/>
      <c r="AE120" s="540"/>
      <c r="AF120" s="540"/>
      <c r="AG120" s="540"/>
      <c r="AH120" s="541"/>
      <c r="AI120" s="539"/>
      <c r="AJ120" s="540"/>
      <c r="AK120" s="540"/>
      <c r="AL120" s="540"/>
      <c r="AM120" s="540"/>
      <c r="AN120" s="540"/>
      <c r="AO120" s="541"/>
      <c r="AP120" s="539"/>
      <c r="AQ120" s="540"/>
      <c r="AR120" s="540"/>
      <c r="AS120" s="540"/>
      <c r="AT120" s="540"/>
      <c r="AU120" s="540"/>
      <c r="AV120" s="541"/>
      <c r="AW120" s="539"/>
      <c r="AX120" s="540"/>
      <c r="AY120" s="540"/>
      <c r="AZ120" s="1017"/>
      <c r="BA120" s="971"/>
      <c r="BB120" s="970"/>
      <c r="BC120" s="971"/>
      <c r="BD120" s="972"/>
      <c r="BE120" s="973"/>
      <c r="BF120" s="973"/>
      <c r="BG120" s="973"/>
      <c r="BH120" s="974"/>
    </row>
    <row r="121" spans="2:60" ht="20.25" customHeight="1">
      <c r="B121" s="512">
        <f>B118+1</f>
        <v>34</v>
      </c>
      <c r="C121" s="990"/>
      <c r="D121" s="991"/>
      <c r="E121" s="992"/>
      <c r="F121" s="513">
        <f>C120</f>
        <v>0</v>
      </c>
      <c r="G121" s="514"/>
      <c r="H121" s="997"/>
      <c r="I121" s="1002"/>
      <c r="J121" s="1003"/>
      <c r="K121" s="1003"/>
      <c r="L121" s="1004"/>
      <c r="M121" s="1011"/>
      <c r="N121" s="1012"/>
      <c r="O121" s="1013"/>
      <c r="P121" s="515" t="s">
        <v>975</v>
      </c>
      <c r="Q121" s="516"/>
      <c r="R121" s="516"/>
      <c r="S121" s="517"/>
      <c r="T121" s="518"/>
      <c r="U121" s="519" t="str">
        <f>IF(U120="","",VLOOKUP(U120,'シフト記号表（勤務時間帯）'!$D$6:$X$47,21,FALSE))</f>
        <v/>
      </c>
      <c r="V121" s="520" t="str">
        <f>IF(V120="","",VLOOKUP(V120,'シフト記号表（勤務時間帯）'!$D$6:$X$47,21,FALSE))</f>
        <v/>
      </c>
      <c r="W121" s="520" t="str">
        <f>IF(W120="","",VLOOKUP(W120,'シフト記号表（勤務時間帯）'!$D$6:$X$47,21,FALSE))</f>
        <v/>
      </c>
      <c r="X121" s="520" t="str">
        <f>IF(X120="","",VLOOKUP(X120,'シフト記号表（勤務時間帯）'!$D$6:$X$47,21,FALSE))</f>
        <v/>
      </c>
      <c r="Y121" s="520" t="str">
        <f>IF(Y120="","",VLOOKUP(Y120,'シフト記号表（勤務時間帯）'!$D$6:$X$47,21,FALSE))</f>
        <v/>
      </c>
      <c r="Z121" s="520" t="str">
        <f>IF(Z120="","",VLOOKUP(Z120,'シフト記号表（勤務時間帯）'!$D$6:$X$47,21,FALSE))</f>
        <v/>
      </c>
      <c r="AA121" s="521" t="str">
        <f>IF(AA120="","",VLOOKUP(AA120,'シフト記号表（勤務時間帯）'!$D$6:$X$47,21,FALSE))</f>
        <v/>
      </c>
      <c r="AB121" s="519" t="str">
        <f>IF(AB120="","",VLOOKUP(AB120,'シフト記号表（勤務時間帯）'!$D$6:$X$47,21,FALSE))</f>
        <v/>
      </c>
      <c r="AC121" s="520" t="str">
        <f>IF(AC120="","",VLOOKUP(AC120,'シフト記号表（勤務時間帯）'!$D$6:$X$47,21,FALSE))</f>
        <v/>
      </c>
      <c r="AD121" s="520" t="str">
        <f>IF(AD120="","",VLOOKUP(AD120,'シフト記号表（勤務時間帯）'!$D$6:$X$47,21,FALSE))</f>
        <v/>
      </c>
      <c r="AE121" s="520" t="str">
        <f>IF(AE120="","",VLOOKUP(AE120,'シフト記号表（勤務時間帯）'!$D$6:$X$47,21,FALSE))</f>
        <v/>
      </c>
      <c r="AF121" s="520" t="str">
        <f>IF(AF120="","",VLOOKUP(AF120,'シフト記号表（勤務時間帯）'!$D$6:$X$47,21,FALSE))</f>
        <v/>
      </c>
      <c r="AG121" s="520" t="str">
        <f>IF(AG120="","",VLOOKUP(AG120,'シフト記号表（勤務時間帯）'!$D$6:$X$47,21,FALSE))</f>
        <v/>
      </c>
      <c r="AH121" s="521" t="str">
        <f>IF(AH120="","",VLOOKUP(AH120,'シフト記号表（勤務時間帯）'!$D$6:$X$47,21,FALSE))</f>
        <v/>
      </c>
      <c r="AI121" s="519" t="str">
        <f>IF(AI120="","",VLOOKUP(AI120,'シフト記号表（勤務時間帯）'!$D$6:$X$47,21,FALSE))</f>
        <v/>
      </c>
      <c r="AJ121" s="520" t="str">
        <f>IF(AJ120="","",VLOOKUP(AJ120,'シフト記号表（勤務時間帯）'!$D$6:$X$47,21,FALSE))</f>
        <v/>
      </c>
      <c r="AK121" s="520" t="str">
        <f>IF(AK120="","",VLOOKUP(AK120,'シフト記号表（勤務時間帯）'!$D$6:$X$47,21,FALSE))</f>
        <v/>
      </c>
      <c r="AL121" s="520" t="str">
        <f>IF(AL120="","",VLOOKUP(AL120,'シフト記号表（勤務時間帯）'!$D$6:$X$47,21,FALSE))</f>
        <v/>
      </c>
      <c r="AM121" s="520" t="str">
        <f>IF(AM120="","",VLOOKUP(AM120,'シフト記号表（勤務時間帯）'!$D$6:$X$47,21,FALSE))</f>
        <v/>
      </c>
      <c r="AN121" s="520" t="str">
        <f>IF(AN120="","",VLOOKUP(AN120,'シフト記号表（勤務時間帯）'!$D$6:$X$47,21,FALSE))</f>
        <v/>
      </c>
      <c r="AO121" s="521" t="str">
        <f>IF(AO120="","",VLOOKUP(AO120,'シフト記号表（勤務時間帯）'!$D$6:$X$47,21,FALSE))</f>
        <v/>
      </c>
      <c r="AP121" s="519" t="str">
        <f>IF(AP120="","",VLOOKUP(AP120,'シフト記号表（勤務時間帯）'!$D$6:$X$47,21,FALSE))</f>
        <v/>
      </c>
      <c r="AQ121" s="520" t="str">
        <f>IF(AQ120="","",VLOOKUP(AQ120,'シフト記号表（勤務時間帯）'!$D$6:$X$47,21,FALSE))</f>
        <v/>
      </c>
      <c r="AR121" s="520" t="str">
        <f>IF(AR120="","",VLOOKUP(AR120,'シフト記号表（勤務時間帯）'!$D$6:$X$47,21,FALSE))</f>
        <v/>
      </c>
      <c r="AS121" s="520" t="str">
        <f>IF(AS120="","",VLOOKUP(AS120,'シフト記号表（勤務時間帯）'!$D$6:$X$47,21,FALSE))</f>
        <v/>
      </c>
      <c r="AT121" s="520" t="str">
        <f>IF(AT120="","",VLOOKUP(AT120,'シフト記号表（勤務時間帯）'!$D$6:$X$47,21,FALSE))</f>
        <v/>
      </c>
      <c r="AU121" s="520" t="str">
        <f>IF(AU120="","",VLOOKUP(AU120,'シフト記号表（勤務時間帯）'!$D$6:$X$47,21,FALSE))</f>
        <v/>
      </c>
      <c r="AV121" s="521" t="str">
        <f>IF(AV120="","",VLOOKUP(AV120,'シフト記号表（勤務時間帯）'!$D$6:$X$47,21,FALSE))</f>
        <v/>
      </c>
      <c r="AW121" s="519" t="str">
        <f>IF(AW120="","",VLOOKUP(AW120,'シフト記号表（勤務時間帯）'!$D$6:$X$47,21,FALSE))</f>
        <v/>
      </c>
      <c r="AX121" s="520" t="str">
        <f>IF(AX120="","",VLOOKUP(AX120,'シフト記号表（勤務時間帯）'!$D$6:$X$47,21,FALSE))</f>
        <v/>
      </c>
      <c r="AY121" s="520" t="str">
        <f>IF(AY120="","",VLOOKUP(AY120,'シフト記号表（勤務時間帯）'!$D$6:$X$47,21,FALSE))</f>
        <v/>
      </c>
      <c r="AZ121" s="981">
        <f>IF($BC$3="４週",SUM(U121:AV121),IF($BC$3="暦月",SUM(U121:AY121),""))</f>
        <v>0</v>
      </c>
      <c r="BA121" s="982"/>
      <c r="BB121" s="983">
        <f>IF($BC$3="４週",AZ121/4,IF($BC$3="暦月",(AZ121/($BC$8/7)),""))</f>
        <v>0</v>
      </c>
      <c r="BC121" s="982"/>
      <c r="BD121" s="975"/>
      <c r="BE121" s="976"/>
      <c r="BF121" s="976"/>
      <c r="BG121" s="976"/>
      <c r="BH121" s="977"/>
    </row>
    <row r="122" spans="2:60" ht="20.25" customHeight="1">
      <c r="B122" s="522"/>
      <c r="C122" s="993"/>
      <c r="D122" s="994"/>
      <c r="E122" s="995"/>
      <c r="F122" s="523"/>
      <c r="G122" s="524">
        <f>C120</f>
        <v>0</v>
      </c>
      <c r="H122" s="998"/>
      <c r="I122" s="1005"/>
      <c r="J122" s="1006"/>
      <c r="K122" s="1006"/>
      <c r="L122" s="1007"/>
      <c r="M122" s="1014"/>
      <c r="N122" s="1015"/>
      <c r="O122" s="1016"/>
      <c r="P122" s="557" t="s">
        <v>976</v>
      </c>
      <c r="Q122" s="526"/>
      <c r="R122" s="526"/>
      <c r="S122" s="546"/>
      <c r="T122" s="547"/>
      <c r="U122" s="529" t="str">
        <f>IF(U120="","",VLOOKUP(U120,'シフト記号表（勤務時間帯）'!$D$6:$Z$47,23,FALSE))</f>
        <v/>
      </c>
      <c r="V122" s="530" t="str">
        <f>IF(V120="","",VLOOKUP(V120,'シフト記号表（勤務時間帯）'!$D$6:$Z$47,23,FALSE))</f>
        <v/>
      </c>
      <c r="W122" s="530" t="str">
        <f>IF(W120="","",VLOOKUP(W120,'シフト記号表（勤務時間帯）'!$D$6:$Z$47,23,FALSE))</f>
        <v/>
      </c>
      <c r="X122" s="530" t="str">
        <f>IF(X120="","",VLOOKUP(X120,'シフト記号表（勤務時間帯）'!$D$6:$Z$47,23,FALSE))</f>
        <v/>
      </c>
      <c r="Y122" s="530" t="str">
        <f>IF(Y120="","",VLOOKUP(Y120,'シフト記号表（勤務時間帯）'!$D$6:$Z$47,23,FALSE))</f>
        <v/>
      </c>
      <c r="Z122" s="530" t="str">
        <f>IF(Z120="","",VLOOKUP(Z120,'シフト記号表（勤務時間帯）'!$D$6:$Z$47,23,FALSE))</f>
        <v/>
      </c>
      <c r="AA122" s="531" t="str">
        <f>IF(AA120="","",VLOOKUP(AA120,'シフト記号表（勤務時間帯）'!$D$6:$Z$47,23,FALSE))</f>
        <v/>
      </c>
      <c r="AB122" s="529" t="str">
        <f>IF(AB120="","",VLOOKUP(AB120,'シフト記号表（勤務時間帯）'!$D$6:$Z$47,23,FALSE))</f>
        <v/>
      </c>
      <c r="AC122" s="530" t="str">
        <f>IF(AC120="","",VLOOKUP(AC120,'シフト記号表（勤務時間帯）'!$D$6:$Z$47,23,FALSE))</f>
        <v/>
      </c>
      <c r="AD122" s="530" t="str">
        <f>IF(AD120="","",VLOOKUP(AD120,'シフト記号表（勤務時間帯）'!$D$6:$Z$47,23,FALSE))</f>
        <v/>
      </c>
      <c r="AE122" s="530" t="str">
        <f>IF(AE120="","",VLOOKUP(AE120,'シフト記号表（勤務時間帯）'!$D$6:$Z$47,23,FALSE))</f>
        <v/>
      </c>
      <c r="AF122" s="530" t="str">
        <f>IF(AF120="","",VLOOKUP(AF120,'シフト記号表（勤務時間帯）'!$D$6:$Z$47,23,FALSE))</f>
        <v/>
      </c>
      <c r="AG122" s="530" t="str">
        <f>IF(AG120="","",VLOOKUP(AG120,'シフト記号表（勤務時間帯）'!$D$6:$Z$47,23,FALSE))</f>
        <v/>
      </c>
      <c r="AH122" s="531" t="str">
        <f>IF(AH120="","",VLOOKUP(AH120,'シフト記号表（勤務時間帯）'!$D$6:$Z$47,23,FALSE))</f>
        <v/>
      </c>
      <c r="AI122" s="529" t="str">
        <f>IF(AI120="","",VLOOKUP(AI120,'シフト記号表（勤務時間帯）'!$D$6:$Z$47,23,FALSE))</f>
        <v/>
      </c>
      <c r="AJ122" s="530" t="str">
        <f>IF(AJ120="","",VLOOKUP(AJ120,'シフト記号表（勤務時間帯）'!$D$6:$Z$47,23,FALSE))</f>
        <v/>
      </c>
      <c r="AK122" s="530" t="str">
        <f>IF(AK120="","",VLOOKUP(AK120,'シフト記号表（勤務時間帯）'!$D$6:$Z$47,23,FALSE))</f>
        <v/>
      </c>
      <c r="AL122" s="530" t="str">
        <f>IF(AL120="","",VLOOKUP(AL120,'シフト記号表（勤務時間帯）'!$D$6:$Z$47,23,FALSE))</f>
        <v/>
      </c>
      <c r="AM122" s="530" t="str">
        <f>IF(AM120="","",VLOOKUP(AM120,'シフト記号表（勤務時間帯）'!$D$6:$Z$47,23,FALSE))</f>
        <v/>
      </c>
      <c r="AN122" s="530" t="str">
        <f>IF(AN120="","",VLOOKUP(AN120,'シフト記号表（勤務時間帯）'!$D$6:$Z$47,23,FALSE))</f>
        <v/>
      </c>
      <c r="AO122" s="531" t="str">
        <f>IF(AO120="","",VLOOKUP(AO120,'シフト記号表（勤務時間帯）'!$D$6:$Z$47,23,FALSE))</f>
        <v/>
      </c>
      <c r="AP122" s="529" t="str">
        <f>IF(AP120="","",VLOOKUP(AP120,'シフト記号表（勤務時間帯）'!$D$6:$Z$47,23,FALSE))</f>
        <v/>
      </c>
      <c r="AQ122" s="530" t="str">
        <f>IF(AQ120="","",VLOOKUP(AQ120,'シフト記号表（勤務時間帯）'!$D$6:$Z$47,23,FALSE))</f>
        <v/>
      </c>
      <c r="AR122" s="530" t="str">
        <f>IF(AR120="","",VLOOKUP(AR120,'シフト記号表（勤務時間帯）'!$D$6:$Z$47,23,FALSE))</f>
        <v/>
      </c>
      <c r="AS122" s="530" t="str">
        <f>IF(AS120="","",VLOOKUP(AS120,'シフト記号表（勤務時間帯）'!$D$6:$Z$47,23,FALSE))</f>
        <v/>
      </c>
      <c r="AT122" s="530" t="str">
        <f>IF(AT120="","",VLOOKUP(AT120,'シフト記号表（勤務時間帯）'!$D$6:$Z$47,23,FALSE))</f>
        <v/>
      </c>
      <c r="AU122" s="530" t="str">
        <f>IF(AU120="","",VLOOKUP(AU120,'シフト記号表（勤務時間帯）'!$D$6:$Z$47,23,FALSE))</f>
        <v/>
      </c>
      <c r="AV122" s="531" t="str">
        <f>IF(AV120="","",VLOOKUP(AV120,'シフト記号表（勤務時間帯）'!$D$6:$Z$47,23,FALSE))</f>
        <v/>
      </c>
      <c r="AW122" s="529" t="str">
        <f>IF(AW120="","",VLOOKUP(AW120,'シフト記号表（勤務時間帯）'!$D$6:$Z$47,23,FALSE))</f>
        <v/>
      </c>
      <c r="AX122" s="530" t="str">
        <f>IF(AX120="","",VLOOKUP(AX120,'シフト記号表（勤務時間帯）'!$D$6:$Z$47,23,FALSE))</f>
        <v/>
      </c>
      <c r="AY122" s="530" t="str">
        <f>IF(AY120="","",VLOOKUP(AY120,'シフト記号表（勤務時間帯）'!$D$6:$Z$47,23,FALSE))</f>
        <v/>
      </c>
      <c r="AZ122" s="984">
        <f>IF($BC$3="４週",SUM(U122:AV122),IF($BC$3="暦月",SUM(U122:AY122),""))</f>
        <v>0</v>
      </c>
      <c r="BA122" s="985"/>
      <c r="BB122" s="986">
        <f>IF($BC$3="４週",AZ122/4,IF($BC$3="暦月",(AZ122/($BC$8/7)),""))</f>
        <v>0</v>
      </c>
      <c r="BC122" s="985"/>
      <c r="BD122" s="978"/>
      <c r="BE122" s="979"/>
      <c r="BF122" s="979"/>
      <c r="BG122" s="979"/>
      <c r="BH122" s="980"/>
    </row>
    <row r="123" spans="2:60" ht="20.25" customHeight="1">
      <c r="B123" s="532"/>
      <c r="C123" s="987"/>
      <c r="D123" s="988"/>
      <c r="E123" s="989"/>
      <c r="F123" s="533"/>
      <c r="G123" s="534"/>
      <c r="H123" s="996"/>
      <c r="I123" s="999"/>
      <c r="J123" s="1000"/>
      <c r="K123" s="1000"/>
      <c r="L123" s="1001"/>
      <c r="M123" s="1008"/>
      <c r="N123" s="1009"/>
      <c r="O123" s="1010"/>
      <c r="P123" s="553" t="s">
        <v>974</v>
      </c>
      <c r="Q123" s="554"/>
      <c r="R123" s="554"/>
      <c r="S123" s="555"/>
      <c r="T123" s="556"/>
      <c r="U123" s="539"/>
      <c r="V123" s="540"/>
      <c r="W123" s="540"/>
      <c r="X123" s="540"/>
      <c r="Y123" s="540"/>
      <c r="Z123" s="540"/>
      <c r="AA123" s="541"/>
      <c r="AB123" s="539"/>
      <c r="AC123" s="540"/>
      <c r="AD123" s="540"/>
      <c r="AE123" s="540"/>
      <c r="AF123" s="540"/>
      <c r="AG123" s="540"/>
      <c r="AH123" s="541"/>
      <c r="AI123" s="539"/>
      <c r="AJ123" s="540"/>
      <c r="AK123" s="540"/>
      <c r="AL123" s="540"/>
      <c r="AM123" s="540"/>
      <c r="AN123" s="540"/>
      <c r="AO123" s="541"/>
      <c r="AP123" s="539"/>
      <c r="AQ123" s="540"/>
      <c r="AR123" s="540"/>
      <c r="AS123" s="540"/>
      <c r="AT123" s="540"/>
      <c r="AU123" s="540"/>
      <c r="AV123" s="541"/>
      <c r="AW123" s="539"/>
      <c r="AX123" s="540"/>
      <c r="AY123" s="540"/>
      <c r="AZ123" s="1017"/>
      <c r="BA123" s="971"/>
      <c r="BB123" s="970"/>
      <c r="BC123" s="971"/>
      <c r="BD123" s="972"/>
      <c r="BE123" s="973"/>
      <c r="BF123" s="973"/>
      <c r="BG123" s="973"/>
      <c r="BH123" s="974"/>
    </row>
    <row r="124" spans="2:60" ht="20.25" customHeight="1">
      <c r="B124" s="512">
        <f>B121+1</f>
        <v>35</v>
      </c>
      <c r="C124" s="990"/>
      <c r="D124" s="991"/>
      <c r="E124" s="992"/>
      <c r="F124" s="513">
        <f>C123</f>
        <v>0</v>
      </c>
      <c r="G124" s="514"/>
      <c r="H124" s="997"/>
      <c r="I124" s="1002"/>
      <c r="J124" s="1003"/>
      <c r="K124" s="1003"/>
      <c r="L124" s="1004"/>
      <c r="M124" s="1011"/>
      <c r="N124" s="1012"/>
      <c r="O124" s="1013"/>
      <c r="P124" s="515" t="s">
        <v>975</v>
      </c>
      <c r="Q124" s="516"/>
      <c r="R124" s="516"/>
      <c r="S124" s="517"/>
      <c r="T124" s="518"/>
      <c r="U124" s="519" t="str">
        <f>IF(U123="","",VLOOKUP(U123,'シフト記号表（勤務時間帯）'!$D$6:$X$47,21,FALSE))</f>
        <v/>
      </c>
      <c r="V124" s="520" t="str">
        <f>IF(V123="","",VLOOKUP(V123,'シフト記号表（勤務時間帯）'!$D$6:$X$47,21,FALSE))</f>
        <v/>
      </c>
      <c r="W124" s="520" t="str">
        <f>IF(W123="","",VLOOKUP(W123,'シフト記号表（勤務時間帯）'!$D$6:$X$47,21,FALSE))</f>
        <v/>
      </c>
      <c r="X124" s="520" t="str">
        <f>IF(X123="","",VLOOKUP(X123,'シフト記号表（勤務時間帯）'!$D$6:$X$47,21,FALSE))</f>
        <v/>
      </c>
      <c r="Y124" s="520" t="str">
        <f>IF(Y123="","",VLOOKUP(Y123,'シフト記号表（勤務時間帯）'!$D$6:$X$47,21,FALSE))</f>
        <v/>
      </c>
      <c r="Z124" s="520" t="str">
        <f>IF(Z123="","",VLOOKUP(Z123,'シフト記号表（勤務時間帯）'!$D$6:$X$47,21,FALSE))</f>
        <v/>
      </c>
      <c r="AA124" s="521" t="str">
        <f>IF(AA123="","",VLOOKUP(AA123,'シフト記号表（勤務時間帯）'!$D$6:$X$47,21,FALSE))</f>
        <v/>
      </c>
      <c r="AB124" s="519" t="str">
        <f>IF(AB123="","",VLOOKUP(AB123,'シフト記号表（勤務時間帯）'!$D$6:$X$47,21,FALSE))</f>
        <v/>
      </c>
      <c r="AC124" s="520" t="str">
        <f>IF(AC123="","",VLOOKUP(AC123,'シフト記号表（勤務時間帯）'!$D$6:$X$47,21,FALSE))</f>
        <v/>
      </c>
      <c r="AD124" s="520" t="str">
        <f>IF(AD123="","",VLOOKUP(AD123,'シフト記号表（勤務時間帯）'!$D$6:$X$47,21,FALSE))</f>
        <v/>
      </c>
      <c r="AE124" s="520" t="str">
        <f>IF(AE123="","",VLOOKUP(AE123,'シフト記号表（勤務時間帯）'!$D$6:$X$47,21,FALSE))</f>
        <v/>
      </c>
      <c r="AF124" s="520" t="str">
        <f>IF(AF123="","",VLOOKUP(AF123,'シフト記号表（勤務時間帯）'!$D$6:$X$47,21,FALSE))</f>
        <v/>
      </c>
      <c r="AG124" s="520" t="str">
        <f>IF(AG123="","",VLOOKUP(AG123,'シフト記号表（勤務時間帯）'!$D$6:$X$47,21,FALSE))</f>
        <v/>
      </c>
      <c r="AH124" s="521" t="str">
        <f>IF(AH123="","",VLOOKUP(AH123,'シフト記号表（勤務時間帯）'!$D$6:$X$47,21,FALSE))</f>
        <v/>
      </c>
      <c r="AI124" s="519" t="str">
        <f>IF(AI123="","",VLOOKUP(AI123,'シフト記号表（勤務時間帯）'!$D$6:$X$47,21,FALSE))</f>
        <v/>
      </c>
      <c r="AJ124" s="520" t="str">
        <f>IF(AJ123="","",VLOOKUP(AJ123,'シフト記号表（勤務時間帯）'!$D$6:$X$47,21,FALSE))</f>
        <v/>
      </c>
      <c r="AK124" s="520" t="str">
        <f>IF(AK123="","",VLOOKUP(AK123,'シフト記号表（勤務時間帯）'!$D$6:$X$47,21,FALSE))</f>
        <v/>
      </c>
      <c r="AL124" s="520" t="str">
        <f>IF(AL123="","",VLOOKUP(AL123,'シフト記号表（勤務時間帯）'!$D$6:$X$47,21,FALSE))</f>
        <v/>
      </c>
      <c r="AM124" s="520" t="str">
        <f>IF(AM123="","",VLOOKUP(AM123,'シフト記号表（勤務時間帯）'!$D$6:$X$47,21,FALSE))</f>
        <v/>
      </c>
      <c r="AN124" s="520" t="str">
        <f>IF(AN123="","",VLOOKUP(AN123,'シフト記号表（勤務時間帯）'!$D$6:$X$47,21,FALSE))</f>
        <v/>
      </c>
      <c r="AO124" s="521" t="str">
        <f>IF(AO123="","",VLOOKUP(AO123,'シフト記号表（勤務時間帯）'!$D$6:$X$47,21,FALSE))</f>
        <v/>
      </c>
      <c r="AP124" s="519" t="str">
        <f>IF(AP123="","",VLOOKUP(AP123,'シフト記号表（勤務時間帯）'!$D$6:$X$47,21,FALSE))</f>
        <v/>
      </c>
      <c r="AQ124" s="520" t="str">
        <f>IF(AQ123="","",VLOOKUP(AQ123,'シフト記号表（勤務時間帯）'!$D$6:$X$47,21,FALSE))</f>
        <v/>
      </c>
      <c r="AR124" s="520" t="str">
        <f>IF(AR123="","",VLOOKUP(AR123,'シフト記号表（勤務時間帯）'!$D$6:$X$47,21,FALSE))</f>
        <v/>
      </c>
      <c r="AS124" s="520" t="str">
        <f>IF(AS123="","",VLOOKUP(AS123,'シフト記号表（勤務時間帯）'!$D$6:$X$47,21,FALSE))</f>
        <v/>
      </c>
      <c r="AT124" s="520" t="str">
        <f>IF(AT123="","",VLOOKUP(AT123,'シフト記号表（勤務時間帯）'!$D$6:$X$47,21,FALSE))</f>
        <v/>
      </c>
      <c r="AU124" s="520" t="str">
        <f>IF(AU123="","",VLOOKUP(AU123,'シフト記号表（勤務時間帯）'!$D$6:$X$47,21,FALSE))</f>
        <v/>
      </c>
      <c r="AV124" s="521" t="str">
        <f>IF(AV123="","",VLOOKUP(AV123,'シフト記号表（勤務時間帯）'!$D$6:$X$47,21,FALSE))</f>
        <v/>
      </c>
      <c r="AW124" s="519" t="str">
        <f>IF(AW123="","",VLOOKUP(AW123,'シフト記号表（勤務時間帯）'!$D$6:$X$47,21,FALSE))</f>
        <v/>
      </c>
      <c r="AX124" s="520" t="str">
        <f>IF(AX123="","",VLOOKUP(AX123,'シフト記号表（勤務時間帯）'!$D$6:$X$47,21,FALSE))</f>
        <v/>
      </c>
      <c r="AY124" s="520" t="str">
        <f>IF(AY123="","",VLOOKUP(AY123,'シフト記号表（勤務時間帯）'!$D$6:$X$47,21,FALSE))</f>
        <v/>
      </c>
      <c r="AZ124" s="981">
        <f>IF($BC$3="４週",SUM(U124:AV124),IF($BC$3="暦月",SUM(U124:AY124),""))</f>
        <v>0</v>
      </c>
      <c r="BA124" s="982"/>
      <c r="BB124" s="983">
        <f>IF($BC$3="４週",AZ124/4,IF($BC$3="暦月",(AZ124/($BC$8/7)),""))</f>
        <v>0</v>
      </c>
      <c r="BC124" s="982"/>
      <c r="BD124" s="975"/>
      <c r="BE124" s="976"/>
      <c r="BF124" s="976"/>
      <c r="BG124" s="976"/>
      <c r="BH124" s="977"/>
    </row>
    <row r="125" spans="2:60" ht="20.25" customHeight="1">
      <c r="B125" s="522"/>
      <c r="C125" s="993"/>
      <c r="D125" s="994"/>
      <c r="E125" s="995"/>
      <c r="F125" s="523"/>
      <c r="G125" s="524">
        <f>C123</f>
        <v>0</v>
      </c>
      <c r="H125" s="998"/>
      <c r="I125" s="1005"/>
      <c r="J125" s="1006"/>
      <c r="K125" s="1006"/>
      <c r="L125" s="1007"/>
      <c r="M125" s="1014"/>
      <c r="N125" s="1015"/>
      <c r="O125" s="1016"/>
      <c r="P125" s="557" t="s">
        <v>976</v>
      </c>
      <c r="Q125" s="526"/>
      <c r="R125" s="526"/>
      <c r="S125" s="546"/>
      <c r="T125" s="547"/>
      <c r="U125" s="529" t="str">
        <f>IF(U123="","",VLOOKUP(U123,'シフト記号表（勤務時間帯）'!$D$6:$Z$47,23,FALSE))</f>
        <v/>
      </c>
      <c r="V125" s="530" t="str">
        <f>IF(V123="","",VLOOKUP(V123,'シフト記号表（勤務時間帯）'!$D$6:$Z$47,23,FALSE))</f>
        <v/>
      </c>
      <c r="W125" s="530" t="str">
        <f>IF(W123="","",VLOOKUP(W123,'シフト記号表（勤務時間帯）'!$D$6:$Z$47,23,FALSE))</f>
        <v/>
      </c>
      <c r="X125" s="530" t="str">
        <f>IF(X123="","",VLOOKUP(X123,'シフト記号表（勤務時間帯）'!$D$6:$Z$47,23,FALSE))</f>
        <v/>
      </c>
      <c r="Y125" s="530" t="str">
        <f>IF(Y123="","",VLOOKUP(Y123,'シフト記号表（勤務時間帯）'!$D$6:$Z$47,23,FALSE))</f>
        <v/>
      </c>
      <c r="Z125" s="530" t="str">
        <f>IF(Z123="","",VLOOKUP(Z123,'シフト記号表（勤務時間帯）'!$D$6:$Z$47,23,FALSE))</f>
        <v/>
      </c>
      <c r="AA125" s="531" t="str">
        <f>IF(AA123="","",VLOOKUP(AA123,'シフト記号表（勤務時間帯）'!$D$6:$Z$47,23,FALSE))</f>
        <v/>
      </c>
      <c r="AB125" s="529" t="str">
        <f>IF(AB123="","",VLOOKUP(AB123,'シフト記号表（勤務時間帯）'!$D$6:$Z$47,23,FALSE))</f>
        <v/>
      </c>
      <c r="AC125" s="530" t="str">
        <f>IF(AC123="","",VLOOKUP(AC123,'シフト記号表（勤務時間帯）'!$D$6:$Z$47,23,FALSE))</f>
        <v/>
      </c>
      <c r="AD125" s="530" t="str">
        <f>IF(AD123="","",VLOOKUP(AD123,'シフト記号表（勤務時間帯）'!$D$6:$Z$47,23,FALSE))</f>
        <v/>
      </c>
      <c r="AE125" s="530" t="str">
        <f>IF(AE123="","",VLOOKUP(AE123,'シフト記号表（勤務時間帯）'!$D$6:$Z$47,23,FALSE))</f>
        <v/>
      </c>
      <c r="AF125" s="530" t="str">
        <f>IF(AF123="","",VLOOKUP(AF123,'シフト記号表（勤務時間帯）'!$D$6:$Z$47,23,FALSE))</f>
        <v/>
      </c>
      <c r="AG125" s="530" t="str">
        <f>IF(AG123="","",VLOOKUP(AG123,'シフト記号表（勤務時間帯）'!$D$6:$Z$47,23,FALSE))</f>
        <v/>
      </c>
      <c r="AH125" s="531" t="str">
        <f>IF(AH123="","",VLOOKUP(AH123,'シフト記号表（勤務時間帯）'!$D$6:$Z$47,23,FALSE))</f>
        <v/>
      </c>
      <c r="AI125" s="529" t="str">
        <f>IF(AI123="","",VLOOKUP(AI123,'シフト記号表（勤務時間帯）'!$D$6:$Z$47,23,FALSE))</f>
        <v/>
      </c>
      <c r="AJ125" s="530" t="str">
        <f>IF(AJ123="","",VLOOKUP(AJ123,'シフト記号表（勤務時間帯）'!$D$6:$Z$47,23,FALSE))</f>
        <v/>
      </c>
      <c r="AK125" s="530" t="str">
        <f>IF(AK123="","",VLOOKUP(AK123,'シフト記号表（勤務時間帯）'!$D$6:$Z$47,23,FALSE))</f>
        <v/>
      </c>
      <c r="AL125" s="530" t="str">
        <f>IF(AL123="","",VLOOKUP(AL123,'シフト記号表（勤務時間帯）'!$D$6:$Z$47,23,FALSE))</f>
        <v/>
      </c>
      <c r="AM125" s="530" t="str">
        <f>IF(AM123="","",VLOOKUP(AM123,'シフト記号表（勤務時間帯）'!$D$6:$Z$47,23,FALSE))</f>
        <v/>
      </c>
      <c r="AN125" s="530" t="str">
        <f>IF(AN123="","",VLOOKUP(AN123,'シフト記号表（勤務時間帯）'!$D$6:$Z$47,23,FALSE))</f>
        <v/>
      </c>
      <c r="AO125" s="531" t="str">
        <f>IF(AO123="","",VLOOKUP(AO123,'シフト記号表（勤務時間帯）'!$D$6:$Z$47,23,FALSE))</f>
        <v/>
      </c>
      <c r="AP125" s="529" t="str">
        <f>IF(AP123="","",VLOOKUP(AP123,'シフト記号表（勤務時間帯）'!$D$6:$Z$47,23,FALSE))</f>
        <v/>
      </c>
      <c r="AQ125" s="530" t="str">
        <f>IF(AQ123="","",VLOOKUP(AQ123,'シフト記号表（勤務時間帯）'!$D$6:$Z$47,23,FALSE))</f>
        <v/>
      </c>
      <c r="AR125" s="530" t="str">
        <f>IF(AR123="","",VLOOKUP(AR123,'シフト記号表（勤務時間帯）'!$D$6:$Z$47,23,FALSE))</f>
        <v/>
      </c>
      <c r="AS125" s="530" t="str">
        <f>IF(AS123="","",VLOOKUP(AS123,'シフト記号表（勤務時間帯）'!$D$6:$Z$47,23,FALSE))</f>
        <v/>
      </c>
      <c r="AT125" s="530" t="str">
        <f>IF(AT123="","",VLOOKUP(AT123,'シフト記号表（勤務時間帯）'!$D$6:$Z$47,23,FALSE))</f>
        <v/>
      </c>
      <c r="AU125" s="530" t="str">
        <f>IF(AU123="","",VLOOKUP(AU123,'シフト記号表（勤務時間帯）'!$D$6:$Z$47,23,FALSE))</f>
        <v/>
      </c>
      <c r="AV125" s="531" t="str">
        <f>IF(AV123="","",VLOOKUP(AV123,'シフト記号表（勤務時間帯）'!$D$6:$Z$47,23,FALSE))</f>
        <v/>
      </c>
      <c r="AW125" s="529" t="str">
        <f>IF(AW123="","",VLOOKUP(AW123,'シフト記号表（勤務時間帯）'!$D$6:$Z$47,23,FALSE))</f>
        <v/>
      </c>
      <c r="AX125" s="530" t="str">
        <f>IF(AX123="","",VLOOKUP(AX123,'シフト記号表（勤務時間帯）'!$D$6:$Z$47,23,FALSE))</f>
        <v/>
      </c>
      <c r="AY125" s="530" t="str">
        <f>IF(AY123="","",VLOOKUP(AY123,'シフト記号表（勤務時間帯）'!$D$6:$Z$47,23,FALSE))</f>
        <v/>
      </c>
      <c r="AZ125" s="984">
        <f>IF($BC$3="４週",SUM(U125:AV125),IF($BC$3="暦月",SUM(U125:AY125),""))</f>
        <v>0</v>
      </c>
      <c r="BA125" s="985"/>
      <c r="BB125" s="986">
        <f>IF($BC$3="４週",AZ125/4,IF($BC$3="暦月",(AZ125/($BC$8/7)),""))</f>
        <v>0</v>
      </c>
      <c r="BC125" s="985"/>
      <c r="BD125" s="978"/>
      <c r="BE125" s="979"/>
      <c r="BF125" s="979"/>
      <c r="BG125" s="979"/>
      <c r="BH125" s="980"/>
    </row>
    <row r="126" spans="2:60" ht="20.25" customHeight="1">
      <c r="B126" s="532"/>
      <c r="C126" s="987"/>
      <c r="D126" s="988"/>
      <c r="E126" s="989"/>
      <c r="F126" s="533"/>
      <c r="G126" s="534"/>
      <c r="H126" s="996"/>
      <c r="I126" s="999"/>
      <c r="J126" s="1000"/>
      <c r="K126" s="1000"/>
      <c r="L126" s="1001"/>
      <c r="M126" s="1008"/>
      <c r="N126" s="1009"/>
      <c r="O126" s="1010"/>
      <c r="P126" s="553" t="s">
        <v>974</v>
      </c>
      <c r="Q126" s="554"/>
      <c r="R126" s="554"/>
      <c r="S126" s="555"/>
      <c r="T126" s="556"/>
      <c r="U126" s="539"/>
      <c r="V126" s="540"/>
      <c r="W126" s="540"/>
      <c r="X126" s="540"/>
      <c r="Y126" s="540"/>
      <c r="Z126" s="540"/>
      <c r="AA126" s="541"/>
      <c r="AB126" s="539"/>
      <c r="AC126" s="540"/>
      <c r="AD126" s="540"/>
      <c r="AE126" s="540"/>
      <c r="AF126" s="540"/>
      <c r="AG126" s="540"/>
      <c r="AH126" s="541"/>
      <c r="AI126" s="539"/>
      <c r="AJ126" s="540"/>
      <c r="AK126" s="540"/>
      <c r="AL126" s="540"/>
      <c r="AM126" s="540"/>
      <c r="AN126" s="540"/>
      <c r="AO126" s="541"/>
      <c r="AP126" s="539"/>
      <c r="AQ126" s="540"/>
      <c r="AR126" s="540"/>
      <c r="AS126" s="540"/>
      <c r="AT126" s="540"/>
      <c r="AU126" s="540"/>
      <c r="AV126" s="541"/>
      <c r="AW126" s="539"/>
      <c r="AX126" s="540"/>
      <c r="AY126" s="540"/>
      <c r="AZ126" s="1017"/>
      <c r="BA126" s="971"/>
      <c r="BB126" s="970"/>
      <c r="BC126" s="971"/>
      <c r="BD126" s="972"/>
      <c r="BE126" s="973"/>
      <c r="BF126" s="973"/>
      <c r="BG126" s="973"/>
      <c r="BH126" s="974"/>
    </row>
    <row r="127" spans="2:60" ht="20.25" customHeight="1">
      <c r="B127" s="512">
        <f>B124+1</f>
        <v>36</v>
      </c>
      <c r="C127" s="990"/>
      <c r="D127" s="991"/>
      <c r="E127" s="992"/>
      <c r="F127" s="513">
        <f>C126</f>
        <v>0</v>
      </c>
      <c r="G127" s="514"/>
      <c r="H127" s="997"/>
      <c r="I127" s="1002"/>
      <c r="J127" s="1003"/>
      <c r="K127" s="1003"/>
      <c r="L127" s="1004"/>
      <c r="M127" s="1011"/>
      <c r="N127" s="1012"/>
      <c r="O127" s="1013"/>
      <c r="P127" s="515" t="s">
        <v>975</v>
      </c>
      <c r="Q127" s="516"/>
      <c r="R127" s="516"/>
      <c r="S127" s="517"/>
      <c r="T127" s="518"/>
      <c r="U127" s="519" t="str">
        <f>IF(U126="","",VLOOKUP(U126,'シフト記号表（勤務時間帯）'!$D$6:$X$47,21,FALSE))</f>
        <v/>
      </c>
      <c r="V127" s="520" t="str">
        <f>IF(V126="","",VLOOKUP(V126,'シフト記号表（勤務時間帯）'!$D$6:$X$47,21,FALSE))</f>
        <v/>
      </c>
      <c r="W127" s="520" t="str">
        <f>IF(W126="","",VLOOKUP(W126,'シフト記号表（勤務時間帯）'!$D$6:$X$47,21,FALSE))</f>
        <v/>
      </c>
      <c r="X127" s="520" t="str">
        <f>IF(X126="","",VLOOKUP(X126,'シフト記号表（勤務時間帯）'!$D$6:$X$47,21,FALSE))</f>
        <v/>
      </c>
      <c r="Y127" s="520" t="str">
        <f>IF(Y126="","",VLOOKUP(Y126,'シフト記号表（勤務時間帯）'!$D$6:$X$47,21,FALSE))</f>
        <v/>
      </c>
      <c r="Z127" s="520" t="str">
        <f>IF(Z126="","",VLOOKUP(Z126,'シフト記号表（勤務時間帯）'!$D$6:$X$47,21,FALSE))</f>
        <v/>
      </c>
      <c r="AA127" s="521" t="str">
        <f>IF(AA126="","",VLOOKUP(AA126,'シフト記号表（勤務時間帯）'!$D$6:$X$47,21,FALSE))</f>
        <v/>
      </c>
      <c r="AB127" s="519" t="str">
        <f>IF(AB126="","",VLOOKUP(AB126,'シフト記号表（勤務時間帯）'!$D$6:$X$47,21,FALSE))</f>
        <v/>
      </c>
      <c r="AC127" s="520" t="str">
        <f>IF(AC126="","",VLOOKUP(AC126,'シフト記号表（勤務時間帯）'!$D$6:$X$47,21,FALSE))</f>
        <v/>
      </c>
      <c r="AD127" s="520" t="str">
        <f>IF(AD126="","",VLOOKUP(AD126,'シフト記号表（勤務時間帯）'!$D$6:$X$47,21,FALSE))</f>
        <v/>
      </c>
      <c r="AE127" s="520" t="str">
        <f>IF(AE126="","",VLOOKUP(AE126,'シフト記号表（勤務時間帯）'!$D$6:$X$47,21,FALSE))</f>
        <v/>
      </c>
      <c r="AF127" s="520" t="str">
        <f>IF(AF126="","",VLOOKUP(AF126,'シフト記号表（勤務時間帯）'!$D$6:$X$47,21,FALSE))</f>
        <v/>
      </c>
      <c r="AG127" s="520" t="str">
        <f>IF(AG126="","",VLOOKUP(AG126,'シフト記号表（勤務時間帯）'!$D$6:$X$47,21,FALSE))</f>
        <v/>
      </c>
      <c r="AH127" s="521" t="str">
        <f>IF(AH126="","",VLOOKUP(AH126,'シフト記号表（勤務時間帯）'!$D$6:$X$47,21,FALSE))</f>
        <v/>
      </c>
      <c r="AI127" s="519" t="str">
        <f>IF(AI126="","",VLOOKUP(AI126,'シフト記号表（勤務時間帯）'!$D$6:$X$47,21,FALSE))</f>
        <v/>
      </c>
      <c r="AJ127" s="520" t="str">
        <f>IF(AJ126="","",VLOOKUP(AJ126,'シフト記号表（勤務時間帯）'!$D$6:$X$47,21,FALSE))</f>
        <v/>
      </c>
      <c r="AK127" s="520" t="str">
        <f>IF(AK126="","",VLOOKUP(AK126,'シフト記号表（勤務時間帯）'!$D$6:$X$47,21,FALSE))</f>
        <v/>
      </c>
      <c r="AL127" s="520" t="str">
        <f>IF(AL126="","",VLOOKUP(AL126,'シフト記号表（勤務時間帯）'!$D$6:$X$47,21,FALSE))</f>
        <v/>
      </c>
      <c r="AM127" s="520" t="str">
        <f>IF(AM126="","",VLOOKUP(AM126,'シフト記号表（勤務時間帯）'!$D$6:$X$47,21,FALSE))</f>
        <v/>
      </c>
      <c r="AN127" s="520" t="str">
        <f>IF(AN126="","",VLOOKUP(AN126,'シフト記号表（勤務時間帯）'!$D$6:$X$47,21,FALSE))</f>
        <v/>
      </c>
      <c r="AO127" s="521" t="str">
        <f>IF(AO126="","",VLOOKUP(AO126,'シフト記号表（勤務時間帯）'!$D$6:$X$47,21,FALSE))</f>
        <v/>
      </c>
      <c r="AP127" s="519" t="str">
        <f>IF(AP126="","",VLOOKUP(AP126,'シフト記号表（勤務時間帯）'!$D$6:$X$47,21,FALSE))</f>
        <v/>
      </c>
      <c r="AQ127" s="520" t="str">
        <f>IF(AQ126="","",VLOOKUP(AQ126,'シフト記号表（勤務時間帯）'!$D$6:$X$47,21,FALSE))</f>
        <v/>
      </c>
      <c r="AR127" s="520" t="str">
        <f>IF(AR126="","",VLOOKUP(AR126,'シフト記号表（勤務時間帯）'!$D$6:$X$47,21,FALSE))</f>
        <v/>
      </c>
      <c r="AS127" s="520" t="str">
        <f>IF(AS126="","",VLOOKUP(AS126,'シフト記号表（勤務時間帯）'!$D$6:$X$47,21,FALSE))</f>
        <v/>
      </c>
      <c r="AT127" s="520" t="str">
        <f>IF(AT126="","",VLOOKUP(AT126,'シフト記号表（勤務時間帯）'!$D$6:$X$47,21,FALSE))</f>
        <v/>
      </c>
      <c r="AU127" s="520" t="str">
        <f>IF(AU126="","",VLOOKUP(AU126,'シフト記号表（勤務時間帯）'!$D$6:$X$47,21,FALSE))</f>
        <v/>
      </c>
      <c r="AV127" s="521" t="str">
        <f>IF(AV126="","",VLOOKUP(AV126,'シフト記号表（勤務時間帯）'!$D$6:$X$47,21,FALSE))</f>
        <v/>
      </c>
      <c r="AW127" s="519" t="str">
        <f>IF(AW126="","",VLOOKUP(AW126,'シフト記号表（勤務時間帯）'!$D$6:$X$47,21,FALSE))</f>
        <v/>
      </c>
      <c r="AX127" s="520" t="str">
        <f>IF(AX126="","",VLOOKUP(AX126,'シフト記号表（勤務時間帯）'!$D$6:$X$47,21,FALSE))</f>
        <v/>
      </c>
      <c r="AY127" s="520" t="str">
        <f>IF(AY126="","",VLOOKUP(AY126,'シフト記号表（勤務時間帯）'!$D$6:$X$47,21,FALSE))</f>
        <v/>
      </c>
      <c r="AZ127" s="981">
        <f>IF($BC$3="４週",SUM(U127:AV127),IF($BC$3="暦月",SUM(U127:AY127),""))</f>
        <v>0</v>
      </c>
      <c r="BA127" s="982"/>
      <c r="BB127" s="983">
        <f>IF($BC$3="４週",AZ127/4,IF($BC$3="暦月",(AZ127/($BC$8/7)),""))</f>
        <v>0</v>
      </c>
      <c r="BC127" s="982"/>
      <c r="BD127" s="975"/>
      <c r="BE127" s="976"/>
      <c r="BF127" s="976"/>
      <c r="BG127" s="976"/>
      <c r="BH127" s="977"/>
    </row>
    <row r="128" spans="2:60" ht="20.25" customHeight="1">
      <c r="B128" s="522"/>
      <c r="C128" s="993"/>
      <c r="D128" s="994"/>
      <c r="E128" s="995"/>
      <c r="F128" s="523"/>
      <c r="G128" s="524">
        <f>C126</f>
        <v>0</v>
      </c>
      <c r="H128" s="998"/>
      <c r="I128" s="1005"/>
      <c r="J128" s="1006"/>
      <c r="K128" s="1006"/>
      <c r="L128" s="1007"/>
      <c r="M128" s="1014"/>
      <c r="N128" s="1015"/>
      <c r="O128" s="1016"/>
      <c r="P128" s="557" t="s">
        <v>976</v>
      </c>
      <c r="Q128" s="526"/>
      <c r="R128" s="526"/>
      <c r="S128" s="546"/>
      <c r="T128" s="547"/>
      <c r="U128" s="529" t="str">
        <f>IF(U126="","",VLOOKUP(U126,'シフト記号表（勤務時間帯）'!$D$6:$Z$47,23,FALSE))</f>
        <v/>
      </c>
      <c r="V128" s="530" t="str">
        <f>IF(V126="","",VLOOKUP(V126,'シフト記号表（勤務時間帯）'!$D$6:$Z$47,23,FALSE))</f>
        <v/>
      </c>
      <c r="W128" s="530" t="str">
        <f>IF(W126="","",VLOOKUP(W126,'シフト記号表（勤務時間帯）'!$D$6:$Z$47,23,FALSE))</f>
        <v/>
      </c>
      <c r="X128" s="530" t="str">
        <f>IF(X126="","",VLOOKUP(X126,'シフト記号表（勤務時間帯）'!$D$6:$Z$47,23,FALSE))</f>
        <v/>
      </c>
      <c r="Y128" s="530" t="str">
        <f>IF(Y126="","",VLOOKUP(Y126,'シフト記号表（勤務時間帯）'!$D$6:$Z$47,23,FALSE))</f>
        <v/>
      </c>
      <c r="Z128" s="530" t="str">
        <f>IF(Z126="","",VLOOKUP(Z126,'シフト記号表（勤務時間帯）'!$D$6:$Z$47,23,FALSE))</f>
        <v/>
      </c>
      <c r="AA128" s="531" t="str">
        <f>IF(AA126="","",VLOOKUP(AA126,'シフト記号表（勤務時間帯）'!$D$6:$Z$47,23,FALSE))</f>
        <v/>
      </c>
      <c r="AB128" s="529" t="str">
        <f>IF(AB126="","",VLOOKUP(AB126,'シフト記号表（勤務時間帯）'!$D$6:$Z$47,23,FALSE))</f>
        <v/>
      </c>
      <c r="AC128" s="530" t="str">
        <f>IF(AC126="","",VLOOKUP(AC126,'シフト記号表（勤務時間帯）'!$D$6:$Z$47,23,FALSE))</f>
        <v/>
      </c>
      <c r="AD128" s="530" t="str">
        <f>IF(AD126="","",VLOOKUP(AD126,'シフト記号表（勤務時間帯）'!$D$6:$Z$47,23,FALSE))</f>
        <v/>
      </c>
      <c r="AE128" s="530" t="str">
        <f>IF(AE126="","",VLOOKUP(AE126,'シフト記号表（勤務時間帯）'!$D$6:$Z$47,23,FALSE))</f>
        <v/>
      </c>
      <c r="AF128" s="530" t="str">
        <f>IF(AF126="","",VLOOKUP(AF126,'シフト記号表（勤務時間帯）'!$D$6:$Z$47,23,FALSE))</f>
        <v/>
      </c>
      <c r="AG128" s="530" t="str">
        <f>IF(AG126="","",VLOOKUP(AG126,'シフト記号表（勤務時間帯）'!$D$6:$Z$47,23,FALSE))</f>
        <v/>
      </c>
      <c r="AH128" s="531" t="str">
        <f>IF(AH126="","",VLOOKUP(AH126,'シフト記号表（勤務時間帯）'!$D$6:$Z$47,23,FALSE))</f>
        <v/>
      </c>
      <c r="AI128" s="529" t="str">
        <f>IF(AI126="","",VLOOKUP(AI126,'シフト記号表（勤務時間帯）'!$D$6:$Z$47,23,FALSE))</f>
        <v/>
      </c>
      <c r="AJ128" s="530" t="str">
        <f>IF(AJ126="","",VLOOKUP(AJ126,'シフト記号表（勤務時間帯）'!$D$6:$Z$47,23,FALSE))</f>
        <v/>
      </c>
      <c r="AK128" s="530" t="str">
        <f>IF(AK126="","",VLOOKUP(AK126,'シフト記号表（勤務時間帯）'!$D$6:$Z$47,23,FALSE))</f>
        <v/>
      </c>
      <c r="AL128" s="530" t="str">
        <f>IF(AL126="","",VLOOKUP(AL126,'シフト記号表（勤務時間帯）'!$D$6:$Z$47,23,FALSE))</f>
        <v/>
      </c>
      <c r="AM128" s="530" t="str">
        <f>IF(AM126="","",VLOOKUP(AM126,'シフト記号表（勤務時間帯）'!$D$6:$Z$47,23,FALSE))</f>
        <v/>
      </c>
      <c r="AN128" s="530" t="str">
        <f>IF(AN126="","",VLOOKUP(AN126,'シフト記号表（勤務時間帯）'!$D$6:$Z$47,23,FALSE))</f>
        <v/>
      </c>
      <c r="AO128" s="531" t="str">
        <f>IF(AO126="","",VLOOKUP(AO126,'シフト記号表（勤務時間帯）'!$D$6:$Z$47,23,FALSE))</f>
        <v/>
      </c>
      <c r="AP128" s="529" t="str">
        <f>IF(AP126="","",VLOOKUP(AP126,'シフト記号表（勤務時間帯）'!$D$6:$Z$47,23,FALSE))</f>
        <v/>
      </c>
      <c r="AQ128" s="530" t="str">
        <f>IF(AQ126="","",VLOOKUP(AQ126,'シフト記号表（勤務時間帯）'!$D$6:$Z$47,23,FALSE))</f>
        <v/>
      </c>
      <c r="AR128" s="530" t="str">
        <f>IF(AR126="","",VLOOKUP(AR126,'シフト記号表（勤務時間帯）'!$D$6:$Z$47,23,FALSE))</f>
        <v/>
      </c>
      <c r="AS128" s="530" t="str">
        <f>IF(AS126="","",VLOOKUP(AS126,'シフト記号表（勤務時間帯）'!$D$6:$Z$47,23,FALSE))</f>
        <v/>
      </c>
      <c r="AT128" s="530" t="str">
        <f>IF(AT126="","",VLOOKUP(AT126,'シフト記号表（勤務時間帯）'!$D$6:$Z$47,23,FALSE))</f>
        <v/>
      </c>
      <c r="AU128" s="530" t="str">
        <f>IF(AU126="","",VLOOKUP(AU126,'シフト記号表（勤務時間帯）'!$D$6:$Z$47,23,FALSE))</f>
        <v/>
      </c>
      <c r="AV128" s="531" t="str">
        <f>IF(AV126="","",VLOOKUP(AV126,'シフト記号表（勤務時間帯）'!$D$6:$Z$47,23,FALSE))</f>
        <v/>
      </c>
      <c r="AW128" s="529" t="str">
        <f>IF(AW126="","",VLOOKUP(AW126,'シフト記号表（勤務時間帯）'!$D$6:$Z$47,23,FALSE))</f>
        <v/>
      </c>
      <c r="AX128" s="530" t="str">
        <f>IF(AX126="","",VLOOKUP(AX126,'シフト記号表（勤務時間帯）'!$D$6:$Z$47,23,FALSE))</f>
        <v/>
      </c>
      <c r="AY128" s="530" t="str">
        <f>IF(AY126="","",VLOOKUP(AY126,'シフト記号表（勤務時間帯）'!$D$6:$Z$47,23,FALSE))</f>
        <v/>
      </c>
      <c r="AZ128" s="984">
        <f>IF($BC$3="４週",SUM(U128:AV128),IF($BC$3="暦月",SUM(U128:AY128),""))</f>
        <v>0</v>
      </c>
      <c r="BA128" s="985"/>
      <c r="BB128" s="986">
        <f>IF($BC$3="４週",AZ128/4,IF($BC$3="暦月",(AZ128/($BC$8/7)),""))</f>
        <v>0</v>
      </c>
      <c r="BC128" s="985"/>
      <c r="BD128" s="978"/>
      <c r="BE128" s="979"/>
      <c r="BF128" s="979"/>
      <c r="BG128" s="979"/>
      <c r="BH128" s="980"/>
    </row>
    <row r="129" spans="2:60" ht="20.25" customHeight="1">
      <c r="B129" s="532"/>
      <c r="C129" s="987"/>
      <c r="D129" s="988"/>
      <c r="E129" s="989"/>
      <c r="F129" s="533"/>
      <c r="G129" s="534"/>
      <c r="H129" s="996"/>
      <c r="I129" s="999"/>
      <c r="J129" s="1000"/>
      <c r="K129" s="1000"/>
      <c r="L129" s="1001"/>
      <c r="M129" s="1008"/>
      <c r="N129" s="1009"/>
      <c r="O129" s="1010"/>
      <c r="P129" s="553" t="s">
        <v>974</v>
      </c>
      <c r="Q129" s="554"/>
      <c r="R129" s="554"/>
      <c r="S129" s="555"/>
      <c r="T129" s="556"/>
      <c r="U129" s="539"/>
      <c r="V129" s="540"/>
      <c r="W129" s="540"/>
      <c r="X129" s="540"/>
      <c r="Y129" s="540"/>
      <c r="Z129" s="540"/>
      <c r="AA129" s="541"/>
      <c r="AB129" s="539"/>
      <c r="AC129" s="540"/>
      <c r="AD129" s="540"/>
      <c r="AE129" s="540"/>
      <c r="AF129" s="540"/>
      <c r="AG129" s="540"/>
      <c r="AH129" s="541"/>
      <c r="AI129" s="539"/>
      <c r="AJ129" s="540"/>
      <c r="AK129" s="540"/>
      <c r="AL129" s="540"/>
      <c r="AM129" s="540"/>
      <c r="AN129" s="540"/>
      <c r="AO129" s="541"/>
      <c r="AP129" s="539"/>
      <c r="AQ129" s="540"/>
      <c r="AR129" s="540"/>
      <c r="AS129" s="540"/>
      <c r="AT129" s="540"/>
      <c r="AU129" s="540"/>
      <c r="AV129" s="541"/>
      <c r="AW129" s="539"/>
      <c r="AX129" s="540"/>
      <c r="AY129" s="540"/>
      <c r="AZ129" s="1017"/>
      <c r="BA129" s="971"/>
      <c r="BB129" s="970"/>
      <c r="BC129" s="971"/>
      <c r="BD129" s="972"/>
      <c r="BE129" s="973"/>
      <c r="BF129" s="973"/>
      <c r="BG129" s="973"/>
      <c r="BH129" s="974"/>
    </row>
    <row r="130" spans="2:60" ht="20.25" customHeight="1">
      <c r="B130" s="512">
        <f>B127+1</f>
        <v>37</v>
      </c>
      <c r="C130" s="990"/>
      <c r="D130" s="991"/>
      <c r="E130" s="992"/>
      <c r="F130" s="513">
        <f>C129</f>
        <v>0</v>
      </c>
      <c r="G130" s="514"/>
      <c r="H130" s="997"/>
      <c r="I130" s="1002"/>
      <c r="J130" s="1003"/>
      <c r="K130" s="1003"/>
      <c r="L130" s="1004"/>
      <c r="M130" s="1011"/>
      <c r="N130" s="1012"/>
      <c r="O130" s="1013"/>
      <c r="P130" s="515" t="s">
        <v>975</v>
      </c>
      <c r="Q130" s="516"/>
      <c r="R130" s="516"/>
      <c r="S130" s="517"/>
      <c r="T130" s="518"/>
      <c r="U130" s="519" t="str">
        <f>IF(U129="","",VLOOKUP(U129,'シフト記号表（勤務時間帯）'!$D$6:$X$47,21,FALSE))</f>
        <v/>
      </c>
      <c r="V130" s="520" t="str">
        <f>IF(V129="","",VLOOKUP(V129,'シフト記号表（勤務時間帯）'!$D$6:$X$47,21,FALSE))</f>
        <v/>
      </c>
      <c r="W130" s="520" t="str">
        <f>IF(W129="","",VLOOKUP(W129,'シフト記号表（勤務時間帯）'!$D$6:$X$47,21,FALSE))</f>
        <v/>
      </c>
      <c r="X130" s="520" t="str">
        <f>IF(X129="","",VLOOKUP(X129,'シフト記号表（勤務時間帯）'!$D$6:$X$47,21,FALSE))</f>
        <v/>
      </c>
      <c r="Y130" s="520" t="str">
        <f>IF(Y129="","",VLOOKUP(Y129,'シフト記号表（勤務時間帯）'!$D$6:$X$47,21,FALSE))</f>
        <v/>
      </c>
      <c r="Z130" s="520" t="str">
        <f>IF(Z129="","",VLOOKUP(Z129,'シフト記号表（勤務時間帯）'!$D$6:$X$47,21,FALSE))</f>
        <v/>
      </c>
      <c r="AA130" s="521" t="str">
        <f>IF(AA129="","",VLOOKUP(AA129,'シフト記号表（勤務時間帯）'!$D$6:$X$47,21,FALSE))</f>
        <v/>
      </c>
      <c r="AB130" s="519" t="str">
        <f>IF(AB129="","",VLOOKUP(AB129,'シフト記号表（勤務時間帯）'!$D$6:$X$47,21,FALSE))</f>
        <v/>
      </c>
      <c r="AC130" s="520" t="str">
        <f>IF(AC129="","",VLOOKUP(AC129,'シフト記号表（勤務時間帯）'!$D$6:$X$47,21,FALSE))</f>
        <v/>
      </c>
      <c r="AD130" s="520" t="str">
        <f>IF(AD129="","",VLOOKUP(AD129,'シフト記号表（勤務時間帯）'!$D$6:$X$47,21,FALSE))</f>
        <v/>
      </c>
      <c r="AE130" s="520" t="str">
        <f>IF(AE129="","",VLOOKUP(AE129,'シフト記号表（勤務時間帯）'!$D$6:$X$47,21,FALSE))</f>
        <v/>
      </c>
      <c r="AF130" s="520" t="str">
        <f>IF(AF129="","",VLOOKUP(AF129,'シフト記号表（勤務時間帯）'!$D$6:$X$47,21,FALSE))</f>
        <v/>
      </c>
      <c r="AG130" s="520" t="str">
        <f>IF(AG129="","",VLOOKUP(AG129,'シフト記号表（勤務時間帯）'!$D$6:$X$47,21,FALSE))</f>
        <v/>
      </c>
      <c r="AH130" s="521" t="str">
        <f>IF(AH129="","",VLOOKUP(AH129,'シフト記号表（勤務時間帯）'!$D$6:$X$47,21,FALSE))</f>
        <v/>
      </c>
      <c r="AI130" s="519" t="str">
        <f>IF(AI129="","",VLOOKUP(AI129,'シフト記号表（勤務時間帯）'!$D$6:$X$47,21,FALSE))</f>
        <v/>
      </c>
      <c r="AJ130" s="520" t="str">
        <f>IF(AJ129="","",VLOOKUP(AJ129,'シフト記号表（勤務時間帯）'!$D$6:$X$47,21,FALSE))</f>
        <v/>
      </c>
      <c r="AK130" s="520" t="str">
        <f>IF(AK129="","",VLOOKUP(AK129,'シフト記号表（勤務時間帯）'!$D$6:$X$47,21,FALSE))</f>
        <v/>
      </c>
      <c r="AL130" s="520" t="str">
        <f>IF(AL129="","",VLOOKUP(AL129,'シフト記号表（勤務時間帯）'!$D$6:$X$47,21,FALSE))</f>
        <v/>
      </c>
      <c r="AM130" s="520" t="str">
        <f>IF(AM129="","",VLOOKUP(AM129,'シフト記号表（勤務時間帯）'!$D$6:$X$47,21,FALSE))</f>
        <v/>
      </c>
      <c r="AN130" s="520" t="str">
        <f>IF(AN129="","",VLOOKUP(AN129,'シフト記号表（勤務時間帯）'!$D$6:$X$47,21,FALSE))</f>
        <v/>
      </c>
      <c r="AO130" s="521" t="str">
        <f>IF(AO129="","",VLOOKUP(AO129,'シフト記号表（勤務時間帯）'!$D$6:$X$47,21,FALSE))</f>
        <v/>
      </c>
      <c r="AP130" s="519" t="str">
        <f>IF(AP129="","",VLOOKUP(AP129,'シフト記号表（勤務時間帯）'!$D$6:$X$47,21,FALSE))</f>
        <v/>
      </c>
      <c r="AQ130" s="520" t="str">
        <f>IF(AQ129="","",VLOOKUP(AQ129,'シフト記号表（勤務時間帯）'!$D$6:$X$47,21,FALSE))</f>
        <v/>
      </c>
      <c r="AR130" s="520" t="str">
        <f>IF(AR129="","",VLOOKUP(AR129,'シフト記号表（勤務時間帯）'!$D$6:$X$47,21,FALSE))</f>
        <v/>
      </c>
      <c r="AS130" s="520" t="str">
        <f>IF(AS129="","",VLOOKUP(AS129,'シフト記号表（勤務時間帯）'!$D$6:$X$47,21,FALSE))</f>
        <v/>
      </c>
      <c r="AT130" s="520" t="str">
        <f>IF(AT129="","",VLOOKUP(AT129,'シフト記号表（勤務時間帯）'!$D$6:$X$47,21,FALSE))</f>
        <v/>
      </c>
      <c r="AU130" s="520" t="str">
        <f>IF(AU129="","",VLOOKUP(AU129,'シフト記号表（勤務時間帯）'!$D$6:$X$47,21,FALSE))</f>
        <v/>
      </c>
      <c r="AV130" s="521" t="str">
        <f>IF(AV129="","",VLOOKUP(AV129,'シフト記号表（勤務時間帯）'!$D$6:$X$47,21,FALSE))</f>
        <v/>
      </c>
      <c r="AW130" s="519" t="str">
        <f>IF(AW129="","",VLOOKUP(AW129,'シフト記号表（勤務時間帯）'!$D$6:$X$47,21,FALSE))</f>
        <v/>
      </c>
      <c r="AX130" s="520" t="str">
        <f>IF(AX129="","",VLOOKUP(AX129,'シフト記号表（勤務時間帯）'!$D$6:$X$47,21,FALSE))</f>
        <v/>
      </c>
      <c r="AY130" s="520" t="str">
        <f>IF(AY129="","",VLOOKUP(AY129,'シフト記号表（勤務時間帯）'!$D$6:$X$47,21,FALSE))</f>
        <v/>
      </c>
      <c r="AZ130" s="981">
        <f>IF($BC$3="４週",SUM(U130:AV130),IF($BC$3="暦月",SUM(U130:AY130),""))</f>
        <v>0</v>
      </c>
      <c r="BA130" s="982"/>
      <c r="BB130" s="983">
        <f>IF($BC$3="４週",AZ130/4,IF($BC$3="暦月",(AZ130/($BC$8/7)),""))</f>
        <v>0</v>
      </c>
      <c r="BC130" s="982"/>
      <c r="BD130" s="975"/>
      <c r="BE130" s="976"/>
      <c r="BF130" s="976"/>
      <c r="BG130" s="976"/>
      <c r="BH130" s="977"/>
    </row>
    <row r="131" spans="2:60" ht="20.25" customHeight="1">
      <c r="B131" s="522"/>
      <c r="C131" s="993"/>
      <c r="D131" s="994"/>
      <c r="E131" s="995"/>
      <c r="F131" s="523"/>
      <c r="G131" s="524">
        <f>C129</f>
        <v>0</v>
      </c>
      <c r="H131" s="998"/>
      <c r="I131" s="1005"/>
      <c r="J131" s="1006"/>
      <c r="K131" s="1006"/>
      <c r="L131" s="1007"/>
      <c r="M131" s="1014"/>
      <c r="N131" s="1015"/>
      <c r="O131" s="1016"/>
      <c r="P131" s="557" t="s">
        <v>976</v>
      </c>
      <c r="Q131" s="526"/>
      <c r="R131" s="526"/>
      <c r="S131" s="546"/>
      <c r="T131" s="547"/>
      <c r="U131" s="529" t="str">
        <f>IF(U129="","",VLOOKUP(U129,'シフト記号表（勤務時間帯）'!$D$6:$Z$47,23,FALSE))</f>
        <v/>
      </c>
      <c r="V131" s="530" t="str">
        <f>IF(V129="","",VLOOKUP(V129,'シフト記号表（勤務時間帯）'!$D$6:$Z$47,23,FALSE))</f>
        <v/>
      </c>
      <c r="W131" s="530" t="str">
        <f>IF(W129="","",VLOOKUP(W129,'シフト記号表（勤務時間帯）'!$D$6:$Z$47,23,FALSE))</f>
        <v/>
      </c>
      <c r="X131" s="530" t="str">
        <f>IF(X129="","",VLOOKUP(X129,'シフト記号表（勤務時間帯）'!$D$6:$Z$47,23,FALSE))</f>
        <v/>
      </c>
      <c r="Y131" s="530" t="str">
        <f>IF(Y129="","",VLOOKUP(Y129,'シフト記号表（勤務時間帯）'!$D$6:$Z$47,23,FALSE))</f>
        <v/>
      </c>
      <c r="Z131" s="530" t="str">
        <f>IF(Z129="","",VLOOKUP(Z129,'シフト記号表（勤務時間帯）'!$D$6:$Z$47,23,FALSE))</f>
        <v/>
      </c>
      <c r="AA131" s="531" t="str">
        <f>IF(AA129="","",VLOOKUP(AA129,'シフト記号表（勤務時間帯）'!$D$6:$Z$47,23,FALSE))</f>
        <v/>
      </c>
      <c r="AB131" s="529" t="str">
        <f>IF(AB129="","",VLOOKUP(AB129,'シフト記号表（勤務時間帯）'!$D$6:$Z$47,23,FALSE))</f>
        <v/>
      </c>
      <c r="AC131" s="530" t="str">
        <f>IF(AC129="","",VLOOKUP(AC129,'シフト記号表（勤務時間帯）'!$D$6:$Z$47,23,FALSE))</f>
        <v/>
      </c>
      <c r="AD131" s="530" t="str">
        <f>IF(AD129="","",VLOOKUP(AD129,'シフト記号表（勤務時間帯）'!$D$6:$Z$47,23,FALSE))</f>
        <v/>
      </c>
      <c r="AE131" s="530" t="str">
        <f>IF(AE129="","",VLOOKUP(AE129,'シフト記号表（勤務時間帯）'!$D$6:$Z$47,23,FALSE))</f>
        <v/>
      </c>
      <c r="AF131" s="530" t="str">
        <f>IF(AF129="","",VLOOKUP(AF129,'シフト記号表（勤務時間帯）'!$D$6:$Z$47,23,FALSE))</f>
        <v/>
      </c>
      <c r="AG131" s="530" t="str">
        <f>IF(AG129="","",VLOOKUP(AG129,'シフト記号表（勤務時間帯）'!$D$6:$Z$47,23,FALSE))</f>
        <v/>
      </c>
      <c r="AH131" s="531" t="str">
        <f>IF(AH129="","",VLOOKUP(AH129,'シフト記号表（勤務時間帯）'!$D$6:$Z$47,23,FALSE))</f>
        <v/>
      </c>
      <c r="AI131" s="529" t="str">
        <f>IF(AI129="","",VLOOKUP(AI129,'シフト記号表（勤務時間帯）'!$D$6:$Z$47,23,FALSE))</f>
        <v/>
      </c>
      <c r="AJ131" s="530" t="str">
        <f>IF(AJ129="","",VLOOKUP(AJ129,'シフト記号表（勤務時間帯）'!$D$6:$Z$47,23,FALSE))</f>
        <v/>
      </c>
      <c r="AK131" s="530" t="str">
        <f>IF(AK129="","",VLOOKUP(AK129,'シフト記号表（勤務時間帯）'!$D$6:$Z$47,23,FALSE))</f>
        <v/>
      </c>
      <c r="AL131" s="530" t="str">
        <f>IF(AL129="","",VLOOKUP(AL129,'シフト記号表（勤務時間帯）'!$D$6:$Z$47,23,FALSE))</f>
        <v/>
      </c>
      <c r="AM131" s="530" t="str">
        <f>IF(AM129="","",VLOOKUP(AM129,'シフト記号表（勤務時間帯）'!$D$6:$Z$47,23,FALSE))</f>
        <v/>
      </c>
      <c r="AN131" s="530" t="str">
        <f>IF(AN129="","",VLOOKUP(AN129,'シフト記号表（勤務時間帯）'!$D$6:$Z$47,23,FALSE))</f>
        <v/>
      </c>
      <c r="AO131" s="531" t="str">
        <f>IF(AO129="","",VLOOKUP(AO129,'シフト記号表（勤務時間帯）'!$D$6:$Z$47,23,FALSE))</f>
        <v/>
      </c>
      <c r="AP131" s="529" t="str">
        <f>IF(AP129="","",VLOOKUP(AP129,'シフト記号表（勤務時間帯）'!$D$6:$Z$47,23,FALSE))</f>
        <v/>
      </c>
      <c r="AQ131" s="530" t="str">
        <f>IF(AQ129="","",VLOOKUP(AQ129,'シフト記号表（勤務時間帯）'!$D$6:$Z$47,23,FALSE))</f>
        <v/>
      </c>
      <c r="AR131" s="530" t="str">
        <f>IF(AR129="","",VLOOKUP(AR129,'シフト記号表（勤務時間帯）'!$D$6:$Z$47,23,FALSE))</f>
        <v/>
      </c>
      <c r="AS131" s="530" t="str">
        <f>IF(AS129="","",VLOOKUP(AS129,'シフト記号表（勤務時間帯）'!$D$6:$Z$47,23,FALSE))</f>
        <v/>
      </c>
      <c r="AT131" s="530" t="str">
        <f>IF(AT129="","",VLOOKUP(AT129,'シフト記号表（勤務時間帯）'!$D$6:$Z$47,23,FALSE))</f>
        <v/>
      </c>
      <c r="AU131" s="530" t="str">
        <f>IF(AU129="","",VLOOKUP(AU129,'シフト記号表（勤務時間帯）'!$D$6:$Z$47,23,FALSE))</f>
        <v/>
      </c>
      <c r="AV131" s="531" t="str">
        <f>IF(AV129="","",VLOOKUP(AV129,'シフト記号表（勤務時間帯）'!$D$6:$Z$47,23,FALSE))</f>
        <v/>
      </c>
      <c r="AW131" s="529" t="str">
        <f>IF(AW129="","",VLOOKUP(AW129,'シフト記号表（勤務時間帯）'!$D$6:$Z$47,23,FALSE))</f>
        <v/>
      </c>
      <c r="AX131" s="530" t="str">
        <f>IF(AX129="","",VLOOKUP(AX129,'シフト記号表（勤務時間帯）'!$D$6:$Z$47,23,FALSE))</f>
        <v/>
      </c>
      <c r="AY131" s="530" t="str">
        <f>IF(AY129="","",VLOOKUP(AY129,'シフト記号表（勤務時間帯）'!$D$6:$Z$47,23,FALSE))</f>
        <v/>
      </c>
      <c r="AZ131" s="984">
        <f>IF($BC$3="４週",SUM(U131:AV131),IF($BC$3="暦月",SUM(U131:AY131),""))</f>
        <v>0</v>
      </c>
      <c r="BA131" s="985"/>
      <c r="BB131" s="986">
        <f>IF($BC$3="４週",AZ131/4,IF($BC$3="暦月",(AZ131/($BC$8/7)),""))</f>
        <v>0</v>
      </c>
      <c r="BC131" s="985"/>
      <c r="BD131" s="978"/>
      <c r="BE131" s="979"/>
      <c r="BF131" s="979"/>
      <c r="BG131" s="979"/>
      <c r="BH131" s="980"/>
    </row>
    <row r="132" spans="2:60" ht="20.25" customHeight="1">
      <c r="B132" s="532"/>
      <c r="C132" s="987"/>
      <c r="D132" s="988"/>
      <c r="E132" s="989"/>
      <c r="F132" s="533"/>
      <c r="G132" s="534"/>
      <c r="H132" s="996"/>
      <c r="I132" s="999"/>
      <c r="J132" s="1000"/>
      <c r="K132" s="1000"/>
      <c r="L132" s="1001"/>
      <c r="M132" s="1008"/>
      <c r="N132" s="1009"/>
      <c r="O132" s="1010"/>
      <c r="P132" s="553" t="s">
        <v>974</v>
      </c>
      <c r="Q132" s="554"/>
      <c r="R132" s="554"/>
      <c r="S132" s="555"/>
      <c r="T132" s="556"/>
      <c r="U132" s="539"/>
      <c r="V132" s="540"/>
      <c r="W132" s="540"/>
      <c r="X132" s="540"/>
      <c r="Y132" s="540"/>
      <c r="Z132" s="540"/>
      <c r="AA132" s="541"/>
      <c r="AB132" s="539"/>
      <c r="AC132" s="540"/>
      <c r="AD132" s="540"/>
      <c r="AE132" s="540"/>
      <c r="AF132" s="540"/>
      <c r="AG132" s="540"/>
      <c r="AH132" s="541"/>
      <c r="AI132" s="539"/>
      <c r="AJ132" s="540"/>
      <c r="AK132" s="540"/>
      <c r="AL132" s="540"/>
      <c r="AM132" s="540"/>
      <c r="AN132" s="540"/>
      <c r="AO132" s="541"/>
      <c r="AP132" s="539"/>
      <c r="AQ132" s="540"/>
      <c r="AR132" s="540"/>
      <c r="AS132" s="540"/>
      <c r="AT132" s="540"/>
      <c r="AU132" s="540"/>
      <c r="AV132" s="541"/>
      <c r="AW132" s="539"/>
      <c r="AX132" s="540"/>
      <c r="AY132" s="540"/>
      <c r="AZ132" s="1017"/>
      <c r="BA132" s="971"/>
      <c r="BB132" s="970"/>
      <c r="BC132" s="971"/>
      <c r="BD132" s="972"/>
      <c r="BE132" s="973"/>
      <c r="BF132" s="973"/>
      <c r="BG132" s="973"/>
      <c r="BH132" s="974"/>
    </row>
    <row r="133" spans="2:60" ht="20.25" customHeight="1">
      <c r="B133" s="512">
        <f>B130+1</f>
        <v>38</v>
      </c>
      <c r="C133" s="990"/>
      <c r="D133" s="991"/>
      <c r="E133" s="992"/>
      <c r="F133" s="513">
        <f>C132</f>
        <v>0</v>
      </c>
      <c r="G133" s="514"/>
      <c r="H133" s="997"/>
      <c r="I133" s="1002"/>
      <c r="J133" s="1003"/>
      <c r="K133" s="1003"/>
      <c r="L133" s="1004"/>
      <c r="M133" s="1011"/>
      <c r="N133" s="1012"/>
      <c r="O133" s="1013"/>
      <c r="P133" s="515" t="s">
        <v>975</v>
      </c>
      <c r="Q133" s="516"/>
      <c r="R133" s="516"/>
      <c r="S133" s="517"/>
      <c r="T133" s="518"/>
      <c r="U133" s="519" t="str">
        <f>IF(U132="","",VLOOKUP(U132,'シフト記号表（勤務時間帯）'!$D$6:$X$47,21,FALSE))</f>
        <v/>
      </c>
      <c r="V133" s="520" t="str">
        <f>IF(V132="","",VLOOKUP(V132,'シフト記号表（勤務時間帯）'!$D$6:$X$47,21,FALSE))</f>
        <v/>
      </c>
      <c r="W133" s="520" t="str">
        <f>IF(W132="","",VLOOKUP(W132,'シフト記号表（勤務時間帯）'!$D$6:$X$47,21,FALSE))</f>
        <v/>
      </c>
      <c r="X133" s="520" t="str">
        <f>IF(X132="","",VLOOKUP(X132,'シフト記号表（勤務時間帯）'!$D$6:$X$47,21,FALSE))</f>
        <v/>
      </c>
      <c r="Y133" s="520" t="str">
        <f>IF(Y132="","",VLOOKUP(Y132,'シフト記号表（勤務時間帯）'!$D$6:$X$47,21,FALSE))</f>
        <v/>
      </c>
      <c r="Z133" s="520" t="str">
        <f>IF(Z132="","",VLOOKUP(Z132,'シフト記号表（勤務時間帯）'!$D$6:$X$47,21,FALSE))</f>
        <v/>
      </c>
      <c r="AA133" s="521" t="str">
        <f>IF(AA132="","",VLOOKUP(AA132,'シフト記号表（勤務時間帯）'!$D$6:$X$47,21,FALSE))</f>
        <v/>
      </c>
      <c r="AB133" s="519" t="str">
        <f>IF(AB132="","",VLOOKUP(AB132,'シフト記号表（勤務時間帯）'!$D$6:$X$47,21,FALSE))</f>
        <v/>
      </c>
      <c r="AC133" s="520" t="str">
        <f>IF(AC132="","",VLOOKUP(AC132,'シフト記号表（勤務時間帯）'!$D$6:$X$47,21,FALSE))</f>
        <v/>
      </c>
      <c r="AD133" s="520" t="str">
        <f>IF(AD132="","",VLOOKUP(AD132,'シフト記号表（勤務時間帯）'!$D$6:$X$47,21,FALSE))</f>
        <v/>
      </c>
      <c r="AE133" s="520" t="str">
        <f>IF(AE132="","",VLOOKUP(AE132,'シフト記号表（勤務時間帯）'!$D$6:$X$47,21,FALSE))</f>
        <v/>
      </c>
      <c r="AF133" s="520" t="str">
        <f>IF(AF132="","",VLOOKUP(AF132,'シフト記号表（勤務時間帯）'!$D$6:$X$47,21,FALSE))</f>
        <v/>
      </c>
      <c r="AG133" s="520" t="str">
        <f>IF(AG132="","",VLOOKUP(AG132,'シフト記号表（勤務時間帯）'!$D$6:$X$47,21,FALSE))</f>
        <v/>
      </c>
      <c r="AH133" s="521" t="str">
        <f>IF(AH132="","",VLOOKUP(AH132,'シフト記号表（勤務時間帯）'!$D$6:$X$47,21,FALSE))</f>
        <v/>
      </c>
      <c r="AI133" s="519" t="str">
        <f>IF(AI132="","",VLOOKUP(AI132,'シフト記号表（勤務時間帯）'!$D$6:$X$47,21,FALSE))</f>
        <v/>
      </c>
      <c r="AJ133" s="520" t="str">
        <f>IF(AJ132="","",VLOOKUP(AJ132,'シフト記号表（勤務時間帯）'!$D$6:$X$47,21,FALSE))</f>
        <v/>
      </c>
      <c r="AK133" s="520" t="str">
        <f>IF(AK132="","",VLOOKUP(AK132,'シフト記号表（勤務時間帯）'!$D$6:$X$47,21,FALSE))</f>
        <v/>
      </c>
      <c r="AL133" s="520" t="str">
        <f>IF(AL132="","",VLOOKUP(AL132,'シフト記号表（勤務時間帯）'!$D$6:$X$47,21,FALSE))</f>
        <v/>
      </c>
      <c r="AM133" s="520" t="str">
        <f>IF(AM132="","",VLOOKUP(AM132,'シフト記号表（勤務時間帯）'!$D$6:$X$47,21,FALSE))</f>
        <v/>
      </c>
      <c r="AN133" s="520" t="str">
        <f>IF(AN132="","",VLOOKUP(AN132,'シフト記号表（勤務時間帯）'!$D$6:$X$47,21,FALSE))</f>
        <v/>
      </c>
      <c r="AO133" s="521" t="str">
        <f>IF(AO132="","",VLOOKUP(AO132,'シフト記号表（勤務時間帯）'!$D$6:$X$47,21,FALSE))</f>
        <v/>
      </c>
      <c r="AP133" s="519" t="str">
        <f>IF(AP132="","",VLOOKUP(AP132,'シフト記号表（勤務時間帯）'!$D$6:$X$47,21,FALSE))</f>
        <v/>
      </c>
      <c r="AQ133" s="520" t="str">
        <f>IF(AQ132="","",VLOOKUP(AQ132,'シフト記号表（勤務時間帯）'!$D$6:$X$47,21,FALSE))</f>
        <v/>
      </c>
      <c r="AR133" s="520" t="str">
        <f>IF(AR132="","",VLOOKUP(AR132,'シフト記号表（勤務時間帯）'!$D$6:$X$47,21,FALSE))</f>
        <v/>
      </c>
      <c r="AS133" s="520" t="str">
        <f>IF(AS132="","",VLOOKUP(AS132,'シフト記号表（勤務時間帯）'!$D$6:$X$47,21,FALSE))</f>
        <v/>
      </c>
      <c r="AT133" s="520" t="str">
        <f>IF(AT132="","",VLOOKUP(AT132,'シフト記号表（勤務時間帯）'!$D$6:$X$47,21,FALSE))</f>
        <v/>
      </c>
      <c r="AU133" s="520" t="str">
        <f>IF(AU132="","",VLOOKUP(AU132,'シフト記号表（勤務時間帯）'!$D$6:$X$47,21,FALSE))</f>
        <v/>
      </c>
      <c r="AV133" s="521" t="str">
        <f>IF(AV132="","",VLOOKUP(AV132,'シフト記号表（勤務時間帯）'!$D$6:$X$47,21,FALSE))</f>
        <v/>
      </c>
      <c r="AW133" s="519" t="str">
        <f>IF(AW132="","",VLOOKUP(AW132,'シフト記号表（勤務時間帯）'!$D$6:$X$47,21,FALSE))</f>
        <v/>
      </c>
      <c r="AX133" s="520" t="str">
        <f>IF(AX132="","",VLOOKUP(AX132,'シフト記号表（勤務時間帯）'!$D$6:$X$47,21,FALSE))</f>
        <v/>
      </c>
      <c r="AY133" s="520" t="str">
        <f>IF(AY132="","",VLOOKUP(AY132,'シフト記号表（勤務時間帯）'!$D$6:$X$47,21,FALSE))</f>
        <v/>
      </c>
      <c r="AZ133" s="981">
        <f>IF($BC$3="４週",SUM(U133:AV133),IF($BC$3="暦月",SUM(U133:AY133),""))</f>
        <v>0</v>
      </c>
      <c r="BA133" s="982"/>
      <c r="BB133" s="983">
        <f>IF($BC$3="４週",AZ133/4,IF($BC$3="暦月",(AZ133/($BC$8/7)),""))</f>
        <v>0</v>
      </c>
      <c r="BC133" s="982"/>
      <c r="BD133" s="975"/>
      <c r="BE133" s="976"/>
      <c r="BF133" s="976"/>
      <c r="BG133" s="976"/>
      <c r="BH133" s="977"/>
    </row>
    <row r="134" spans="2:60" ht="20.25" customHeight="1">
      <c r="B134" s="522"/>
      <c r="C134" s="993"/>
      <c r="D134" s="994"/>
      <c r="E134" s="995"/>
      <c r="F134" s="523"/>
      <c r="G134" s="524">
        <f>C132</f>
        <v>0</v>
      </c>
      <c r="H134" s="998"/>
      <c r="I134" s="1005"/>
      <c r="J134" s="1006"/>
      <c r="K134" s="1006"/>
      <c r="L134" s="1007"/>
      <c r="M134" s="1014"/>
      <c r="N134" s="1015"/>
      <c r="O134" s="1016"/>
      <c r="P134" s="557" t="s">
        <v>976</v>
      </c>
      <c r="Q134" s="526"/>
      <c r="R134" s="526"/>
      <c r="S134" s="546"/>
      <c r="T134" s="547"/>
      <c r="U134" s="529" t="str">
        <f>IF(U132="","",VLOOKUP(U132,'シフト記号表（勤務時間帯）'!$D$6:$Z$47,23,FALSE))</f>
        <v/>
      </c>
      <c r="V134" s="530" t="str">
        <f>IF(V132="","",VLOOKUP(V132,'シフト記号表（勤務時間帯）'!$D$6:$Z$47,23,FALSE))</f>
        <v/>
      </c>
      <c r="W134" s="530" t="str">
        <f>IF(W132="","",VLOOKUP(W132,'シフト記号表（勤務時間帯）'!$D$6:$Z$47,23,FALSE))</f>
        <v/>
      </c>
      <c r="X134" s="530" t="str">
        <f>IF(X132="","",VLOOKUP(X132,'シフト記号表（勤務時間帯）'!$D$6:$Z$47,23,FALSE))</f>
        <v/>
      </c>
      <c r="Y134" s="530" t="str">
        <f>IF(Y132="","",VLOOKUP(Y132,'シフト記号表（勤務時間帯）'!$D$6:$Z$47,23,FALSE))</f>
        <v/>
      </c>
      <c r="Z134" s="530" t="str">
        <f>IF(Z132="","",VLOOKUP(Z132,'シフト記号表（勤務時間帯）'!$D$6:$Z$47,23,FALSE))</f>
        <v/>
      </c>
      <c r="AA134" s="531" t="str">
        <f>IF(AA132="","",VLOOKUP(AA132,'シフト記号表（勤務時間帯）'!$D$6:$Z$47,23,FALSE))</f>
        <v/>
      </c>
      <c r="AB134" s="529" t="str">
        <f>IF(AB132="","",VLOOKUP(AB132,'シフト記号表（勤務時間帯）'!$D$6:$Z$47,23,FALSE))</f>
        <v/>
      </c>
      <c r="AC134" s="530" t="str">
        <f>IF(AC132="","",VLOOKUP(AC132,'シフト記号表（勤務時間帯）'!$D$6:$Z$47,23,FALSE))</f>
        <v/>
      </c>
      <c r="AD134" s="530" t="str">
        <f>IF(AD132="","",VLOOKUP(AD132,'シフト記号表（勤務時間帯）'!$D$6:$Z$47,23,FALSE))</f>
        <v/>
      </c>
      <c r="AE134" s="530" t="str">
        <f>IF(AE132="","",VLOOKUP(AE132,'シフト記号表（勤務時間帯）'!$D$6:$Z$47,23,FALSE))</f>
        <v/>
      </c>
      <c r="AF134" s="530" t="str">
        <f>IF(AF132="","",VLOOKUP(AF132,'シフト記号表（勤務時間帯）'!$D$6:$Z$47,23,FALSE))</f>
        <v/>
      </c>
      <c r="AG134" s="530" t="str">
        <f>IF(AG132="","",VLOOKUP(AG132,'シフト記号表（勤務時間帯）'!$D$6:$Z$47,23,FALSE))</f>
        <v/>
      </c>
      <c r="AH134" s="531" t="str">
        <f>IF(AH132="","",VLOOKUP(AH132,'シフト記号表（勤務時間帯）'!$D$6:$Z$47,23,FALSE))</f>
        <v/>
      </c>
      <c r="AI134" s="529" t="str">
        <f>IF(AI132="","",VLOOKUP(AI132,'シフト記号表（勤務時間帯）'!$D$6:$Z$47,23,FALSE))</f>
        <v/>
      </c>
      <c r="AJ134" s="530" t="str">
        <f>IF(AJ132="","",VLOOKUP(AJ132,'シフト記号表（勤務時間帯）'!$D$6:$Z$47,23,FALSE))</f>
        <v/>
      </c>
      <c r="AK134" s="530" t="str">
        <f>IF(AK132="","",VLOOKUP(AK132,'シフト記号表（勤務時間帯）'!$D$6:$Z$47,23,FALSE))</f>
        <v/>
      </c>
      <c r="AL134" s="530" t="str">
        <f>IF(AL132="","",VLOOKUP(AL132,'シフト記号表（勤務時間帯）'!$D$6:$Z$47,23,FALSE))</f>
        <v/>
      </c>
      <c r="AM134" s="530" t="str">
        <f>IF(AM132="","",VLOOKUP(AM132,'シフト記号表（勤務時間帯）'!$D$6:$Z$47,23,FALSE))</f>
        <v/>
      </c>
      <c r="AN134" s="530" t="str">
        <f>IF(AN132="","",VLOOKUP(AN132,'シフト記号表（勤務時間帯）'!$D$6:$Z$47,23,FALSE))</f>
        <v/>
      </c>
      <c r="AO134" s="531" t="str">
        <f>IF(AO132="","",VLOOKUP(AO132,'シフト記号表（勤務時間帯）'!$D$6:$Z$47,23,FALSE))</f>
        <v/>
      </c>
      <c r="AP134" s="529" t="str">
        <f>IF(AP132="","",VLOOKUP(AP132,'シフト記号表（勤務時間帯）'!$D$6:$Z$47,23,FALSE))</f>
        <v/>
      </c>
      <c r="AQ134" s="530" t="str">
        <f>IF(AQ132="","",VLOOKUP(AQ132,'シフト記号表（勤務時間帯）'!$D$6:$Z$47,23,FALSE))</f>
        <v/>
      </c>
      <c r="AR134" s="530" t="str">
        <f>IF(AR132="","",VLOOKUP(AR132,'シフト記号表（勤務時間帯）'!$D$6:$Z$47,23,FALSE))</f>
        <v/>
      </c>
      <c r="AS134" s="530" t="str">
        <f>IF(AS132="","",VLOOKUP(AS132,'シフト記号表（勤務時間帯）'!$D$6:$Z$47,23,FALSE))</f>
        <v/>
      </c>
      <c r="AT134" s="530" t="str">
        <f>IF(AT132="","",VLOOKUP(AT132,'シフト記号表（勤務時間帯）'!$D$6:$Z$47,23,FALSE))</f>
        <v/>
      </c>
      <c r="AU134" s="530" t="str">
        <f>IF(AU132="","",VLOOKUP(AU132,'シフト記号表（勤務時間帯）'!$D$6:$Z$47,23,FALSE))</f>
        <v/>
      </c>
      <c r="AV134" s="531" t="str">
        <f>IF(AV132="","",VLOOKUP(AV132,'シフト記号表（勤務時間帯）'!$D$6:$Z$47,23,FALSE))</f>
        <v/>
      </c>
      <c r="AW134" s="529" t="str">
        <f>IF(AW132="","",VLOOKUP(AW132,'シフト記号表（勤務時間帯）'!$D$6:$Z$47,23,FALSE))</f>
        <v/>
      </c>
      <c r="AX134" s="530" t="str">
        <f>IF(AX132="","",VLOOKUP(AX132,'シフト記号表（勤務時間帯）'!$D$6:$Z$47,23,FALSE))</f>
        <v/>
      </c>
      <c r="AY134" s="530" t="str">
        <f>IF(AY132="","",VLOOKUP(AY132,'シフト記号表（勤務時間帯）'!$D$6:$Z$47,23,FALSE))</f>
        <v/>
      </c>
      <c r="AZ134" s="984">
        <f>IF($BC$3="４週",SUM(U134:AV134),IF($BC$3="暦月",SUM(U134:AY134),""))</f>
        <v>0</v>
      </c>
      <c r="BA134" s="985"/>
      <c r="BB134" s="986">
        <f>IF($BC$3="４週",AZ134/4,IF($BC$3="暦月",(AZ134/($BC$8/7)),""))</f>
        <v>0</v>
      </c>
      <c r="BC134" s="985"/>
      <c r="BD134" s="978"/>
      <c r="BE134" s="979"/>
      <c r="BF134" s="979"/>
      <c r="BG134" s="979"/>
      <c r="BH134" s="980"/>
    </row>
    <row r="135" spans="2:60" ht="20.25" customHeight="1">
      <c r="B135" s="532"/>
      <c r="C135" s="987"/>
      <c r="D135" s="988"/>
      <c r="E135" s="989"/>
      <c r="F135" s="533"/>
      <c r="G135" s="534"/>
      <c r="H135" s="996"/>
      <c r="I135" s="999"/>
      <c r="J135" s="1000"/>
      <c r="K135" s="1000"/>
      <c r="L135" s="1001"/>
      <c r="M135" s="1008"/>
      <c r="N135" s="1009"/>
      <c r="O135" s="1010"/>
      <c r="P135" s="553" t="s">
        <v>974</v>
      </c>
      <c r="Q135" s="554"/>
      <c r="R135" s="554"/>
      <c r="S135" s="555"/>
      <c r="T135" s="556"/>
      <c r="U135" s="539"/>
      <c r="V135" s="540"/>
      <c r="W135" s="540"/>
      <c r="X135" s="540"/>
      <c r="Y135" s="540"/>
      <c r="Z135" s="540"/>
      <c r="AA135" s="541"/>
      <c r="AB135" s="539"/>
      <c r="AC135" s="540"/>
      <c r="AD135" s="540"/>
      <c r="AE135" s="540"/>
      <c r="AF135" s="540"/>
      <c r="AG135" s="540"/>
      <c r="AH135" s="541"/>
      <c r="AI135" s="539"/>
      <c r="AJ135" s="540"/>
      <c r="AK135" s="540"/>
      <c r="AL135" s="540"/>
      <c r="AM135" s="540"/>
      <c r="AN135" s="540"/>
      <c r="AO135" s="541"/>
      <c r="AP135" s="539"/>
      <c r="AQ135" s="540"/>
      <c r="AR135" s="540"/>
      <c r="AS135" s="540"/>
      <c r="AT135" s="540"/>
      <c r="AU135" s="540"/>
      <c r="AV135" s="541"/>
      <c r="AW135" s="539"/>
      <c r="AX135" s="540"/>
      <c r="AY135" s="540"/>
      <c r="AZ135" s="1017"/>
      <c r="BA135" s="971"/>
      <c r="BB135" s="970"/>
      <c r="BC135" s="971"/>
      <c r="BD135" s="972"/>
      <c r="BE135" s="973"/>
      <c r="BF135" s="973"/>
      <c r="BG135" s="973"/>
      <c r="BH135" s="974"/>
    </row>
    <row r="136" spans="2:60" ht="20.25" customHeight="1">
      <c r="B136" s="512">
        <f>B133+1</f>
        <v>39</v>
      </c>
      <c r="C136" s="990"/>
      <c r="D136" s="991"/>
      <c r="E136" s="992"/>
      <c r="F136" s="513">
        <f>C135</f>
        <v>0</v>
      </c>
      <c r="G136" s="514"/>
      <c r="H136" s="997"/>
      <c r="I136" s="1002"/>
      <c r="J136" s="1003"/>
      <c r="K136" s="1003"/>
      <c r="L136" s="1004"/>
      <c r="M136" s="1011"/>
      <c r="N136" s="1012"/>
      <c r="O136" s="1013"/>
      <c r="P136" s="515" t="s">
        <v>975</v>
      </c>
      <c r="Q136" s="516"/>
      <c r="R136" s="516"/>
      <c r="S136" s="517"/>
      <c r="T136" s="518"/>
      <c r="U136" s="519" t="str">
        <f>IF(U135="","",VLOOKUP(U135,'シフト記号表（勤務時間帯）'!$D$6:$X$47,21,FALSE))</f>
        <v/>
      </c>
      <c r="V136" s="520" t="str">
        <f>IF(V135="","",VLOOKUP(V135,'シフト記号表（勤務時間帯）'!$D$6:$X$47,21,FALSE))</f>
        <v/>
      </c>
      <c r="W136" s="520" t="str">
        <f>IF(W135="","",VLOOKUP(W135,'シフト記号表（勤務時間帯）'!$D$6:$X$47,21,FALSE))</f>
        <v/>
      </c>
      <c r="X136" s="520" t="str">
        <f>IF(X135="","",VLOOKUP(X135,'シフト記号表（勤務時間帯）'!$D$6:$X$47,21,FALSE))</f>
        <v/>
      </c>
      <c r="Y136" s="520" t="str">
        <f>IF(Y135="","",VLOOKUP(Y135,'シフト記号表（勤務時間帯）'!$D$6:$X$47,21,FALSE))</f>
        <v/>
      </c>
      <c r="Z136" s="520" t="str">
        <f>IF(Z135="","",VLOOKUP(Z135,'シフト記号表（勤務時間帯）'!$D$6:$X$47,21,FALSE))</f>
        <v/>
      </c>
      <c r="AA136" s="521" t="str">
        <f>IF(AA135="","",VLOOKUP(AA135,'シフト記号表（勤務時間帯）'!$D$6:$X$47,21,FALSE))</f>
        <v/>
      </c>
      <c r="AB136" s="519" t="str">
        <f>IF(AB135="","",VLOOKUP(AB135,'シフト記号表（勤務時間帯）'!$D$6:$X$47,21,FALSE))</f>
        <v/>
      </c>
      <c r="AC136" s="520" t="str">
        <f>IF(AC135="","",VLOOKUP(AC135,'シフト記号表（勤務時間帯）'!$D$6:$X$47,21,FALSE))</f>
        <v/>
      </c>
      <c r="AD136" s="520" t="str">
        <f>IF(AD135="","",VLOOKUP(AD135,'シフト記号表（勤務時間帯）'!$D$6:$X$47,21,FALSE))</f>
        <v/>
      </c>
      <c r="AE136" s="520" t="str">
        <f>IF(AE135="","",VLOOKUP(AE135,'シフト記号表（勤務時間帯）'!$D$6:$X$47,21,FALSE))</f>
        <v/>
      </c>
      <c r="AF136" s="520" t="str">
        <f>IF(AF135="","",VLOOKUP(AF135,'シフト記号表（勤務時間帯）'!$D$6:$X$47,21,FALSE))</f>
        <v/>
      </c>
      <c r="AG136" s="520" t="str">
        <f>IF(AG135="","",VLOOKUP(AG135,'シフト記号表（勤務時間帯）'!$D$6:$X$47,21,FALSE))</f>
        <v/>
      </c>
      <c r="AH136" s="521" t="str">
        <f>IF(AH135="","",VLOOKUP(AH135,'シフト記号表（勤務時間帯）'!$D$6:$X$47,21,FALSE))</f>
        <v/>
      </c>
      <c r="AI136" s="519" t="str">
        <f>IF(AI135="","",VLOOKUP(AI135,'シフト記号表（勤務時間帯）'!$D$6:$X$47,21,FALSE))</f>
        <v/>
      </c>
      <c r="AJ136" s="520" t="str">
        <f>IF(AJ135="","",VLOOKUP(AJ135,'シフト記号表（勤務時間帯）'!$D$6:$X$47,21,FALSE))</f>
        <v/>
      </c>
      <c r="AK136" s="520" t="str">
        <f>IF(AK135="","",VLOOKUP(AK135,'シフト記号表（勤務時間帯）'!$D$6:$X$47,21,FALSE))</f>
        <v/>
      </c>
      <c r="AL136" s="520" t="str">
        <f>IF(AL135="","",VLOOKUP(AL135,'シフト記号表（勤務時間帯）'!$D$6:$X$47,21,FALSE))</f>
        <v/>
      </c>
      <c r="AM136" s="520" t="str">
        <f>IF(AM135="","",VLOOKUP(AM135,'シフト記号表（勤務時間帯）'!$D$6:$X$47,21,FALSE))</f>
        <v/>
      </c>
      <c r="AN136" s="520" t="str">
        <f>IF(AN135="","",VLOOKUP(AN135,'シフト記号表（勤務時間帯）'!$D$6:$X$47,21,FALSE))</f>
        <v/>
      </c>
      <c r="AO136" s="521" t="str">
        <f>IF(AO135="","",VLOOKUP(AO135,'シフト記号表（勤務時間帯）'!$D$6:$X$47,21,FALSE))</f>
        <v/>
      </c>
      <c r="AP136" s="519" t="str">
        <f>IF(AP135="","",VLOOKUP(AP135,'シフト記号表（勤務時間帯）'!$D$6:$X$47,21,FALSE))</f>
        <v/>
      </c>
      <c r="AQ136" s="520" t="str">
        <f>IF(AQ135="","",VLOOKUP(AQ135,'シフト記号表（勤務時間帯）'!$D$6:$X$47,21,FALSE))</f>
        <v/>
      </c>
      <c r="AR136" s="520" t="str">
        <f>IF(AR135="","",VLOOKUP(AR135,'シフト記号表（勤務時間帯）'!$D$6:$X$47,21,FALSE))</f>
        <v/>
      </c>
      <c r="AS136" s="520" t="str">
        <f>IF(AS135="","",VLOOKUP(AS135,'シフト記号表（勤務時間帯）'!$D$6:$X$47,21,FALSE))</f>
        <v/>
      </c>
      <c r="AT136" s="520" t="str">
        <f>IF(AT135="","",VLOOKUP(AT135,'シフト記号表（勤務時間帯）'!$D$6:$X$47,21,FALSE))</f>
        <v/>
      </c>
      <c r="AU136" s="520" t="str">
        <f>IF(AU135="","",VLOOKUP(AU135,'シフト記号表（勤務時間帯）'!$D$6:$X$47,21,FALSE))</f>
        <v/>
      </c>
      <c r="AV136" s="521" t="str">
        <f>IF(AV135="","",VLOOKUP(AV135,'シフト記号表（勤務時間帯）'!$D$6:$X$47,21,FALSE))</f>
        <v/>
      </c>
      <c r="AW136" s="519" t="str">
        <f>IF(AW135="","",VLOOKUP(AW135,'シフト記号表（勤務時間帯）'!$D$6:$X$47,21,FALSE))</f>
        <v/>
      </c>
      <c r="AX136" s="520" t="str">
        <f>IF(AX135="","",VLOOKUP(AX135,'シフト記号表（勤務時間帯）'!$D$6:$X$47,21,FALSE))</f>
        <v/>
      </c>
      <c r="AY136" s="520" t="str">
        <f>IF(AY135="","",VLOOKUP(AY135,'シフト記号表（勤務時間帯）'!$D$6:$X$47,21,FALSE))</f>
        <v/>
      </c>
      <c r="AZ136" s="981">
        <f>IF($BC$3="４週",SUM(U136:AV136),IF($BC$3="暦月",SUM(U136:AY136),""))</f>
        <v>0</v>
      </c>
      <c r="BA136" s="982"/>
      <c r="BB136" s="983">
        <f>IF($BC$3="４週",AZ136/4,IF($BC$3="暦月",(AZ136/($BC$8/7)),""))</f>
        <v>0</v>
      </c>
      <c r="BC136" s="982"/>
      <c r="BD136" s="975"/>
      <c r="BE136" s="976"/>
      <c r="BF136" s="976"/>
      <c r="BG136" s="976"/>
      <c r="BH136" s="977"/>
    </row>
    <row r="137" spans="2:60" ht="20.25" customHeight="1">
      <c r="B137" s="522"/>
      <c r="C137" s="993"/>
      <c r="D137" s="994"/>
      <c r="E137" s="995"/>
      <c r="F137" s="523"/>
      <c r="G137" s="524">
        <f>C135</f>
        <v>0</v>
      </c>
      <c r="H137" s="998"/>
      <c r="I137" s="1005"/>
      <c r="J137" s="1006"/>
      <c r="K137" s="1006"/>
      <c r="L137" s="1007"/>
      <c r="M137" s="1014"/>
      <c r="N137" s="1015"/>
      <c r="O137" s="1016"/>
      <c r="P137" s="557" t="s">
        <v>976</v>
      </c>
      <c r="Q137" s="526"/>
      <c r="R137" s="526"/>
      <c r="S137" s="546"/>
      <c r="T137" s="547"/>
      <c r="U137" s="529" t="str">
        <f>IF(U135="","",VLOOKUP(U135,'シフト記号表（勤務時間帯）'!$D$6:$Z$47,23,FALSE))</f>
        <v/>
      </c>
      <c r="V137" s="530" t="str">
        <f>IF(V135="","",VLOOKUP(V135,'シフト記号表（勤務時間帯）'!$D$6:$Z$47,23,FALSE))</f>
        <v/>
      </c>
      <c r="W137" s="530" t="str">
        <f>IF(W135="","",VLOOKUP(W135,'シフト記号表（勤務時間帯）'!$D$6:$Z$47,23,FALSE))</f>
        <v/>
      </c>
      <c r="X137" s="530" t="str">
        <f>IF(X135="","",VLOOKUP(X135,'シフト記号表（勤務時間帯）'!$D$6:$Z$47,23,FALSE))</f>
        <v/>
      </c>
      <c r="Y137" s="530" t="str">
        <f>IF(Y135="","",VLOOKUP(Y135,'シフト記号表（勤務時間帯）'!$D$6:$Z$47,23,FALSE))</f>
        <v/>
      </c>
      <c r="Z137" s="530" t="str">
        <f>IF(Z135="","",VLOOKUP(Z135,'シフト記号表（勤務時間帯）'!$D$6:$Z$47,23,FALSE))</f>
        <v/>
      </c>
      <c r="AA137" s="531" t="str">
        <f>IF(AA135="","",VLOOKUP(AA135,'シフト記号表（勤務時間帯）'!$D$6:$Z$47,23,FALSE))</f>
        <v/>
      </c>
      <c r="AB137" s="529" t="str">
        <f>IF(AB135="","",VLOOKUP(AB135,'シフト記号表（勤務時間帯）'!$D$6:$Z$47,23,FALSE))</f>
        <v/>
      </c>
      <c r="AC137" s="530" t="str">
        <f>IF(AC135="","",VLOOKUP(AC135,'シフト記号表（勤務時間帯）'!$D$6:$Z$47,23,FALSE))</f>
        <v/>
      </c>
      <c r="AD137" s="530" t="str">
        <f>IF(AD135="","",VLOOKUP(AD135,'シフト記号表（勤務時間帯）'!$D$6:$Z$47,23,FALSE))</f>
        <v/>
      </c>
      <c r="AE137" s="530" t="str">
        <f>IF(AE135="","",VLOOKUP(AE135,'シフト記号表（勤務時間帯）'!$D$6:$Z$47,23,FALSE))</f>
        <v/>
      </c>
      <c r="AF137" s="530" t="str">
        <f>IF(AF135="","",VLOOKUP(AF135,'シフト記号表（勤務時間帯）'!$D$6:$Z$47,23,FALSE))</f>
        <v/>
      </c>
      <c r="AG137" s="530" t="str">
        <f>IF(AG135="","",VLOOKUP(AG135,'シフト記号表（勤務時間帯）'!$D$6:$Z$47,23,FALSE))</f>
        <v/>
      </c>
      <c r="AH137" s="531" t="str">
        <f>IF(AH135="","",VLOOKUP(AH135,'シフト記号表（勤務時間帯）'!$D$6:$Z$47,23,FALSE))</f>
        <v/>
      </c>
      <c r="AI137" s="529" t="str">
        <f>IF(AI135="","",VLOOKUP(AI135,'シフト記号表（勤務時間帯）'!$D$6:$Z$47,23,FALSE))</f>
        <v/>
      </c>
      <c r="AJ137" s="530" t="str">
        <f>IF(AJ135="","",VLOOKUP(AJ135,'シフト記号表（勤務時間帯）'!$D$6:$Z$47,23,FALSE))</f>
        <v/>
      </c>
      <c r="AK137" s="530" t="str">
        <f>IF(AK135="","",VLOOKUP(AK135,'シフト記号表（勤務時間帯）'!$D$6:$Z$47,23,FALSE))</f>
        <v/>
      </c>
      <c r="AL137" s="530" t="str">
        <f>IF(AL135="","",VLOOKUP(AL135,'シフト記号表（勤務時間帯）'!$D$6:$Z$47,23,FALSE))</f>
        <v/>
      </c>
      <c r="AM137" s="530" t="str">
        <f>IF(AM135="","",VLOOKUP(AM135,'シフト記号表（勤務時間帯）'!$D$6:$Z$47,23,FALSE))</f>
        <v/>
      </c>
      <c r="AN137" s="530" t="str">
        <f>IF(AN135="","",VLOOKUP(AN135,'シフト記号表（勤務時間帯）'!$D$6:$Z$47,23,FALSE))</f>
        <v/>
      </c>
      <c r="AO137" s="531" t="str">
        <f>IF(AO135="","",VLOOKUP(AO135,'シフト記号表（勤務時間帯）'!$D$6:$Z$47,23,FALSE))</f>
        <v/>
      </c>
      <c r="AP137" s="529" t="str">
        <f>IF(AP135="","",VLOOKUP(AP135,'シフト記号表（勤務時間帯）'!$D$6:$Z$47,23,FALSE))</f>
        <v/>
      </c>
      <c r="AQ137" s="530" t="str">
        <f>IF(AQ135="","",VLOOKUP(AQ135,'シフト記号表（勤務時間帯）'!$D$6:$Z$47,23,FALSE))</f>
        <v/>
      </c>
      <c r="AR137" s="530" t="str">
        <f>IF(AR135="","",VLOOKUP(AR135,'シフト記号表（勤務時間帯）'!$D$6:$Z$47,23,FALSE))</f>
        <v/>
      </c>
      <c r="AS137" s="530" t="str">
        <f>IF(AS135="","",VLOOKUP(AS135,'シフト記号表（勤務時間帯）'!$D$6:$Z$47,23,FALSE))</f>
        <v/>
      </c>
      <c r="AT137" s="530" t="str">
        <f>IF(AT135="","",VLOOKUP(AT135,'シフト記号表（勤務時間帯）'!$D$6:$Z$47,23,FALSE))</f>
        <v/>
      </c>
      <c r="AU137" s="530" t="str">
        <f>IF(AU135="","",VLOOKUP(AU135,'シフト記号表（勤務時間帯）'!$D$6:$Z$47,23,FALSE))</f>
        <v/>
      </c>
      <c r="AV137" s="531" t="str">
        <f>IF(AV135="","",VLOOKUP(AV135,'シフト記号表（勤務時間帯）'!$D$6:$Z$47,23,FALSE))</f>
        <v/>
      </c>
      <c r="AW137" s="529" t="str">
        <f>IF(AW135="","",VLOOKUP(AW135,'シフト記号表（勤務時間帯）'!$D$6:$Z$47,23,FALSE))</f>
        <v/>
      </c>
      <c r="AX137" s="530" t="str">
        <f>IF(AX135="","",VLOOKUP(AX135,'シフト記号表（勤務時間帯）'!$D$6:$Z$47,23,FALSE))</f>
        <v/>
      </c>
      <c r="AY137" s="530" t="str">
        <f>IF(AY135="","",VLOOKUP(AY135,'シフト記号表（勤務時間帯）'!$D$6:$Z$47,23,FALSE))</f>
        <v/>
      </c>
      <c r="AZ137" s="984">
        <f>IF($BC$3="４週",SUM(U137:AV137),IF($BC$3="暦月",SUM(U137:AY137),""))</f>
        <v>0</v>
      </c>
      <c r="BA137" s="985"/>
      <c r="BB137" s="986">
        <f>IF($BC$3="４週",AZ137/4,IF($BC$3="暦月",(AZ137/($BC$8/7)),""))</f>
        <v>0</v>
      </c>
      <c r="BC137" s="985"/>
      <c r="BD137" s="978"/>
      <c r="BE137" s="979"/>
      <c r="BF137" s="979"/>
      <c r="BG137" s="979"/>
      <c r="BH137" s="980"/>
    </row>
    <row r="138" spans="2:60" ht="20.25" customHeight="1">
      <c r="B138" s="532"/>
      <c r="C138" s="987"/>
      <c r="D138" s="988"/>
      <c r="E138" s="989"/>
      <c r="F138" s="533"/>
      <c r="G138" s="534"/>
      <c r="H138" s="996"/>
      <c r="I138" s="999"/>
      <c r="J138" s="1000"/>
      <c r="K138" s="1000"/>
      <c r="L138" s="1001"/>
      <c r="M138" s="1008"/>
      <c r="N138" s="1009"/>
      <c r="O138" s="1010"/>
      <c r="P138" s="553" t="s">
        <v>974</v>
      </c>
      <c r="Q138" s="554"/>
      <c r="R138" s="554"/>
      <c r="S138" s="555"/>
      <c r="T138" s="556"/>
      <c r="U138" s="539"/>
      <c r="V138" s="540"/>
      <c r="W138" s="540"/>
      <c r="X138" s="540"/>
      <c r="Y138" s="540"/>
      <c r="Z138" s="540"/>
      <c r="AA138" s="541"/>
      <c r="AB138" s="539"/>
      <c r="AC138" s="540"/>
      <c r="AD138" s="540"/>
      <c r="AE138" s="540"/>
      <c r="AF138" s="540"/>
      <c r="AG138" s="540"/>
      <c r="AH138" s="541"/>
      <c r="AI138" s="539"/>
      <c r="AJ138" s="540"/>
      <c r="AK138" s="540"/>
      <c r="AL138" s="540"/>
      <c r="AM138" s="540"/>
      <c r="AN138" s="540"/>
      <c r="AO138" s="541"/>
      <c r="AP138" s="539"/>
      <c r="AQ138" s="540"/>
      <c r="AR138" s="540"/>
      <c r="AS138" s="540"/>
      <c r="AT138" s="540"/>
      <c r="AU138" s="540"/>
      <c r="AV138" s="541"/>
      <c r="AW138" s="539"/>
      <c r="AX138" s="540"/>
      <c r="AY138" s="540"/>
      <c r="AZ138" s="1017"/>
      <c r="BA138" s="971"/>
      <c r="BB138" s="970"/>
      <c r="BC138" s="971"/>
      <c r="BD138" s="972"/>
      <c r="BE138" s="973"/>
      <c r="BF138" s="973"/>
      <c r="BG138" s="973"/>
      <c r="BH138" s="974"/>
    </row>
    <row r="139" spans="2:60" ht="20.25" customHeight="1">
      <c r="B139" s="512">
        <f>B136+1</f>
        <v>40</v>
      </c>
      <c r="C139" s="990"/>
      <c r="D139" s="991"/>
      <c r="E139" s="992"/>
      <c r="F139" s="513">
        <f>C138</f>
        <v>0</v>
      </c>
      <c r="G139" s="514"/>
      <c r="H139" s="997"/>
      <c r="I139" s="1002"/>
      <c r="J139" s="1003"/>
      <c r="K139" s="1003"/>
      <c r="L139" s="1004"/>
      <c r="M139" s="1011"/>
      <c r="N139" s="1012"/>
      <c r="O139" s="1013"/>
      <c r="P139" s="515" t="s">
        <v>975</v>
      </c>
      <c r="Q139" s="516"/>
      <c r="R139" s="516"/>
      <c r="S139" s="517"/>
      <c r="T139" s="518"/>
      <c r="U139" s="519" t="str">
        <f>IF(U138="","",VLOOKUP(U138,'シフト記号表（勤務時間帯）'!$D$6:$X$47,21,FALSE))</f>
        <v/>
      </c>
      <c r="V139" s="520" t="str">
        <f>IF(V138="","",VLOOKUP(V138,'シフト記号表（勤務時間帯）'!$D$6:$X$47,21,FALSE))</f>
        <v/>
      </c>
      <c r="W139" s="520" t="str">
        <f>IF(W138="","",VLOOKUP(W138,'シフト記号表（勤務時間帯）'!$D$6:$X$47,21,FALSE))</f>
        <v/>
      </c>
      <c r="X139" s="520" t="str">
        <f>IF(X138="","",VLOOKUP(X138,'シフト記号表（勤務時間帯）'!$D$6:$X$47,21,FALSE))</f>
        <v/>
      </c>
      <c r="Y139" s="520" t="str">
        <f>IF(Y138="","",VLOOKUP(Y138,'シフト記号表（勤務時間帯）'!$D$6:$X$47,21,FALSE))</f>
        <v/>
      </c>
      <c r="Z139" s="520" t="str">
        <f>IF(Z138="","",VLOOKUP(Z138,'シフト記号表（勤務時間帯）'!$D$6:$X$47,21,FALSE))</f>
        <v/>
      </c>
      <c r="AA139" s="521" t="str">
        <f>IF(AA138="","",VLOOKUP(AA138,'シフト記号表（勤務時間帯）'!$D$6:$X$47,21,FALSE))</f>
        <v/>
      </c>
      <c r="AB139" s="519" t="str">
        <f>IF(AB138="","",VLOOKUP(AB138,'シフト記号表（勤務時間帯）'!$D$6:$X$47,21,FALSE))</f>
        <v/>
      </c>
      <c r="AC139" s="520" t="str">
        <f>IF(AC138="","",VLOOKUP(AC138,'シフト記号表（勤務時間帯）'!$D$6:$X$47,21,FALSE))</f>
        <v/>
      </c>
      <c r="AD139" s="520" t="str">
        <f>IF(AD138="","",VLOOKUP(AD138,'シフト記号表（勤務時間帯）'!$D$6:$X$47,21,FALSE))</f>
        <v/>
      </c>
      <c r="AE139" s="520" t="str">
        <f>IF(AE138="","",VLOOKUP(AE138,'シフト記号表（勤務時間帯）'!$D$6:$X$47,21,FALSE))</f>
        <v/>
      </c>
      <c r="AF139" s="520" t="str">
        <f>IF(AF138="","",VLOOKUP(AF138,'シフト記号表（勤務時間帯）'!$D$6:$X$47,21,FALSE))</f>
        <v/>
      </c>
      <c r="AG139" s="520" t="str">
        <f>IF(AG138="","",VLOOKUP(AG138,'シフト記号表（勤務時間帯）'!$D$6:$X$47,21,FALSE))</f>
        <v/>
      </c>
      <c r="AH139" s="521" t="str">
        <f>IF(AH138="","",VLOOKUP(AH138,'シフト記号表（勤務時間帯）'!$D$6:$X$47,21,FALSE))</f>
        <v/>
      </c>
      <c r="AI139" s="519" t="str">
        <f>IF(AI138="","",VLOOKUP(AI138,'シフト記号表（勤務時間帯）'!$D$6:$X$47,21,FALSE))</f>
        <v/>
      </c>
      <c r="AJ139" s="520" t="str">
        <f>IF(AJ138="","",VLOOKUP(AJ138,'シフト記号表（勤務時間帯）'!$D$6:$X$47,21,FALSE))</f>
        <v/>
      </c>
      <c r="AK139" s="520" t="str">
        <f>IF(AK138="","",VLOOKUP(AK138,'シフト記号表（勤務時間帯）'!$D$6:$X$47,21,FALSE))</f>
        <v/>
      </c>
      <c r="AL139" s="520" t="str">
        <f>IF(AL138="","",VLOOKUP(AL138,'シフト記号表（勤務時間帯）'!$D$6:$X$47,21,FALSE))</f>
        <v/>
      </c>
      <c r="AM139" s="520" t="str">
        <f>IF(AM138="","",VLOOKUP(AM138,'シフト記号表（勤務時間帯）'!$D$6:$X$47,21,FALSE))</f>
        <v/>
      </c>
      <c r="AN139" s="520" t="str">
        <f>IF(AN138="","",VLOOKUP(AN138,'シフト記号表（勤務時間帯）'!$D$6:$X$47,21,FALSE))</f>
        <v/>
      </c>
      <c r="AO139" s="521" t="str">
        <f>IF(AO138="","",VLOOKUP(AO138,'シフト記号表（勤務時間帯）'!$D$6:$X$47,21,FALSE))</f>
        <v/>
      </c>
      <c r="AP139" s="519" t="str">
        <f>IF(AP138="","",VLOOKUP(AP138,'シフト記号表（勤務時間帯）'!$D$6:$X$47,21,FALSE))</f>
        <v/>
      </c>
      <c r="AQ139" s="520" t="str">
        <f>IF(AQ138="","",VLOOKUP(AQ138,'シフト記号表（勤務時間帯）'!$D$6:$X$47,21,FALSE))</f>
        <v/>
      </c>
      <c r="AR139" s="520" t="str">
        <f>IF(AR138="","",VLOOKUP(AR138,'シフト記号表（勤務時間帯）'!$D$6:$X$47,21,FALSE))</f>
        <v/>
      </c>
      <c r="AS139" s="520" t="str">
        <f>IF(AS138="","",VLOOKUP(AS138,'シフト記号表（勤務時間帯）'!$D$6:$X$47,21,FALSE))</f>
        <v/>
      </c>
      <c r="AT139" s="520" t="str">
        <f>IF(AT138="","",VLOOKUP(AT138,'シフト記号表（勤務時間帯）'!$D$6:$X$47,21,FALSE))</f>
        <v/>
      </c>
      <c r="AU139" s="520" t="str">
        <f>IF(AU138="","",VLOOKUP(AU138,'シフト記号表（勤務時間帯）'!$D$6:$X$47,21,FALSE))</f>
        <v/>
      </c>
      <c r="AV139" s="521" t="str">
        <f>IF(AV138="","",VLOOKUP(AV138,'シフト記号表（勤務時間帯）'!$D$6:$X$47,21,FALSE))</f>
        <v/>
      </c>
      <c r="AW139" s="519" t="str">
        <f>IF(AW138="","",VLOOKUP(AW138,'シフト記号表（勤務時間帯）'!$D$6:$X$47,21,FALSE))</f>
        <v/>
      </c>
      <c r="AX139" s="520" t="str">
        <f>IF(AX138="","",VLOOKUP(AX138,'シフト記号表（勤務時間帯）'!$D$6:$X$47,21,FALSE))</f>
        <v/>
      </c>
      <c r="AY139" s="520" t="str">
        <f>IF(AY138="","",VLOOKUP(AY138,'シフト記号表（勤務時間帯）'!$D$6:$X$47,21,FALSE))</f>
        <v/>
      </c>
      <c r="AZ139" s="981">
        <f>IF($BC$3="４週",SUM(U139:AV139),IF($BC$3="暦月",SUM(U139:AY139),""))</f>
        <v>0</v>
      </c>
      <c r="BA139" s="982"/>
      <c r="BB139" s="983">
        <f>IF($BC$3="４週",AZ139/4,IF($BC$3="暦月",(AZ139/($BC$8/7)),""))</f>
        <v>0</v>
      </c>
      <c r="BC139" s="982"/>
      <c r="BD139" s="975"/>
      <c r="BE139" s="976"/>
      <c r="BF139" s="976"/>
      <c r="BG139" s="976"/>
      <c r="BH139" s="977"/>
    </row>
    <row r="140" spans="2:60" ht="20.25" customHeight="1">
      <c r="B140" s="522"/>
      <c r="C140" s="993"/>
      <c r="D140" s="994"/>
      <c r="E140" s="995"/>
      <c r="F140" s="523"/>
      <c r="G140" s="524">
        <f>C138</f>
        <v>0</v>
      </c>
      <c r="H140" s="998"/>
      <c r="I140" s="1005"/>
      <c r="J140" s="1006"/>
      <c r="K140" s="1006"/>
      <c r="L140" s="1007"/>
      <c r="M140" s="1014"/>
      <c r="N140" s="1015"/>
      <c r="O140" s="1016"/>
      <c r="P140" s="557" t="s">
        <v>976</v>
      </c>
      <c r="Q140" s="526"/>
      <c r="R140" s="526"/>
      <c r="S140" s="546"/>
      <c r="T140" s="547"/>
      <c r="U140" s="529" t="str">
        <f>IF(U138="","",VLOOKUP(U138,'シフト記号表（勤務時間帯）'!$D$6:$Z$47,23,FALSE))</f>
        <v/>
      </c>
      <c r="V140" s="530" t="str">
        <f>IF(V138="","",VLOOKUP(V138,'シフト記号表（勤務時間帯）'!$D$6:$Z$47,23,FALSE))</f>
        <v/>
      </c>
      <c r="W140" s="530" t="str">
        <f>IF(W138="","",VLOOKUP(W138,'シフト記号表（勤務時間帯）'!$D$6:$Z$47,23,FALSE))</f>
        <v/>
      </c>
      <c r="X140" s="530" t="str">
        <f>IF(X138="","",VLOOKUP(X138,'シフト記号表（勤務時間帯）'!$D$6:$Z$47,23,FALSE))</f>
        <v/>
      </c>
      <c r="Y140" s="530" t="str">
        <f>IF(Y138="","",VLOOKUP(Y138,'シフト記号表（勤務時間帯）'!$D$6:$Z$47,23,FALSE))</f>
        <v/>
      </c>
      <c r="Z140" s="530" t="str">
        <f>IF(Z138="","",VLOOKUP(Z138,'シフト記号表（勤務時間帯）'!$D$6:$Z$47,23,FALSE))</f>
        <v/>
      </c>
      <c r="AA140" s="531" t="str">
        <f>IF(AA138="","",VLOOKUP(AA138,'シフト記号表（勤務時間帯）'!$D$6:$Z$47,23,FALSE))</f>
        <v/>
      </c>
      <c r="AB140" s="529" t="str">
        <f>IF(AB138="","",VLOOKUP(AB138,'シフト記号表（勤務時間帯）'!$D$6:$Z$47,23,FALSE))</f>
        <v/>
      </c>
      <c r="AC140" s="530" t="str">
        <f>IF(AC138="","",VLOOKUP(AC138,'シフト記号表（勤務時間帯）'!$D$6:$Z$47,23,FALSE))</f>
        <v/>
      </c>
      <c r="AD140" s="530" t="str">
        <f>IF(AD138="","",VLOOKUP(AD138,'シフト記号表（勤務時間帯）'!$D$6:$Z$47,23,FALSE))</f>
        <v/>
      </c>
      <c r="AE140" s="530" t="str">
        <f>IF(AE138="","",VLOOKUP(AE138,'シフト記号表（勤務時間帯）'!$D$6:$Z$47,23,FALSE))</f>
        <v/>
      </c>
      <c r="AF140" s="530" t="str">
        <f>IF(AF138="","",VLOOKUP(AF138,'シフト記号表（勤務時間帯）'!$D$6:$Z$47,23,FALSE))</f>
        <v/>
      </c>
      <c r="AG140" s="530" t="str">
        <f>IF(AG138="","",VLOOKUP(AG138,'シフト記号表（勤務時間帯）'!$D$6:$Z$47,23,FALSE))</f>
        <v/>
      </c>
      <c r="AH140" s="531" t="str">
        <f>IF(AH138="","",VLOOKUP(AH138,'シフト記号表（勤務時間帯）'!$D$6:$Z$47,23,FALSE))</f>
        <v/>
      </c>
      <c r="AI140" s="529" t="str">
        <f>IF(AI138="","",VLOOKUP(AI138,'シフト記号表（勤務時間帯）'!$D$6:$Z$47,23,FALSE))</f>
        <v/>
      </c>
      <c r="AJ140" s="530" t="str">
        <f>IF(AJ138="","",VLOOKUP(AJ138,'シフト記号表（勤務時間帯）'!$D$6:$Z$47,23,FALSE))</f>
        <v/>
      </c>
      <c r="AK140" s="530" t="str">
        <f>IF(AK138="","",VLOOKUP(AK138,'シフト記号表（勤務時間帯）'!$D$6:$Z$47,23,FALSE))</f>
        <v/>
      </c>
      <c r="AL140" s="530" t="str">
        <f>IF(AL138="","",VLOOKUP(AL138,'シフト記号表（勤務時間帯）'!$D$6:$Z$47,23,FALSE))</f>
        <v/>
      </c>
      <c r="AM140" s="530" t="str">
        <f>IF(AM138="","",VLOOKUP(AM138,'シフト記号表（勤務時間帯）'!$D$6:$Z$47,23,FALSE))</f>
        <v/>
      </c>
      <c r="AN140" s="530" t="str">
        <f>IF(AN138="","",VLOOKUP(AN138,'シフト記号表（勤務時間帯）'!$D$6:$Z$47,23,FALSE))</f>
        <v/>
      </c>
      <c r="AO140" s="531" t="str">
        <f>IF(AO138="","",VLOOKUP(AO138,'シフト記号表（勤務時間帯）'!$D$6:$Z$47,23,FALSE))</f>
        <v/>
      </c>
      <c r="AP140" s="529" t="str">
        <f>IF(AP138="","",VLOOKUP(AP138,'シフト記号表（勤務時間帯）'!$D$6:$Z$47,23,FALSE))</f>
        <v/>
      </c>
      <c r="AQ140" s="530" t="str">
        <f>IF(AQ138="","",VLOOKUP(AQ138,'シフト記号表（勤務時間帯）'!$D$6:$Z$47,23,FALSE))</f>
        <v/>
      </c>
      <c r="AR140" s="530" t="str">
        <f>IF(AR138="","",VLOOKUP(AR138,'シフト記号表（勤務時間帯）'!$D$6:$Z$47,23,FALSE))</f>
        <v/>
      </c>
      <c r="AS140" s="530" t="str">
        <f>IF(AS138="","",VLOOKUP(AS138,'シフト記号表（勤務時間帯）'!$D$6:$Z$47,23,FALSE))</f>
        <v/>
      </c>
      <c r="AT140" s="530" t="str">
        <f>IF(AT138="","",VLOOKUP(AT138,'シフト記号表（勤務時間帯）'!$D$6:$Z$47,23,FALSE))</f>
        <v/>
      </c>
      <c r="AU140" s="530" t="str">
        <f>IF(AU138="","",VLOOKUP(AU138,'シフト記号表（勤務時間帯）'!$D$6:$Z$47,23,FALSE))</f>
        <v/>
      </c>
      <c r="AV140" s="531" t="str">
        <f>IF(AV138="","",VLOOKUP(AV138,'シフト記号表（勤務時間帯）'!$D$6:$Z$47,23,FALSE))</f>
        <v/>
      </c>
      <c r="AW140" s="529" t="str">
        <f>IF(AW138="","",VLOOKUP(AW138,'シフト記号表（勤務時間帯）'!$D$6:$Z$47,23,FALSE))</f>
        <v/>
      </c>
      <c r="AX140" s="530" t="str">
        <f>IF(AX138="","",VLOOKUP(AX138,'シフト記号表（勤務時間帯）'!$D$6:$Z$47,23,FALSE))</f>
        <v/>
      </c>
      <c r="AY140" s="530" t="str">
        <f>IF(AY138="","",VLOOKUP(AY138,'シフト記号表（勤務時間帯）'!$D$6:$Z$47,23,FALSE))</f>
        <v/>
      </c>
      <c r="AZ140" s="984">
        <f>IF($BC$3="４週",SUM(U140:AV140),IF($BC$3="暦月",SUM(U140:AY140),""))</f>
        <v>0</v>
      </c>
      <c r="BA140" s="985"/>
      <c r="BB140" s="986">
        <f>IF($BC$3="４週",AZ140/4,IF($BC$3="暦月",(AZ140/($BC$8/7)),""))</f>
        <v>0</v>
      </c>
      <c r="BC140" s="985"/>
      <c r="BD140" s="978"/>
      <c r="BE140" s="979"/>
      <c r="BF140" s="979"/>
      <c r="BG140" s="979"/>
      <c r="BH140" s="980"/>
    </row>
    <row r="141" spans="2:60" ht="20.25" customHeight="1">
      <c r="B141" s="532"/>
      <c r="C141" s="987"/>
      <c r="D141" s="988"/>
      <c r="E141" s="989"/>
      <c r="F141" s="533"/>
      <c r="G141" s="534"/>
      <c r="H141" s="996"/>
      <c r="I141" s="999"/>
      <c r="J141" s="1000"/>
      <c r="K141" s="1000"/>
      <c r="L141" s="1001"/>
      <c r="M141" s="1008"/>
      <c r="N141" s="1009"/>
      <c r="O141" s="1010"/>
      <c r="P141" s="553" t="s">
        <v>974</v>
      </c>
      <c r="Q141" s="554"/>
      <c r="R141" s="554"/>
      <c r="S141" s="555"/>
      <c r="T141" s="556"/>
      <c r="U141" s="539"/>
      <c r="V141" s="540"/>
      <c r="W141" s="540"/>
      <c r="X141" s="540"/>
      <c r="Y141" s="540"/>
      <c r="Z141" s="540"/>
      <c r="AA141" s="541"/>
      <c r="AB141" s="539"/>
      <c r="AC141" s="540"/>
      <c r="AD141" s="540"/>
      <c r="AE141" s="540"/>
      <c r="AF141" s="540"/>
      <c r="AG141" s="540"/>
      <c r="AH141" s="541"/>
      <c r="AI141" s="539"/>
      <c r="AJ141" s="540"/>
      <c r="AK141" s="540"/>
      <c r="AL141" s="540"/>
      <c r="AM141" s="540"/>
      <c r="AN141" s="540"/>
      <c r="AO141" s="541"/>
      <c r="AP141" s="539"/>
      <c r="AQ141" s="540"/>
      <c r="AR141" s="540"/>
      <c r="AS141" s="540"/>
      <c r="AT141" s="540"/>
      <c r="AU141" s="540"/>
      <c r="AV141" s="541"/>
      <c r="AW141" s="539"/>
      <c r="AX141" s="540"/>
      <c r="AY141" s="540"/>
      <c r="AZ141" s="1017"/>
      <c r="BA141" s="971"/>
      <c r="BB141" s="970"/>
      <c r="BC141" s="971"/>
      <c r="BD141" s="972"/>
      <c r="BE141" s="973"/>
      <c r="BF141" s="973"/>
      <c r="BG141" s="973"/>
      <c r="BH141" s="974"/>
    </row>
    <row r="142" spans="2:60" ht="20.25" customHeight="1">
      <c r="B142" s="512">
        <f>B139+1</f>
        <v>41</v>
      </c>
      <c r="C142" s="990"/>
      <c r="D142" s="991"/>
      <c r="E142" s="992"/>
      <c r="F142" s="513">
        <f>C141</f>
        <v>0</v>
      </c>
      <c r="G142" s="514"/>
      <c r="H142" s="997"/>
      <c r="I142" s="1002"/>
      <c r="J142" s="1003"/>
      <c r="K142" s="1003"/>
      <c r="L142" s="1004"/>
      <c r="M142" s="1011"/>
      <c r="N142" s="1012"/>
      <c r="O142" s="1013"/>
      <c r="P142" s="515" t="s">
        <v>975</v>
      </c>
      <c r="Q142" s="516"/>
      <c r="R142" s="516"/>
      <c r="S142" s="517"/>
      <c r="T142" s="518"/>
      <c r="U142" s="519" t="str">
        <f>IF(U141="","",VLOOKUP(U141,'シフト記号表（勤務時間帯）'!$D$6:$X$47,21,FALSE))</f>
        <v/>
      </c>
      <c r="V142" s="520" t="str">
        <f>IF(V141="","",VLOOKUP(V141,'シフト記号表（勤務時間帯）'!$D$6:$X$47,21,FALSE))</f>
        <v/>
      </c>
      <c r="W142" s="520" t="str">
        <f>IF(W141="","",VLOOKUP(W141,'シフト記号表（勤務時間帯）'!$D$6:$X$47,21,FALSE))</f>
        <v/>
      </c>
      <c r="X142" s="520" t="str">
        <f>IF(X141="","",VLOOKUP(X141,'シフト記号表（勤務時間帯）'!$D$6:$X$47,21,FALSE))</f>
        <v/>
      </c>
      <c r="Y142" s="520" t="str">
        <f>IF(Y141="","",VLOOKUP(Y141,'シフト記号表（勤務時間帯）'!$D$6:$X$47,21,FALSE))</f>
        <v/>
      </c>
      <c r="Z142" s="520" t="str">
        <f>IF(Z141="","",VLOOKUP(Z141,'シフト記号表（勤務時間帯）'!$D$6:$X$47,21,FALSE))</f>
        <v/>
      </c>
      <c r="AA142" s="521" t="str">
        <f>IF(AA141="","",VLOOKUP(AA141,'シフト記号表（勤務時間帯）'!$D$6:$X$47,21,FALSE))</f>
        <v/>
      </c>
      <c r="AB142" s="519" t="str">
        <f>IF(AB141="","",VLOOKUP(AB141,'シフト記号表（勤務時間帯）'!$D$6:$X$47,21,FALSE))</f>
        <v/>
      </c>
      <c r="AC142" s="520" t="str">
        <f>IF(AC141="","",VLOOKUP(AC141,'シフト記号表（勤務時間帯）'!$D$6:$X$47,21,FALSE))</f>
        <v/>
      </c>
      <c r="AD142" s="520" t="str">
        <f>IF(AD141="","",VLOOKUP(AD141,'シフト記号表（勤務時間帯）'!$D$6:$X$47,21,FALSE))</f>
        <v/>
      </c>
      <c r="AE142" s="520" t="str">
        <f>IF(AE141="","",VLOOKUP(AE141,'シフト記号表（勤務時間帯）'!$D$6:$X$47,21,FALSE))</f>
        <v/>
      </c>
      <c r="AF142" s="520" t="str">
        <f>IF(AF141="","",VLOOKUP(AF141,'シフト記号表（勤務時間帯）'!$D$6:$X$47,21,FALSE))</f>
        <v/>
      </c>
      <c r="AG142" s="520" t="str">
        <f>IF(AG141="","",VLOOKUP(AG141,'シフト記号表（勤務時間帯）'!$D$6:$X$47,21,FALSE))</f>
        <v/>
      </c>
      <c r="AH142" s="521" t="str">
        <f>IF(AH141="","",VLOOKUP(AH141,'シフト記号表（勤務時間帯）'!$D$6:$X$47,21,FALSE))</f>
        <v/>
      </c>
      <c r="AI142" s="519" t="str">
        <f>IF(AI141="","",VLOOKUP(AI141,'シフト記号表（勤務時間帯）'!$D$6:$X$47,21,FALSE))</f>
        <v/>
      </c>
      <c r="AJ142" s="520" t="str">
        <f>IF(AJ141="","",VLOOKUP(AJ141,'シフト記号表（勤務時間帯）'!$D$6:$X$47,21,FALSE))</f>
        <v/>
      </c>
      <c r="AK142" s="520" t="str">
        <f>IF(AK141="","",VLOOKUP(AK141,'シフト記号表（勤務時間帯）'!$D$6:$X$47,21,FALSE))</f>
        <v/>
      </c>
      <c r="AL142" s="520" t="str">
        <f>IF(AL141="","",VLOOKUP(AL141,'シフト記号表（勤務時間帯）'!$D$6:$X$47,21,FALSE))</f>
        <v/>
      </c>
      <c r="AM142" s="520" t="str">
        <f>IF(AM141="","",VLOOKUP(AM141,'シフト記号表（勤務時間帯）'!$D$6:$X$47,21,FALSE))</f>
        <v/>
      </c>
      <c r="AN142" s="520" t="str">
        <f>IF(AN141="","",VLOOKUP(AN141,'シフト記号表（勤務時間帯）'!$D$6:$X$47,21,FALSE))</f>
        <v/>
      </c>
      <c r="AO142" s="521" t="str">
        <f>IF(AO141="","",VLOOKUP(AO141,'シフト記号表（勤務時間帯）'!$D$6:$X$47,21,FALSE))</f>
        <v/>
      </c>
      <c r="AP142" s="519" t="str">
        <f>IF(AP141="","",VLOOKUP(AP141,'シフト記号表（勤務時間帯）'!$D$6:$X$47,21,FALSE))</f>
        <v/>
      </c>
      <c r="AQ142" s="520" t="str">
        <f>IF(AQ141="","",VLOOKUP(AQ141,'シフト記号表（勤務時間帯）'!$D$6:$X$47,21,FALSE))</f>
        <v/>
      </c>
      <c r="AR142" s="520" t="str">
        <f>IF(AR141="","",VLOOKUP(AR141,'シフト記号表（勤務時間帯）'!$D$6:$X$47,21,FALSE))</f>
        <v/>
      </c>
      <c r="AS142" s="520" t="str">
        <f>IF(AS141="","",VLOOKUP(AS141,'シフト記号表（勤務時間帯）'!$D$6:$X$47,21,FALSE))</f>
        <v/>
      </c>
      <c r="AT142" s="520" t="str">
        <f>IF(AT141="","",VLOOKUP(AT141,'シフト記号表（勤務時間帯）'!$D$6:$X$47,21,FALSE))</f>
        <v/>
      </c>
      <c r="AU142" s="520" t="str">
        <f>IF(AU141="","",VLOOKUP(AU141,'シフト記号表（勤務時間帯）'!$D$6:$X$47,21,FALSE))</f>
        <v/>
      </c>
      <c r="AV142" s="521" t="str">
        <f>IF(AV141="","",VLOOKUP(AV141,'シフト記号表（勤務時間帯）'!$D$6:$X$47,21,FALSE))</f>
        <v/>
      </c>
      <c r="AW142" s="519" t="str">
        <f>IF(AW141="","",VLOOKUP(AW141,'シフト記号表（勤務時間帯）'!$D$6:$X$47,21,FALSE))</f>
        <v/>
      </c>
      <c r="AX142" s="520" t="str">
        <f>IF(AX141="","",VLOOKUP(AX141,'シフト記号表（勤務時間帯）'!$D$6:$X$47,21,FALSE))</f>
        <v/>
      </c>
      <c r="AY142" s="520" t="str">
        <f>IF(AY141="","",VLOOKUP(AY141,'シフト記号表（勤務時間帯）'!$D$6:$X$47,21,FALSE))</f>
        <v/>
      </c>
      <c r="AZ142" s="981">
        <f>IF($BC$3="４週",SUM(U142:AV142),IF($BC$3="暦月",SUM(U142:AY142),""))</f>
        <v>0</v>
      </c>
      <c r="BA142" s="982"/>
      <c r="BB142" s="983">
        <f>IF($BC$3="４週",AZ142/4,IF($BC$3="暦月",(AZ142/($BC$8/7)),""))</f>
        <v>0</v>
      </c>
      <c r="BC142" s="982"/>
      <c r="BD142" s="975"/>
      <c r="BE142" s="976"/>
      <c r="BF142" s="976"/>
      <c r="BG142" s="976"/>
      <c r="BH142" s="977"/>
    </row>
    <row r="143" spans="2:60" ht="20.25" customHeight="1">
      <c r="B143" s="522"/>
      <c r="C143" s="993"/>
      <c r="D143" s="994"/>
      <c r="E143" s="995"/>
      <c r="F143" s="523"/>
      <c r="G143" s="524">
        <f>C141</f>
        <v>0</v>
      </c>
      <c r="H143" s="998"/>
      <c r="I143" s="1005"/>
      <c r="J143" s="1006"/>
      <c r="K143" s="1006"/>
      <c r="L143" s="1007"/>
      <c r="M143" s="1014"/>
      <c r="N143" s="1015"/>
      <c r="O143" s="1016"/>
      <c r="P143" s="557" t="s">
        <v>976</v>
      </c>
      <c r="Q143" s="526"/>
      <c r="R143" s="526"/>
      <c r="S143" s="546"/>
      <c r="T143" s="547"/>
      <c r="U143" s="529" t="str">
        <f>IF(U141="","",VLOOKUP(U141,'シフト記号表（勤務時間帯）'!$D$6:$Z$47,23,FALSE))</f>
        <v/>
      </c>
      <c r="V143" s="530" t="str">
        <f>IF(V141="","",VLOOKUP(V141,'シフト記号表（勤務時間帯）'!$D$6:$Z$47,23,FALSE))</f>
        <v/>
      </c>
      <c r="W143" s="530" t="str">
        <f>IF(W141="","",VLOOKUP(W141,'シフト記号表（勤務時間帯）'!$D$6:$Z$47,23,FALSE))</f>
        <v/>
      </c>
      <c r="X143" s="530" t="str">
        <f>IF(X141="","",VLOOKUP(X141,'シフト記号表（勤務時間帯）'!$D$6:$Z$47,23,FALSE))</f>
        <v/>
      </c>
      <c r="Y143" s="530" t="str">
        <f>IF(Y141="","",VLOOKUP(Y141,'シフト記号表（勤務時間帯）'!$D$6:$Z$47,23,FALSE))</f>
        <v/>
      </c>
      <c r="Z143" s="530" t="str">
        <f>IF(Z141="","",VLOOKUP(Z141,'シフト記号表（勤務時間帯）'!$D$6:$Z$47,23,FALSE))</f>
        <v/>
      </c>
      <c r="AA143" s="531" t="str">
        <f>IF(AA141="","",VLOOKUP(AA141,'シフト記号表（勤務時間帯）'!$D$6:$Z$47,23,FALSE))</f>
        <v/>
      </c>
      <c r="AB143" s="529" t="str">
        <f>IF(AB141="","",VLOOKUP(AB141,'シフト記号表（勤務時間帯）'!$D$6:$Z$47,23,FALSE))</f>
        <v/>
      </c>
      <c r="AC143" s="530" t="str">
        <f>IF(AC141="","",VLOOKUP(AC141,'シフト記号表（勤務時間帯）'!$D$6:$Z$47,23,FALSE))</f>
        <v/>
      </c>
      <c r="AD143" s="530" t="str">
        <f>IF(AD141="","",VLOOKUP(AD141,'シフト記号表（勤務時間帯）'!$D$6:$Z$47,23,FALSE))</f>
        <v/>
      </c>
      <c r="AE143" s="530" t="str">
        <f>IF(AE141="","",VLOOKUP(AE141,'シフト記号表（勤務時間帯）'!$D$6:$Z$47,23,FALSE))</f>
        <v/>
      </c>
      <c r="AF143" s="530" t="str">
        <f>IF(AF141="","",VLOOKUP(AF141,'シフト記号表（勤務時間帯）'!$D$6:$Z$47,23,FALSE))</f>
        <v/>
      </c>
      <c r="AG143" s="530" t="str">
        <f>IF(AG141="","",VLOOKUP(AG141,'シフト記号表（勤務時間帯）'!$D$6:$Z$47,23,FALSE))</f>
        <v/>
      </c>
      <c r="AH143" s="531" t="str">
        <f>IF(AH141="","",VLOOKUP(AH141,'シフト記号表（勤務時間帯）'!$D$6:$Z$47,23,FALSE))</f>
        <v/>
      </c>
      <c r="AI143" s="529" t="str">
        <f>IF(AI141="","",VLOOKUP(AI141,'シフト記号表（勤務時間帯）'!$D$6:$Z$47,23,FALSE))</f>
        <v/>
      </c>
      <c r="AJ143" s="530" t="str">
        <f>IF(AJ141="","",VLOOKUP(AJ141,'シフト記号表（勤務時間帯）'!$D$6:$Z$47,23,FALSE))</f>
        <v/>
      </c>
      <c r="AK143" s="530" t="str">
        <f>IF(AK141="","",VLOOKUP(AK141,'シフト記号表（勤務時間帯）'!$D$6:$Z$47,23,FALSE))</f>
        <v/>
      </c>
      <c r="AL143" s="530" t="str">
        <f>IF(AL141="","",VLOOKUP(AL141,'シフト記号表（勤務時間帯）'!$D$6:$Z$47,23,FALSE))</f>
        <v/>
      </c>
      <c r="AM143" s="530" t="str">
        <f>IF(AM141="","",VLOOKUP(AM141,'シフト記号表（勤務時間帯）'!$D$6:$Z$47,23,FALSE))</f>
        <v/>
      </c>
      <c r="AN143" s="530" t="str">
        <f>IF(AN141="","",VLOOKUP(AN141,'シフト記号表（勤務時間帯）'!$D$6:$Z$47,23,FALSE))</f>
        <v/>
      </c>
      <c r="AO143" s="531" t="str">
        <f>IF(AO141="","",VLOOKUP(AO141,'シフト記号表（勤務時間帯）'!$D$6:$Z$47,23,FALSE))</f>
        <v/>
      </c>
      <c r="AP143" s="529" t="str">
        <f>IF(AP141="","",VLOOKUP(AP141,'シフト記号表（勤務時間帯）'!$D$6:$Z$47,23,FALSE))</f>
        <v/>
      </c>
      <c r="AQ143" s="530" t="str">
        <f>IF(AQ141="","",VLOOKUP(AQ141,'シフト記号表（勤務時間帯）'!$D$6:$Z$47,23,FALSE))</f>
        <v/>
      </c>
      <c r="AR143" s="530" t="str">
        <f>IF(AR141="","",VLOOKUP(AR141,'シフト記号表（勤務時間帯）'!$D$6:$Z$47,23,FALSE))</f>
        <v/>
      </c>
      <c r="AS143" s="530" t="str">
        <f>IF(AS141="","",VLOOKUP(AS141,'シフト記号表（勤務時間帯）'!$D$6:$Z$47,23,FALSE))</f>
        <v/>
      </c>
      <c r="AT143" s="530" t="str">
        <f>IF(AT141="","",VLOOKUP(AT141,'シフト記号表（勤務時間帯）'!$D$6:$Z$47,23,FALSE))</f>
        <v/>
      </c>
      <c r="AU143" s="530" t="str">
        <f>IF(AU141="","",VLOOKUP(AU141,'シフト記号表（勤務時間帯）'!$D$6:$Z$47,23,FALSE))</f>
        <v/>
      </c>
      <c r="AV143" s="531" t="str">
        <f>IF(AV141="","",VLOOKUP(AV141,'シフト記号表（勤務時間帯）'!$D$6:$Z$47,23,FALSE))</f>
        <v/>
      </c>
      <c r="AW143" s="529" t="str">
        <f>IF(AW141="","",VLOOKUP(AW141,'シフト記号表（勤務時間帯）'!$D$6:$Z$47,23,FALSE))</f>
        <v/>
      </c>
      <c r="AX143" s="530" t="str">
        <f>IF(AX141="","",VLOOKUP(AX141,'シフト記号表（勤務時間帯）'!$D$6:$Z$47,23,FALSE))</f>
        <v/>
      </c>
      <c r="AY143" s="530" t="str">
        <f>IF(AY141="","",VLOOKUP(AY141,'シフト記号表（勤務時間帯）'!$D$6:$Z$47,23,FALSE))</f>
        <v/>
      </c>
      <c r="AZ143" s="984">
        <f>IF($BC$3="４週",SUM(U143:AV143),IF($BC$3="暦月",SUM(U143:AY143),""))</f>
        <v>0</v>
      </c>
      <c r="BA143" s="985"/>
      <c r="BB143" s="986">
        <f>IF($BC$3="４週",AZ143/4,IF($BC$3="暦月",(AZ143/($BC$8/7)),""))</f>
        <v>0</v>
      </c>
      <c r="BC143" s="985"/>
      <c r="BD143" s="978"/>
      <c r="BE143" s="979"/>
      <c r="BF143" s="979"/>
      <c r="BG143" s="979"/>
      <c r="BH143" s="980"/>
    </row>
    <row r="144" spans="2:60" ht="20.25" customHeight="1">
      <c r="B144" s="532"/>
      <c r="C144" s="987"/>
      <c r="D144" s="988"/>
      <c r="E144" s="989"/>
      <c r="F144" s="533"/>
      <c r="G144" s="534"/>
      <c r="H144" s="996"/>
      <c r="I144" s="999"/>
      <c r="J144" s="1000"/>
      <c r="K144" s="1000"/>
      <c r="L144" s="1001"/>
      <c r="M144" s="1008"/>
      <c r="N144" s="1009"/>
      <c r="O144" s="1010"/>
      <c r="P144" s="553" t="s">
        <v>974</v>
      </c>
      <c r="Q144" s="554"/>
      <c r="R144" s="554"/>
      <c r="S144" s="555"/>
      <c r="T144" s="556"/>
      <c r="U144" s="539"/>
      <c r="V144" s="540"/>
      <c r="W144" s="540"/>
      <c r="X144" s="540"/>
      <c r="Y144" s="540"/>
      <c r="Z144" s="540"/>
      <c r="AA144" s="541"/>
      <c r="AB144" s="539"/>
      <c r="AC144" s="540"/>
      <c r="AD144" s="540"/>
      <c r="AE144" s="540"/>
      <c r="AF144" s="540"/>
      <c r="AG144" s="540"/>
      <c r="AH144" s="541"/>
      <c r="AI144" s="539"/>
      <c r="AJ144" s="540"/>
      <c r="AK144" s="540"/>
      <c r="AL144" s="540"/>
      <c r="AM144" s="540"/>
      <c r="AN144" s="540"/>
      <c r="AO144" s="541"/>
      <c r="AP144" s="539"/>
      <c r="AQ144" s="540"/>
      <c r="AR144" s="540"/>
      <c r="AS144" s="540"/>
      <c r="AT144" s="540"/>
      <c r="AU144" s="540"/>
      <c r="AV144" s="541"/>
      <c r="AW144" s="539"/>
      <c r="AX144" s="540"/>
      <c r="AY144" s="540"/>
      <c r="AZ144" s="1017"/>
      <c r="BA144" s="971"/>
      <c r="BB144" s="970"/>
      <c r="BC144" s="971"/>
      <c r="BD144" s="972"/>
      <c r="BE144" s="973"/>
      <c r="BF144" s="973"/>
      <c r="BG144" s="973"/>
      <c r="BH144" s="974"/>
    </row>
    <row r="145" spans="2:60" ht="20.25" customHeight="1">
      <c r="B145" s="512">
        <f>B142+1</f>
        <v>42</v>
      </c>
      <c r="C145" s="990"/>
      <c r="D145" s="991"/>
      <c r="E145" s="992"/>
      <c r="F145" s="513">
        <f>C144</f>
        <v>0</v>
      </c>
      <c r="G145" s="514"/>
      <c r="H145" s="997"/>
      <c r="I145" s="1002"/>
      <c r="J145" s="1003"/>
      <c r="K145" s="1003"/>
      <c r="L145" s="1004"/>
      <c r="M145" s="1011"/>
      <c r="N145" s="1012"/>
      <c r="O145" s="1013"/>
      <c r="P145" s="515" t="s">
        <v>975</v>
      </c>
      <c r="Q145" s="516"/>
      <c r="R145" s="516"/>
      <c r="S145" s="517"/>
      <c r="T145" s="518"/>
      <c r="U145" s="519" t="str">
        <f>IF(U144="","",VLOOKUP(U144,'シフト記号表（勤務時間帯）'!$D$6:$X$47,21,FALSE))</f>
        <v/>
      </c>
      <c r="V145" s="520" t="str">
        <f>IF(V144="","",VLOOKUP(V144,'シフト記号表（勤務時間帯）'!$D$6:$X$47,21,FALSE))</f>
        <v/>
      </c>
      <c r="W145" s="520" t="str">
        <f>IF(W144="","",VLOOKUP(W144,'シフト記号表（勤務時間帯）'!$D$6:$X$47,21,FALSE))</f>
        <v/>
      </c>
      <c r="X145" s="520" t="str">
        <f>IF(X144="","",VLOOKUP(X144,'シフト記号表（勤務時間帯）'!$D$6:$X$47,21,FALSE))</f>
        <v/>
      </c>
      <c r="Y145" s="520" t="str">
        <f>IF(Y144="","",VLOOKUP(Y144,'シフト記号表（勤務時間帯）'!$D$6:$X$47,21,FALSE))</f>
        <v/>
      </c>
      <c r="Z145" s="520" t="str">
        <f>IF(Z144="","",VLOOKUP(Z144,'シフト記号表（勤務時間帯）'!$D$6:$X$47,21,FALSE))</f>
        <v/>
      </c>
      <c r="AA145" s="521" t="str">
        <f>IF(AA144="","",VLOOKUP(AA144,'シフト記号表（勤務時間帯）'!$D$6:$X$47,21,FALSE))</f>
        <v/>
      </c>
      <c r="AB145" s="519" t="str">
        <f>IF(AB144="","",VLOOKUP(AB144,'シフト記号表（勤務時間帯）'!$D$6:$X$47,21,FALSE))</f>
        <v/>
      </c>
      <c r="AC145" s="520" t="str">
        <f>IF(AC144="","",VLOOKUP(AC144,'シフト記号表（勤務時間帯）'!$D$6:$X$47,21,FALSE))</f>
        <v/>
      </c>
      <c r="AD145" s="520" t="str">
        <f>IF(AD144="","",VLOOKUP(AD144,'シフト記号表（勤務時間帯）'!$D$6:$X$47,21,FALSE))</f>
        <v/>
      </c>
      <c r="AE145" s="520" t="str">
        <f>IF(AE144="","",VLOOKUP(AE144,'シフト記号表（勤務時間帯）'!$D$6:$X$47,21,FALSE))</f>
        <v/>
      </c>
      <c r="AF145" s="520" t="str">
        <f>IF(AF144="","",VLOOKUP(AF144,'シフト記号表（勤務時間帯）'!$D$6:$X$47,21,FALSE))</f>
        <v/>
      </c>
      <c r="AG145" s="520" t="str">
        <f>IF(AG144="","",VLOOKUP(AG144,'シフト記号表（勤務時間帯）'!$D$6:$X$47,21,FALSE))</f>
        <v/>
      </c>
      <c r="AH145" s="521" t="str">
        <f>IF(AH144="","",VLOOKUP(AH144,'シフト記号表（勤務時間帯）'!$D$6:$X$47,21,FALSE))</f>
        <v/>
      </c>
      <c r="AI145" s="519" t="str">
        <f>IF(AI144="","",VLOOKUP(AI144,'シフト記号表（勤務時間帯）'!$D$6:$X$47,21,FALSE))</f>
        <v/>
      </c>
      <c r="AJ145" s="520" t="str">
        <f>IF(AJ144="","",VLOOKUP(AJ144,'シフト記号表（勤務時間帯）'!$D$6:$X$47,21,FALSE))</f>
        <v/>
      </c>
      <c r="AK145" s="520" t="str">
        <f>IF(AK144="","",VLOOKUP(AK144,'シフト記号表（勤務時間帯）'!$D$6:$X$47,21,FALSE))</f>
        <v/>
      </c>
      <c r="AL145" s="520" t="str">
        <f>IF(AL144="","",VLOOKUP(AL144,'シフト記号表（勤務時間帯）'!$D$6:$X$47,21,FALSE))</f>
        <v/>
      </c>
      <c r="AM145" s="520" t="str">
        <f>IF(AM144="","",VLOOKUP(AM144,'シフト記号表（勤務時間帯）'!$D$6:$X$47,21,FALSE))</f>
        <v/>
      </c>
      <c r="AN145" s="520" t="str">
        <f>IF(AN144="","",VLOOKUP(AN144,'シフト記号表（勤務時間帯）'!$D$6:$X$47,21,FALSE))</f>
        <v/>
      </c>
      <c r="AO145" s="521" t="str">
        <f>IF(AO144="","",VLOOKUP(AO144,'シフト記号表（勤務時間帯）'!$D$6:$X$47,21,FALSE))</f>
        <v/>
      </c>
      <c r="AP145" s="519" t="str">
        <f>IF(AP144="","",VLOOKUP(AP144,'シフト記号表（勤務時間帯）'!$D$6:$X$47,21,FALSE))</f>
        <v/>
      </c>
      <c r="AQ145" s="520" t="str">
        <f>IF(AQ144="","",VLOOKUP(AQ144,'シフト記号表（勤務時間帯）'!$D$6:$X$47,21,FALSE))</f>
        <v/>
      </c>
      <c r="AR145" s="520" t="str">
        <f>IF(AR144="","",VLOOKUP(AR144,'シフト記号表（勤務時間帯）'!$D$6:$X$47,21,FALSE))</f>
        <v/>
      </c>
      <c r="AS145" s="520" t="str">
        <f>IF(AS144="","",VLOOKUP(AS144,'シフト記号表（勤務時間帯）'!$D$6:$X$47,21,FALSE))</f>
        <v/>
      </c>
      <c r="AT145" s="520" t="str">
        <f>IF(AT144="","",VLOOKUP(AT144,'シフト記号表（勤務時間帯）'!$D$6:$X$47,21,FALSE))</f>
        <v/>
      </c>
      <c r="AU145" s="520" t="str">
        <f>IF(AU144="","",VLOOKUP(AU144,'シフト記号表（勤務時間帯）'!$D$6:$X$47,21,FALSE))</f>
        <v/>
      </c>
      <c r="AV145" s="521" t="str">
        <f>IF(AV144="","",VLOOKUP(AV144,'シフト記号表（勤務時間帯）'!$D$6:$X$47,21,FALSE))</f>
        <v/>
      </c>
      <c r="AW145" s="519" t="str">
        <f>IF(AW144="","",VLOOKUP(AW144,'シフト記号表（勤務時間帯）'!$D$6:$X$47,21,FALSE))</f>
        <v/>
      </c>
      <c r="AX145" s="520" t="str">
        <f>IF(AX144="","",VLOOKUP(AX144,'シフト記号表（勤務時間帯）'!$D$6:$X$47,21,FALSE))</f>
        <v/>
      </c>
      <c r="AY145" s="520" t="str">
        <f>IF(AY144="","",VLOOKUP(AY144,'シフト記号表（勤務時間帯）'!$D$6:$X$47,21,FALSE))</f>
        <v/>
      </c>
      <c r="AZ145" s="981">
        <f>IF($BC$3="４週",SUM(U145:AV145),IF($BC$3="暦月",SUM(U145:AY145),""))</f>
        <v>0</v>
      </c>
      <c r="BA145" s="982"/>
      <c r="BB145" s="983">
        <f>IF($BC$3="４週",AZ145/4,IF($BC$3="暦月",(AZ145/($BC$8/7)),""))</f>
        <v>0</v>
      </c>
      <c r="BC145" s="982"/>
      <c r="BD145" s="975"/>
      <c r="BE145" s="976"/>
      <c r="BF145" s="976"/>
      <c r="BG145" s="976"/>
      <c r="BH145" s="977"/>
    </row>
    <row r="146" spans="2:60" ht="20.25" customHeight="1">
      <c r="B146" s="522"/>
      <c r="C146" s="993"/>
      <c r="D146" s="994"/>
      <c r="E146" s="995"/>
      <c r="F146" s="523"/>
      <c r="G146" s="524">
        <f>C144</f>
        <v>0</v>
      </c>
      <c r="H146" s="998"/>
      <c r="I146" s="1005"/>
      <c r="J146" s="1006"/>
      <c r="K146" s="1006"/>
      <c r="L146" s="1007"/>
      <c r="M146" s="1014"/>
      <c r="N146" s="1015"/>
      <c r="O146" s="1016"/>
      <c r="P146" s="557" t="s">
        <v>976</v>
      </c>
      <c r="Q146" s="526"/>
      <c r="R146" s="526"/>
      <c r="S146" s="546"/>
      <c r="T146" s="547"/>
      <c r="U146" s="529" t="str">
        <f>IF(U144="","",VLOOKUP(U144,'シフト記号表（勤務時間帯）'!$D$6:$Z$47,23,FALSE))</f>
        <v/>
      </c>
      <c r="V146" s="530" t="str">
        <f>IF(V144="","",VLOOKUP(V144,'シフト記号表（勤務時間帯）'!$D$6:$Z$47,23,FALSE))</f>
        <v/>
      </c>
      <c r="W146" s="530" t="str">
        <f>IF(W144="","",VLOOKUP(W144,'シフト記号表（勤務時間帯）'!$D$6:$Z$47,23,FALSE))</f>
        <v/>
      </c>
      <c r="X146" s="530" t="str">
        <f>IF(X144="","",VLOOKUP(X144,'シフト記号表（勤務時間帯）'!$D$6:$Z$47,23,FALSE))</f>
        <v/>
      </c>
      <c r="Y146" s="530" t="str">
        <f>IF(Y144="","",VLOOKUP(Y144,'シフト記号表（勤務時間帯）'!$D$6:$Z$47,23,FALSE))</f>
        <v/>
      </c>
      <c r="Z146" s="530" t="str">
        <f>IF(Z144="","",VLOOKUP(Z144,'シフト記号表（勤務時間帯）'!$D$6:$Z$47,23,FALSE))</f>
        <v/>
      </c>
      <c r="AA146" s="531" t="str">
        <f>IF(AA144="","",VLOOKUP(AA144,'シフト記号表（勤務時間帯）'!$D$6:$Z$47,23,FALSE))</f>
        <v/>
      </c>
      <c r="AB146" s="529" t="str">
        <f>IF(AB144="","",VLOOKUP(AB144,'シフト記号表（勤務時間帯）'!$D$6:$Z$47,23,FALSE))</f>
        <v/>
      </c>
      <c r="AC146" s="530" t="str">
        <f>IF(AC144="","",VLOOKUP(AC144,'シフト記号表（勤務時間帯）'!$D$6:$Z$47,23,FALSE))</f>
        <v/>
      </c>
      <c r="AD146" s="530" t="str">
        <f>IF(AD144="","",VLOOKUP(AD144,'シフト記号表（勤務時間帯）'!$D$6:$Z$47,23,FALSE))</f>
        <v/>
      </c>
      <c r="AE146" s="530" t="str">
        <f>IF(AE144="","",VLOOKUP(AE144,'シフト記号表（勤務時間帯）'!$D$6:$Z$47,23,FALSE))</f>
        <v/>
      </c>
      <c r="AF146" s="530" t="str">
        <f>IF(AF144="","",VLOOKUP(AF144,'シフト記号表（勤務時間帯）'!$D$6:$Z$47,23,FALSE))</f>
        <v/>
      </c>
      <c r="AG146" s="530" t="str">
        <f>IF(AG144="","",VLOOKUP(AG144,'シフト記号表（勤務時間帯）'!$D$6:$Z$47,23,FALSE))</f>
        <v/>
      </c>
      <c r="AH146" s="531" t="str">
        <f>IF(AH144="","",VLOOKUP(AH144,'シフト記号表（勤務時間帯）'!$D$6:$Z$47,23,FALSE))</f>
        <v/>
      </c>
      <c r="AI146" s="529" t="str">
        <f>IF(AI144="","",VLOOKUP(AI144,'シフト記号表（勤務時間帯）'!$D$6:$Z$47,23,FALSE))</f>
        <v/>
      </c>
      <c r="AJ146" s="530" t="str">
        <f>IF(AJ144="","",VLOOKUP(AJ144,'シフト記号表（勤務時間帯）'!$D$6:$Z$47,23,FALSE))</f>
        <v/>
      </c>
      <c r="AK146" s="530" t="str">
        <f>IF(AK144="","",VLOOKUP(AK144,'シフト記号表（勤務時間帯）'!$D$6:$Z$47,23,FALSE))</f>
        <v/>
      </c>
      <c r="AL146" s="530" t="str">
        <f>IF(AL144="","",VLOOKUP(AL144,'シフト記号表（勤務時間帯）'!$D$6:$Z$47,23,FALSE))</f>
        <v/>
      </c>
      <c r="AM146" s="530" t="str">
        <f>IF(AM144="","",VLOOKUP(AM144,'シフト記号表（勤務時間帯）'!$D$6:$Z$47,23,FALSE))</f>
        <v/>
      </c>
      <c r="AN146" s="530" t="str">
        <f>IF(AN144="","",VLOOKUP(AN144,'シフト記号表（勤務時間帯）'!$D$6:$Z$47,23,FALSE))</f>
        <v/>
      </c>
      <c r="AO146" s="531" t="str">
        <f>IF(AO144="","",VLOOKUP(AO144,'シフト記号表（勤務時間帯）'!$D$6:$Z$47,23,FALSE))</f>
        <v/>
      </c>
      <c r="AP146" s="529" t="str">
        <f>IF(AP144="","",VLOOKUP(AP144,'シフト記号表（勤務時間帯）'!$D$6:$Z$47,23,FALSE))</f>
        <v/>
      </c>
      <c r="AQ146" s="530" t="str">
        <f>IF(AQ144="","",VLOOKUP(AQ144,'シフト記号表（勤務時間帯）'!$D$6:$Z$47,23,FALSE))</f>
        <v/>
      </c>
      <c r="AR146" s="530" t="str">
        <f>IF(AR144="","",VLOOKUP(AR144,'シフト記号表（勤務時間帯）'!$D$6:$Z$47,23,FALSE))</f>
        <v/>
      </c>
      <c r="AS146" s="530" t="str">
        <f>IF(AS144="","",VLOOKUP(AS144,'シフト記号表（勤務時間帯）'!$D$6:$Z$47,23,FALSE))</f>
        <v/>
      </c>
      <c r="AT146" s="530" t="str">
        <f>IF(AT144="","",VLOOKUP(AT144,'シフト記号表（勤務時間帯）'!$D$6:$Z$47,23,FALSE))</f>
        <v/>
      </c>
      <c r="AU146" s="530" t="str">
        <f>IF(AU144="","",VLOOKUP(AU144,'シフト記号表（勤務時間帯）'!$D$6:$Z$47,23,FALSE))</f>
        <v/>
      </c>
      <c r="AV146" s="531" t="str">
        <f>IF(AV144="","",VLOOKUP(AV144,'シフト記号表（勤務時間帯）'!$D$6:$Z$47,23,FALSE))</f>
        <v/>
      </c>
      <c r="AW146" s="529" t="str">
        <f>IF(AW144="","",VLOOKUP(AW144,'シフト記号表（勤務時間帯）'!$D$6:$Z$47,23,FALSE))</f>
        <v/>
      </c>
      <c r="AX146" s="530" t="str">
        <f>IF(AX144="","",VLOOKUP(AX144,'シフト記号表（勤務時間帯）'!$D$6:$Z$47,23,FALSE))</f>
        <v/>
      </c>
      <c r="AY146" s="530" t="str">
        <f>IF(AY144="","",VLOOKUP(AY144,'シフト記号表（勤務時間帯）'!$D$6:$Z$47,23,FALSE))</f>
        <v/>
      </c>
      <c r="AZ146" s="984">
        <f>IF($BC$3="４週",SUM(U146:AV146),IF($BC$3="暦月",SUM(U146:AY146),""))</f>
        <v>0</v>
      </c>
      <c r="BA146" s="985"/>
      <c r="BB146" s="986">
        <f>IF($BC$3="４週",AZ146/4,IF($BC$3="暦月",(AZ146/($BC$8/7)),""))</f>
        <v>0</v>
      </c>
      <c r="BC146" s="985"/>
      <c r="BD146" s="978"/>
      <c r="BE146" s="979"/>
      <c r="BF146" s="979"/>
      <c r="BG146" s="979"/>
      <c r="BH146" s="980"/>
    </row>
    <row r="147" spans="2:60" ht="20.25" customHeight="1">
      <c r="B147" s="532"/>
      <c r="C147" s="987"/>
      <c r="D147" s="988"/>
      <c r="E147" s="989"/>
      <c r="F147" s="533"/>
      <c r="G147" s="534"/>
      <c r="H147" s="996"/>
      <c r="I147" s="999"/>
      <c r="J147" s="1000"/>
      <c r="K147" s="1000"/>
      <c r="L147" s="1001"/>
      <c r="M147" s="1008"/>
      <c r="N147" s="1009"/>
      <c r="O147" s="1010"/>
      <c r="P147" s="553" t="s">
        <v>974</v>
      </c>
      <c r="Q147" s="554"/>
      <c r="R147" s="554"/>
      <c r="S147" s="555"/>
      <c r="T147" s="556"/>
      <c r="U147" s="539"/>
      <c r="V147" s="540"/>
      <c r="W147" s="540"/>
      <c r="X147" s="540"/>
      <c r="Y147" s="540"/>
      <c r="Z147" s="540"/>
      <c r="AA147" s="541"/>
      <c r="AB147" s="539"/>
      <c r="AC147" s="540"/>
      <c r="AD147" s="540"/>
      <c r="AE147" s="540"/>
      <c r="AF147" s="540"/>
      <c r="AG147" s="540"/>
      <c r="AH147" s="541"/>
      <c r="AI147" s="539"/>
      <c r="AJ147" s="540"/>
      <c r="AK147" s="540"/>
      <c r="AL147" s="540"/>
      <c r="AM147" s="540"/>
      <c r="AN147" s="540"/>
      <c r="AO147" s="541"/>
      <c r="AP147" s="539"/>
      <c r="AQ147" s="540"/>
      <c r="AR147" s="540"/>
      <c r="AS147" s="540"/>
      <c r="AT147" s="540"/>
      <c r="AU147" s="540"/>
      <c r="AV147" s="541"/>
      <c r="AW147" s="539"/>
      <c r="AX147" s="540"/>
      <c r="AY147" s="540"/>
      <c r="AZ147" s="1017"/>
      <c r="BA147" s="971"/>
      <c r="BB147" s="970"/>
      <c r="BC147" s="971"/>
      <c r="BD147" s="972"/>
      <c r="BE147" s="973"/>
      <c r="BF147" s="973"/>
      <c r="BG147" s="973"/>
      <c r="BH147" s="974"/>
    </row>
    <row r="148" spans="2:60" ht="20.25" customHeight="1">
      <c r="B148" s="512">
        <f>B145+1</f>
        <v>43</v>
      </c>
      <c r="C148" s="990"/>
      <c r="D148" s="991"/>
      <c r="E148" s="992"/>
      <c r="F148" s="513">
        <f>C147</f>
        <v>0</v>
      </c>
      <c r="G148" s="514"/>
      <c r="H148" s="997"/>
      <c r="I148" s="1002"/>
      <c r="J148" s="1003"/>
      <c r="K148" s="1003"/>
      <c r="L148" s="1004"/>
      <c r="M148" s="1011"/>
      <c r="N148" s="1012"/>
      <c r="O148" s="1013"/>
      <c r="P148" s="515" t="s">
        <v>975</v>
      </c>
      <c r="Q148" s="516"/>
      <c r="R148" s="516"/>
      <c r="S148" s="517"/>
      <c r="T148" s="518"/>
      <c r="U148" s="519" t="str">
        <f>IF(U147="","",VLOOKUP(U147,'シフト記号表（勤務時間帯）'!$D$6:$X$47,21,FALSE))</f>
        <v/>
      </c>
      <c r="V148" s="520" t="str">
        <f>IF(V147="","",VLOOKUP(V147,'シフト記号表（勤務時間帯）'!$D$6:$X$47,21,FALSE))</f>
        <v/>
      </c>
      <c r="W148" s="520" t="str">
        <f>IF(W147="","",VLOOKUP(W147,'シフト記号表（勤務時間帯）'!$D$6:$X$47,21,FALSE))</f>
        <v/>
      </c>
      <c r="X148" s="520" t="str">
        <f>IF(X147="","",VLOOKUP(X147,'シフト記号表（勤務時間帯）'!$D$6:$X$47,21,FALSE))</f>
        <v/>
      </c>
      <c r="Y148" s="520" t="str">
        <f>IF(Y147="","",VLOOKUP(Y147,'シフト記号表（勤務時間帯）'!$D$6:$X$47,21,FALSE))</f>
        <v/>
      </c>
      <c r="Z148" s="520" t="str">
        <f>IF(Z147="","",VLOOKUP(Z147,'シフト記号表（勤務時間帯）'!$D$6:$X$47,21,FALSE))</f>
        <v/>
      </c>
      <c r="AA148" s="521" t="str">
        <f>IF(AA147="","",VLOOKUP(AA147,'シフト記号表（勤務時間帯）'!$D$6:$X$47,21,FALSE))</f>
        <v/>
      </c>
      <c r="AB148" s="519" t="str">
        <f>IF(AB147="","",VLOOKUP(AB147,'シフト記号表（勤務時間帯）'!$D$6:$X$47,21,FALSE))</f>
        <v/>
      </c>
      <c r="AC148" s="520" t="str">
        <f>IF(AC147="","",VLOOKUP(AC147,'シフト記号表（勤務時間帯）'!$D$6:$X$47,21,FALSE))</f>
        <v/>
      </c>
      <c r="AD148" s="520" t="str">
        <f>IF(AD147="","",VLOOKUP(AD147,'シフト記号表（勤務時間帯）'!$D$6:$X$47,21,FALSE))</f>
        <v/>
      </c>
      <c r="AE148" s="520" t="str">
        <f>IF(AE147="","",VLOOKUP(AE147,'シフト記号表（勤務時間帯）'!$D$6:$X$47,21,FALSE))</f>
        <v/>
      </c>
      <c r="AF148" s="520" t="str">
        <f>IF(AF147="","",VLOOKUP(AF147,'シフト記号表（勤務時間帯）'!$D$6:$X$47,21,FALSE))</f>
        <v/>
      </c>
      <c r="AG148" s="520" t="str">
        <f>IF(AG147="","",VLOOKUP(AG147,'シフト記号表（勤務時間帯）'!$D$6:$X$47,21,FALSE))</f>
        <v/>
      </c>
      <c r="AH148" s="521" t="str">
        <f>IF(AH147="","",VLOOKUP(AH147,'シフト記号表（勤務時間帯）'!$D$6:$X$47,21,FALSE))</f>
        <v/>
      </c>
      <c r="AI148" s="519" t="str">
        <f>IF(AI147="","",VLOOKUP(AI147,'シフト記号表（勤務時間帯）'!$D$6:$X$47,21,FALSE))</f>
        <v/>
      </c>
      <c r="AJ148" s="520" t="str">
        <f>IF(AJ147="","",VLOOKUP(AJ147,'シフト記号表（勤務時間帯）'!$D$6:$X$47,21,FALSE))</f>
        <v/>
      </c>
      <c r="AK148" s="520" t="str">
        <f>IF(AK147="","",VLOOKUP(AK147,'シフト記号表（勤務時間帯）'!$D$6:$X$47,21,FALSE))</f>
        <v/>
      </c>
      <c r="AL148" s="520" t="str">
        <f>IF(AL147="","",VLOOKUP(AL147,'シフト記号表（勤務時間帯）'!$D$6:$X$47,21,FALSE))</f>
        <v/>
      </c>
      <c r="AM148" s="520" t="str">
        <f>IF(AM147="","",VLOOKUP(AM147,'シフト記号表（勤務時間帯）'!$D$6:$X$47,21,FALSE))</f>
        <v/>
      </c>
      <c r="AN148" s="520" t="str">
        <f>IF(AN147="","",VLOOKUP(AN147,'シフト記号表（勤務時間帯）'!$D$6:$X$47,21,FALSE))</f>
        <v/>
      </c>
      <c r="AO148" s="521" t="str">
        <f>IF(AO147="","",VLOOKUP(AO147,'シフト記号表（勤務時間帯）'!$D$6:$X$47,21,FALSE))</f>
        <v/>
      </c>
      <c r="AP148" s="519" t="str">
        <f>IF(AP147="","",VLOOKUP(AP147,'シフト記号表（勤務時間帯）'!$D$6:$X$47,21,FALSE))</f>
        <v/>
      </c>
      <c r="AQ148" s="520" t="str">
        <f>IF(AQ147="","",VLOOKUP(AQ147,'シフト記号表（勤務時間帯）'!$D$6:$X$47,21,FALSE))</f>
        <v/>
      </c>
      <c r="AR148" s="520" t="str">
        <f>IF(AR147="","",VLOOKUP(AR147,'シフト記号表（勤務時間帯）'!$D$6:$X$47,21,FALSE))</f>
        <v/>
      </c>
      <c r="AS148" s="520" t="str">
        <f>IF(AS147="","",VLOOKUP(AS147,'シフト記号表（勤務時間帯）'!$D$6:$X$47,21,FALSE))</f>
        <v/>
      </c>
      <c r="AT148" s="520" t="str">
        <f>IF(AT147="","",VLOOKUP(AT147,'シフト記号表（勤務時間帯）'!$D$6:$X$47,21,FALSE))</f>
        <v/>
      </c>
      <c r="AU148" s="520" t="str">
        <f>IF(AU147="","",VLOOKUP(AU147,'シフト記号表（勤務時間帯）'!$D$6:$X$47,21,FALSE))</f>
        <v/>
      </c>
      <c r="AV148" s="521" t="str">
        <f>IF(AV147="","",VLOOKUP(AV147,'シフト記号表（勤務時間帯）'!$D$6:$X$47,21,FALSE))</f>
        <v/>
      </c>
      <c r="AW148" s="519" t="str">
        <f>IF(AW147="","",VLOOKUP(AW147,'シフト記号表（勤務時間帯）'!$D$6:$X$47,21,FALSE))</f>
        <v/>
      </c>
      <c r="AX148" s="520" t="str">
        <f>IF(AX147="","",VLOOKUP(AX147,'シフト記号表（勤務時間帯）'!$D$6:$X$47,21,FALSE))</f>
        <v/>
      </c>
      <c r="AY148" s="520" t="str">
        <f>IF(AY147="","",VLOOKUP(AY147,'シフト記号表（勤務時間帯）'!$D$6:$X$47,21,FALSE))</f>
        <v/>
      </c>
      <c r="AZ148" s="981">
        <f>IF($BC$3="４週",SUM(U148:AV148),IF($BC$3="暦月",SUM(U148:AY148),""))</f>
        <v>0</v>
      </c>
      <c r="BA148" s="982"/>
      <c r="BB148" s="983">
        <f>IF($BC$3="４週",AZ148/4,IF($BC$3="暦月",(AZ148/($BC$8/7)),""))</f>
        <v>0</v>
      </c>
      <c r="BC148" s="982"/>
      <c r="BD148" s="975"/>
      <c r="BE148" s="976"/>
      <c r="BF148" s="976"/>
      <c r="BG148" s="976"/>
      <c r="BH148" s="977"/>
    </row>
    <row r="149" spans="2:60" ht="20.25" customHeight="1">
      <c r="B149" s="522"/>
      <c r="C149" s="993"/>
      <c r="D149" s="994"/>
      <c r="E149" s="995"/>
      <c r="F149" s="523"/>
      <c r="G149" s="524">
        <f>C147</f>
        <v>0</v>
      </c>
      <c r="H149" s="998"/>
      <c r="I149" s="1005"/>
      <c r="J149" s="1006"/>
      <c r="K149" s="1006"/>
      <c r="L149" s="1007"/>
      <c r="M149" s="1014"/>
      <c r="N149" s="1015"/>
      <c r="O149" s="1016"/>
      <c r="P149" s="557" t="s">
        <v>976</v>
      </c>
      <c r="Q149" s="526"/>
      <c r="R149" s="526"/>
      <c r="S149" s="546"/>
      <c r="T149" s="547"/>
      <c r="U149" s="529" t="str">
        <f>IF(U147="","",VLOOKUP(U147,'シフト記号表（勤務時間帯）'!$D$6:$Z$47,23,FALSE))</f>
        <v/>
      </c>
      <c r="V149" s="530" t="str">
        <f>IF(V147="","",VLOOKUP(V147,'シフト記号表（勤務時間帯）'!$D$6:$Z$47,23,FALSE))</f>
        <v/>
      </c>
      <c r="W149" s="530" t="str">
        <f>IF(W147="","",VLOOKUP(W147,'シフト記号表（勤務時間帯）'!$D$6:$Z$47,23,FALSE))</f>
        <v/>
      </c>
      <c r="X149" s="530" t="str">
        <f>IF(X147="","",VLOOKUP(X147,'シフト記号表（勤務時間帯）'!$D$6:$Z$47,23,FALSE))</f>
        <v/>
      </c>
      <c r="Y149" s="530" t="str">
        <f>IF(Y147="","",VLOOKUP(Y147,'シフト記号表（勤務時間帯）'!$D$6:$Z$47,23,FALSE))</f>
        <v/>
      </c>
      <c r="Z149" s="530" t="str">
        <f>IF(Z147="","",VLOOKUP(Z147,'シフト記号表（勤務時間帯）'!$D$6:$Z$47,23,FALSE))</f>
        <v/>
      </c>
      <c r="AA149" s="531" t="str">
        <f>IF(AA147="","",VLOOKUP(AA147,'シフト記号表（勤務時間帯）'!$D$6:$Z$47,23,FALSE))</f>
        <v/>
      </c>
      <c r="AB149" s="529" t="str">
        <f>IF(AB147="","",VLOOKUP(AB147,'シフト記号表（勤務時間帯）'!$D$6:$Z$47,23,FALSE))</f>
        <v/>
      </c>
      <c r="AC149" s="530" t="str">
        <f>IF(AC147="","",VLOOKUP(AC147,'シフト記号表（勤務時間帯）'!$D$6:$Z$47,23,FALSE))</f>
        <v/>
      </c>
      <c r="AD149" s="530" t="str">
        <f>IF(AD147="","",VLOOKUP(AD147,'シフト記号表（勤務時間帯）'!$D$6:$Z$47,23,FALSE))</f>
        <v/>
      </c>
      <c r="AE149" s="530" t="str">
        <f>IF(AE147="","",VLOOKUP(AE147,'シフト記号表（勤務時間帯）'!$D$6:$Z$47,23,FALSE))</f>
        <v/>
      </c>
      <c r="AF149" s="530" t="str">
        <f>IF(AF147="","",VLOOKUP(AF147,'シフト記号表（勤務時間帯）'!$D$6:$Z$47,23,FALSE))</f>
        <v/>
      </c>
      <c r="AG149" s="530" t="str">
        <f>IF(AG147="","",VLOOKUP(AG147,'シフト記号表（勤務時間帯）'!$D$6:$Z$47,23,FALSE))</f>
        <v/>
      </c>
      <c r="AH149" s="531" t="str">
        <f>IF(AH147="","",VLOOKUP(AH147,'シフト記号表（勤務時間帯）'!$D$6:$Z$47,23,FALSE))</f>
        <v/>
      </c>
      <c r="AI149" s="529" t="str">
        <f>IF(AI147="","",VLOOKUP(AI147,'シフト記号表（勤務時間帯）'!$D$6:$Z$47,23,FALSE))</f>
        <v/>
      </c>
      <c r="AJ149" s="530" t="str">
        <f>IF(AJ147="","",VLOOKUP(AJ147,'シフト記号表（勤務時間帯）'!$D$6:$Z$47,23,FALSE))</f>
        <v/>
      </c>
      <c r="AK149" s="530" t="str">
        <f>IF(AK147="","",VLOOKUP(AK147,'シフト記号表（勤務時間帯）'!$D$6:$Z$47,23,FALSE))</f>
        <v/>
      </c>
      <c r="AL149" s="530" t="str">
        <f>IF(AL147="","",VLOOKUP(AL147,'シフト記号表（勤務時間帯）'!$D$6:$Z$47,23,FALSE))</f>
        <v/>
      </c>
      <c r="AM149" s="530" t="str">
        <f>IF(AM147="","",VLOOKUP(AM147,'シフト記号表（勤務時間帯）'!$D$6:$Z$47,23,FALSE))</f>
        <v/>
      </c>
      <c r="AN149" s="530" t="str">
        <f>IF(AN147="","",VLOOKUP(AN147,'シフト記号表（勤務時間帯）'!$D$6:$Z$47,23,FALSE))</f>
        <v/>
      </c>
      <c r="AO149" s="531" t="str">
        <f>IF(AO147="","",VLOOKUP(AO147,'シフト記号表（勤務時間帯）'!$D$6:$Z$47,23,FALSE))</f>
        <v/>
      </c>
      <c r="AP149" s="529" t="str">
        <f>IF(AP147="","",VLOOKUP(AP147,'シフト記号表（勤務時間帯）'!$D$6:$Z$47,23,FALSE))</f>
        <v/>
      </c>
      <c r="AQ149" s="530" t="str">
        <f>IF(AQ147="","",VLOOKUP(AQ147,'シフト記号表（勤務時間帯）'!$D$6:$Z$47,23,FALSE))</f>
        <v/>
      </c>
      <c r="AR149" s="530" t="str">
        <f>IF(AR147="","",VLOOKUP(AR147,'シフト記号表（勤務時間帯）'!$D$6:$Z$47,23,FALSE))</f>
        <v/>
      </c>
      <c r="AS149" s="530" t="str">
        <f>IF(AS147="","",VLOOKUP(AS147,'シフト記号表（勤務時間帯）'!$D$6:$Z$47,23,FALSE))</f>
        <v/>
      </c>
      <c r="AT149" s="530" t="str">
        <f>IF(AT147="","",VLOOKUP(AT147,'シフト記号表（勤務時間帯）'!$D$6:$Z$47,23,FALSE))</f>
        <v/>
      </c>
      <c r="AU149" s="530" t="str">
        <f>IF(AU147="","",VLOOKUP(AU147,'シフト記号表（勤務時間帯）'!$D$6:$Z$47,23,FALSE))</f>
        <v/>
      </c>
      <c r="AV149" s="531" t="str">
        <f>IF(AV147="","",VLOOKUP(AV147,'シフト記号表（勤務時間帯）'!$D$6:$Z$47,23,FALSE))</f>
        <v/>
      </c>
      <c r="AW149" s="529" t="str">
        <f>IF(AW147="","",VLOOKUP(AW147,'シフト記号表（勤務時間帯）'!$D$6:$Z$47,23,FALSE))</f>
        <v/>
      </c>
      <c r="AX149" s="530" t="str">
        <f>IF(AX147="","",VLOOKUP(AX147,'シフト記号表（勤務時間帯）'!$D$6:$Z$47,23,FALSE))</f>
        <v/>
      </c>
      <c r="AY149" s="530" t="str">
        <f>IF(AY147="","",VLOOKUP(AY147,'シフト記号表（勤務時間帯）'!$D$6:$Z$47,23,FALSE))</f>
        <v/>
      </c>
      <c r="AZ149" s="984">
        <f>IF($BC$3="４週",SUM(U149:AV149),IF($BC$3="暦月",SUM(U149:AY149),""))</f>
        <v>0</v>
      </c>
      <c r="BA149" s="985"/>
      <c r="BB149" s="986">
        <f>IF($BC$3="４週",AZ149/4,IF($BC$3="暦月",(AZ149/($BC$8/7)),""))</f>
        <v>0</v>
      </c>
      <c r="BC149" s="985"/>
      <c r="BD149" s="978"/>
      <c r="BE149" s="979"/>
      <c r="BF149" s="979"/>
      <c r="BG149" s="979"/>
      <c r="BH149" s="980"/>
    </row>
    <row r="150" spans="2:60" ht="20.25" customHeight="1">
      <c r="B150" s="532"/>
      <c r="C150" s="987"/>
      <c r="D150" s="988"/>
      <c r="E150" s="989"/>
      <c r="F150" s="533"/>
      <c r="G150" s="534"/>
      <c r="H150" s="996"/>
      <c r="I150" s="999"/>
      <c r="J150" s="1000"/>
      <c r="K150" s="1000"/>
      <c r="L150" s="1001"/>
      <c r="M150" s="1008"/>
      <c r="N150" s="1009"/>
      <c r="O150" s="1010"/>
      <c r="P150" s="553" t="s">
        <v>974</v>
      </c>
      <c r="Q150" s="554"/>
      <c r="R150" s="554"/>
      <c r="S150" s="555"/>
      <c r="T150" s="556"/>
      <c r="U150" s="539"/>
      <c r="V150" s="540"/>
      <c r="W150" s="540"/>
      <c r="X150" s="540"/>
      <c r="Y150" s="540"/>
      <c r="Z150" s="540"/>
      <c r="AA150" s="541"/>
      <c r="AB150" s="539"/>
      <c r="AC150" s="540"/>
      <c r="AD150" s="540"/>
      <c r="AE150" s="540"/>
      <c r="AF150" s="540"/>
      <c r="AG150" s="540"/>
      <c r="AH150" s="541"/>
      <c r="AI150" s="539"/>
      <c r="AJ150" s="540"/>
      <c r="AK150" s="540"/>
      <c r="AL150" s="540"/>
      <c r="AM150" s="540"/>
      <c r="AN150" s="540"/>
      <c r="AO150" s="541"/>
      <c r="AP150" s="539"/>
      <c r="AQ150" s="540"/>
      <c r="AR150" s="540"/>
      <c r="AS150" s="540"/>
      <c r="AT150" s="540"/>
      <c r="AU150" s="540"/>
      <c r="AV150" s="541"/>
      <c r="AW150" s="539"/>
      <c r="AX150" s="540"/>
      <c r="AY150" s="540"/>
      <c r="AZ150" s="1017"/>
      <c r="BA150" s="971"/>
      <c r="BB150" s="970"/>
      <c r="BC150" s="971"/>
      <c r="BD150" s="972"/>
      <c r="BE150" s="973"/>
      <c r="BF150" s="973"/>
      <c r="BG150" s="973"/>
      <c r="BH150" s="974"/>
    </row>
    <row r="151" spans="2:60" ht="20.25" customHeight="1">
      <c r="B151" s="512">
        <f>B148+1</f>
        <v>44</v>
      </c>
      <c r="C151" s="990"/>
      <c r="D151" s="991"/>
      <c r="E151" s="992"/>
      <c r="F151" s="513">
        <f>C150</f>
        <v>0</v>
      </c>
      <c r="G151" s="514"/>
      <c r="H151" s="997"/>
      <c r="I151" s="1002"/>
      <c r="J151" s="1003"/>
      <c r="K151" s="1003"/>
      <c r="L151" s="1004"/>
      <c r="M151" s="1011"/>
      <c r="N151" s="1012"/>
      <c r="O151" s="1013"/>
      <c r="P151" s="515" t="s">
        <v>975</v>
      </c>
      <c r="Q151" s="516"/>
      <c r="R151" s="516"/>
      <c r="S151" s="517"/>
      <c r="T151" s="518"/>
      <c r="U151" s="519" t="str">
        <f>IF(U150="","",VLOOKUP(U150,'シフト記号表（勤務時間帯）'!$D$6:$X$47,21,FALSE))</f>
        <v/>
      </c>
      <c r="V151" s="520" t="str">
        <f>IF(V150="","",VLOOKUP(V150,'シフト記号表（勤務時間帯）'!$D$6:$X$47,21,FALSE))</f>
        <v/>
      </c>
      <c r="W151" s="520" t="str">
        <f>IF(W150="","",VLOOKUP(W150,'シフト記号表（勤務時間帯）'!$D$6:$X$47,21,FALSE))</f>
        <v/>
      </c>
      <c r="X151" s="520" t="str">
        <f>IF(X150="","",VLOOKUP(X150,'シフト記号表（勤務時間帯）'!$D$6:$X$47,21,FALSE))</f>
        <v/>
      </c>
      <c r="Y151" s="520" t="str">
        <f>IF(Y150="","",VLOOKUP(Y150,'シフト記号表（勤務時間帯）'!$D$6:$X$47,21,FALSE))</f>
        <v/>
      </c>
      <c r="Z151" s="520" t="str">
        <f>IF(Z150="","",VLOOKUP(Z150,'シフト記号表（勤務時間帯）'!$D$6:$X$47,21,FALSE))</f>
        <v/>
      </c>
      <c r="AA151" s="521" t="str">
        <f>IF(AA150="","",VLOOKUP(AA150,'シフト記号表（勤務時間帯）'!$D$6:$X$47,21,FALSE))</f>
        <v/>
      </c>
      <c r="AB151" s="519" t="str">
        <f>IF(AB150="","",VLOOKUP(AB150,'シフト記号表（勤務時間帯）'!$D$6:$X$47,21,FALSE))</f>
        <v/>
      </c>
      <c r="AC151" s="520" t="str">
        <f>IF(AC150="","",VLOOKUP(AC150,'シフト記号表（勤務時間帯）'!$D$6:$X$47,21,FALSE))</f>
        <v/>
      </c>
      <c r="AD151" s="520" t="str">
        <f>IF(AD150="","",VLOOKUP(AD150,'シフト記号表（勤務時間帯）'!$D$6:$X$47,21,FALSE))</f>
        <v/>
      </c>
      <c r="AE151" s="520" t="str">
        <f>IF(AE150="","",VLOOKUP(AE150,'シフト記号表（勤務時間帯）'!$D$6:$X$47,21,FALSE))</f>
        <v/>
      </c>
      <c r="AF151" s="520" t="str">
        <f>IF(AF150="","",VLOOKUP(AF150,'シフト記号表（勤務時間帯）'!$D$6:$X$47,21,FALSE))</f>
        <v/>
      </c>
      <c r="AG151" s="520" t="str">
        <f>IF(AG150="","",VLOOKUP(AG150,'シフト記号表（勤務時間帯）'!$D$6:$X$47,21,FALSE))</f>
        <v/>
      </c>
      <c r="AH151" s="521" t="str">
        <f>IF(AH150="","",VLOOKUP(AH150,'シフト記号表（勤務時間帯）'!$D$6:$X$47,21,FALSE))</f>
        <v/>
      </c>
      <c r="AI151" s="519" t="str">
        <f>IF(AI150="","",VLOOKUP(AI150,'シフト記号表（勤務時間帯）'!$D$6:$X$47,21,FALSE))</f>
        <v/>
      </c>
      <c r="AJ151" s="520" t="str">
        <f>IF(AJ150="","",VLOOKUP(AJ150,'シフト記号表（勤務時間帯）'!$D$6:$X$47,21,FALSE))</f>
        <v/>
      </c>
      <c r="AK151" s="520" t="str">
        <f>IF(AK150="","",VLOOKUP(AK150,'シフト記号表（勤務時間帯）'!$D$6:$X$47,21,FALSE))</f>
        <v/>
      </c>
      <c r="AL151" s="520" t="str">
        <f>IF(AL150="","",VLOOKUP(AL150,'シフト記号表（勤務時間帯）'!$D$6:$X$47,21,FALSE))</f>
        <v/>
      </c>
      <c r="AM151" s="520" t="str">
        <f>IF(AM150="","",VLOOKUP(AM150,'シフト記号表（勤務時間帯）'!$D$6:$X$47,21,FALSE))</f>
        <v/>
      </c>
      <c r="AN151" s="520" t="str">
        <f>IF(AN150="","",VLOOKUP(AN150,'シフト記号表（勤務時間帯）'!$D$6:$X$47,21,FALSE))</f>
        <v/>
      </c>
      <c r="AO151" s="521" t="str">
        <f>IF(AO150="","",VLOOKUP(AO150,'シフト記号表（勤務時間帯）'!$D$6:$X$47,21,FALSE))</f>
        <v/>
      </c>
      <c r="AP151" s="519" t="str">
        <f>IF(AP150="","",VLOOKUP(AP150,'シフト記号表（勤務時間帯）'!$D$6:$X$47,21,FALSE))</f>
        <v/>
      </c>
      <c r="AQ151" s="520" t="str">
        <f>IF(AQ150="","",VLOOKUP(AQ150,'シフト記号表（勤務時間帯）'!$D$6:$X$47,21,FALSE))</f>
        <v/>
      </c>
      <c r="AR151" s="520" t="str">
        <f>IF(AR150="","",VLOOKUP(AR150,'シフト記号表（勤務時間帯）'!$D$6:$X$47,21,FALSE))</f>
        <v/>
      </c>
      <c r="AS151" s="520" t="str">
        <f>IF(AS150="","",VLOOKUP(AS150,'シフト記号表（勤務時間帯）'!$D$6:$X$47,21,FALSE))</f>
        <v/>
      </c>
      <c r="AT151" s="520" t="str">
        <f>IF(AT150="","",VLOOKUP(AT150,'シフト記号表（勤務時間帯）'!$D$6:$X$47,21,FALSE))</f>
        <v/>
      </c>
      <c r="AU151" s="520" t="str">
        <f>IF(AU150="","",VLOOKUP(AU150,'シフト記号表（勤務時間帯）'!$D$6:$X$47,21,FALSE))</f>
        <v/>
      </c>
      <c r="AV151" s="521" t="str">
        <f>IF(AV150="","",VLOOKUP(AV150,'シフト記号表（勤務時間帯）'!$D$6:$X$47,21,FALSE))</f>
        <v/>
      </c>
      <c r="AW151" s="519" t="str">
        <f>IF(AW150="","",VLOOKUP(AW150,'シフト記号表（勤務時間帯）'!$D$6:$X$47,21,FALSE))</f>
        <v/>
      </c>
      <c r="AX151" s="520" t="str">
        <f>IF(AX150="","",VLOOKUP(AX150,'シフト記号表（勤務時間帯）'!$D$6:$X$47,21,FALSE))</f>
        <v/>
      </c>
      <c r="AY151" s="520" t="str">
        <f>IF(AY150="","",VLOOKUP(AY150,'シフト記号表（勤務時間帯）'!$D$6:$X$47,21,FALSE))</f>
        <v/>
      </c>
      <c r="AZ151" s="981">
        <f>IF($BC$3="４週",SUM(U151:AV151),IF($BC$3="暦月",SUM(U151:AY151),""))</f>
        <v>0</v>
      </c>
      <c r="BA151" s="982"/>
      <c r="BB151" s="983">
        <f>IF($BC$3="４週",AZ151/4,IF($BC$3="暦月",(AZ151/($BC$8/7)),""))</f>
        <v>0</v>
      </c>
      <c r="BC151" s="982"/>
      <c r="BD151" s="975"/>
      <c r="BE151" s="976"/>
      <c r="BF151" s="976"/>
      <c r="BG151" s="976"/>
      <c r="BH151" s="977"/>
    </row>
    <row r="152" spans="2:60" ht="20.25" customHeight="1">
      <c r="B152" s="522"/>
      <c r="C152" s="993"/>
      <c r="D152" s="994"/>
      <c r="E152" s="995"/>
      <c r="F152" s="523"/>
      <c r="G152" s="524">
        <f>C150</f>
        <v>0</v>
      </c>
      <c r="H152" s="998"/>
      <c r="I152" s="1005"/>
      <c r="J152" s="1006"/>
      <c r="K152" s="1006"/>
      <c r="L152" s="1007"/>
      <c r="M152" s="1014"/>
      <c r="N152" s="1015"/>
      <c r="O152" s="1016"/>
      <c r="P152" s="557" t="s">
        <v>976</v>
      </c>
      <c r="Q152" s="526"/>
      <c r="R152" s="526"/>
      <c r="S152" s="546"/>
      <c r="T152" s="547"/>
      <c r="U152" s="529" t="str">
        <f>IF(U150="","",VLOOKUP(U150,'シフト記号表（勤務時間帯）'!$D$6:$Z$47,23,FALSE))</f>
        <v/>
      </c>
      <c r="V152" s="530" t="str">
        <f>IF(V150="","",VLOOKUP(V150,'シフト記号表（勤務時間帯）'!$D$6:$Z$47,23,FALSE))</f>
        <v/>
      </c>
      <c r="W152" s="530" t="str">
        <f>IF(W150="","",VLOOKUP(W150,'シフト記号表（勤務時間帯）'!$D$6:$Z$47,23,FALSE))</f>
        <v/>
      </c>
      <c r="X152" s="530" t="str">
        <f>IF(X150="","",VLOOKUP(X150,'シフト記号表（勤務時間帯）'!$D$6:$Z$47,23,FALSE))</f>
        <v/>
      </c>
      <c r="Y152" s="530" t="str">
        <f>IF(Y150="","",VLOOKUP(Y150,'シフト記号表（勤務時間帯）'!$D$6:$Z$47,23,FALSE))</f>
        <v/>
      </c>
      <c r="Z152" s="530" t="str">
        <f>IF(Z150="","",VLOOKUP(Z150,'シフト記号表（勤務時間帯）'!$D$6:$Z$47,23,FALSE))</f>
        <v/>
      </c>
      <c r="AA152" s="531" t="str">
        <f>IF(AA150="","",VLOOKUP(AA150,'シフト記号表（勤務時間帯）'!$D$6:$Z$47,23,FALSE))</f>
        <v/>
      </c>
      <c r="AB152" s="529" t="str">
        <f>IF(AB150="","",VLOOKUP(AB150,'シフト記号表（勤務時間帯）'!$D$6:$Z$47,23,FALSE))</f>
        <v/>
      </c>
      <c r="AC152" s="530" t="str">
        <f>IF(AC150="","",VLOOKUP(AC150,'シフト記号表（勤務時間帯）'!$D$6:$Z$47,23,FALSE))</f>
        <v/>
      </c>
      <c r="AD152" s="530" t="str">
        <f>IF(AD150="","",VLOOKUP(AD150,'シフト記号表（勤務時間帯）'!$D$6:$Z$47,23,FALSE))</f>
        <v/>
      </c>
      <c r="AE152" s="530" t="str">
        <f>IF(AE150="","",VLOOKUP(AE150,'シフト記号表（勤務時間帯）'!$D$6:$Z$47,23,FALSE))</f>
        <v/>
      </c>
      <c r="AF152" s="530" t="str">
        <f>IF(AF150="","",VLOOKUP(AF150,'シフト記号表（勤務時間帯）'!$D$6:$Z$47,23,FALSE))</f>
        <v/>
      </c>
      <c r="AG152" s="530" t="str">
        <f>IF(AG150="","",VLOOKUP(AG150,'シフト記号表（勤務時間帯）'!$D$6:$Z$47,23,FALSE))</f>
        <v/>
      </c>
      <c r="AH152" s="531" t="str">
        <f>IF(AH150="","",VLOOKUP(AH150,'シフト記号表（勤務時間帯）'!$D$6:$Z$47,23,FALSE))</f>
        <v/>
      </c>
      <c r="AI152" s="529" t="str">
        <f>IF(AI150="","",VLOOKUP(AI150,'シフト記号表（勤務時間帯）'!$D$6:$Z$47,23,FALSE))</f>
        <v/>
      </c>
      <c r="AJ152" s="530" t="str">
        <f>IF(AJ150="","",VLOOKUP(AJ150,'シフト記号表（勤務時間帯）'!$D$6:$Z$47,23,FALSE))</f>
        <v/>
      </c>
      <c r="AK152" s="530" t="str">
        <f>IF(AK150="","",VLOOKUP(AK150,'シフト記号表（勤務時間帯）'!$D$6:$Z$47,23,FALSE))</f>
        <v/>
      </c>
      <c r="AL152" s="530" t="str">
        <f>IF(AL150="","",VLOOKUP(AL150,'シフト記号表（勤務時間帯）'!$D$6:$Z$47,23,FALSE))</f>
        <v/>
      </c>
      <c r="AM152" s="530" t="str">
        <f>IF(AM150="","",VLOOKUP(AM150,'シフト記号表（勤務時間帯）'!$D$6:$Z$47,23,FALSE))</f>
        <v/>
      </c>
      <c r="AN152" s="530" t="str">
        <f>IF(AN150="","",VLOOKUP(AN150,'シフト記号表（勤務時間帯）'!$D$6:$Z$47,23,FALSE))</f>
        <v/>
      </c>
      <c r="AO152" s="531" t="str">
        <f>IF(AO150="","",VLOOKUP(AO150,'シフト記号表（勤務時間帯）'!$D$6:$Z$47,23,FALSE))</f>
        <v/>
      </c>
      <c r="AP152" s="529" t="str">
        <f>IF(AP150="","",VLOOKUP(AP150,'シフト記号表（勤務時間帯）'!$D$6:$Z$47,23,FALSE))</f>
        <v/>
      </c>
      <c r="AQ152" s="530" t="str">
        <f>IF(AQ150="","",VLOOKUP(AQ150,'シフト記号表（勤務時間帯）'!$D$6:$Z$47,23,FALSE))</f>
        <v/>
      </c>
      <c r="AR152" s="530" t="str">
        <f>IF(AR150="","",VLOOKUP(AR150,'シフト記号表（勤務時間帯）'!$D$6:$Z$47,23,FALSE))</f>
        <v/>
      </c>
      <c r="AS152" s="530" t="str">
        <f>IF(AS150="","",VLOOKUP(AS150,'シフト記号表（勤務時間帯）'!$D$6:$Z$47,23,FALSE))</f>
        <v/>
      </c>
      <c r="AT152" s="530" t="str">
        <f>IF(AT150="","",VLOOKUP(AT150,'シフト記号表（勤務時間帯）'!$D$6:$Z$47,23,FALSE))</f>
        <v/>
      </c>
      <c r="AU152" s="530" t="str">
        <f>IF(AU150="","",VLOOKUP(AU150,'シフト記号表（勤務時間帯）'!$D$6:$Z$47,23,FALSE))</f>
        <v/>
      </c>
      <c r="AV152" s="531" t="str">
        <f>IF(AV150="","",VLOOKUP(AV150,'シフト記号表（勤務時間帯）'!$D$6:$Z$47,23,FALSE))</f>
        <v/>
      </c>
      <c r="AW152" s="529" t="str">
        <f>IF(AW150="","",VLOOKUP(AW150,'シフト記号表（勤務時間帯）'!$D$6:$Z$47,23,FALSE))</f>
        <v/>
      </c>
      <c r="AX152" s="530" t="str">
        <f>IF(AX150="","",VLOOKUP(AX150,'シフト記号表（勤務時間帯）'!$D$6:$Z$47,23,FALSE))</f>
        <v/>
      </c>
      <c r="AY152" s="530" t="str">
        <f>IF(AY150="","",VLOOKUP(AY150,'シフト記号表（勤務時間帯）'!$D$6:$Z$47,23,FALSE))</f>
        <v/>
      </c>
      <c r="AZ152" s="984">
        <f>IF($BC$3="４週",SUM(U152:AV152),IF($BC$3="暦月",SUM(U152:AY152),""))</f>
        <v>0</v>
      </c>
      <c r="BA152" s="985"/>
      <c r="BB152" s="986">
        <f>IF($BC$3="４週",AZ152/4,IF($BC$3="暦月",(AZ152/($BC$8/7)),""))</f>
        <v>0</v>
      </c>
      <c r="BC152" s="985"/>
      <c r="BD152" s="978"/>
      <c r="BE152" s="979"/>
      <c r="BF152" s="979"/>
      <c r="BG152" s="979"/>
      <c r="BH152" s="980"/>
    </row>
    <row r="153" spans="2:60" ht="20.25" customHeight="1">
      <c r="B153" s="532"/>
      <c r="C153" s="987"/>
      <c r="D153" s="988"/>
      <c r="E153" s="989"/>
      <c r="F153" s="533"/>
      <c r="G153" s="534"/>
      <c r="H153" s="996"/>
      <c r="I153" s="999"/>
      <c r="J153" s="1000"/>
      <c r="K153" s="1000"/>
      <c r="L153" s="1001"/>
      <c r="M153" s="1008"/>
      <c r="N153" s="1009"/>
      <c r="O153" s="1010"/>
      <c r="P153" s="553" t="s">
        <v>974</v>
      </c>
      <c r="Q153" s="554"/>
      <c r="R153" s="554"/>
      <c r="S153" s="555"/>
      <c r="T153" s="556"/>
      <c r="U153" s="539"/>
      <c r="V153" s="540"/>
      <c r="W153" s="540"/>
      <c r="X153" s="540"/>
      <c r="Y153" s="540"/>
      <c r="Z153" s="540"/>
      <c r="AA153" s="541"/>
      <c r="AB153" s="539"/>
      <c r="AC153" s="540"/>
      <c r="AD153" s="540"/>
      <c r="AE153" s="540"/>
      <c r="AF153" s="540"/>
      <c r="AG153" s="540"/>
      <c r="AH153" s="541"/>
      <c r="AI153" s="539"/>
      <c r="AJ153" s="540"/>
      <c r="AK153" s="540"/>
      <c r="AL153" s="540"/>
      <c r="AM153" s="540"/>
      <c r="AN153" s="540"/>
      <c r="AO153" s="541"/>
      <c r="AP153" s="539"/>
      <c r="AQ153" s="540"/>
      <c r="AR153" s="540"/>
      <c r="AS153" s="540"/>
      <c r="AT153" s="540"/>
      <c r="AU153" s="540"/>
      <c r="AV153" s="541"/>
      <c r="AW153" s="539"/>
      <c r="AX153" s="540"/>
      <c r="AY153" s="540"/>
      <c r="AZ153" s="1017"/>
      <c r="BA153" s="971"/>
      <c r="BB153" s="970"/>
      <c r="BC153" s="971"/>
      <c r="BD153" s="972"/>
      <c r="BE153" s="973"/>
      <c r="BF153" s="973"/>
      <c r="BG153" s="973"/>
      <c r="BH153" s="974"/>
    </row>
    <row r="154" spans="2:60" ht="20.25" customHeight="1">
      <c r="B154" s="512">
        <f>B151+1</f>
        <v>45</v>
      </c>
      <c r="C154" s="990"/>
      <c r="D154" s="991"/>
      <c r="E154" s="992"/>
      <c r="F154" s="513">
        <f>C153</f>
        <v>0</v>
      </c>
      <c r="G154" s="514"/>
      <c r="H154" s="997"/>
      <c r="I154" s="1002"/>
      <c r="J154" s="1003"/>
      <c r="K154" s="1003"/>
      <c r="L154" s="1004"/>
      <c r="M154" s="1011"/>
      <c r="N154" s="1012"/>
      <c r="O154" s="1013"/>
      <c r="P154" s="515" t="s">
        <v>975</v>
      </c>
      <c r="Q154" s="516"/>
      <c r="R154" s="516"/>
      <c r="S154" s="517"/>
      <c r="T154" s="518"/>
      <c r="U154" s="519" t="str">
        <f>IF(U153="","",VLOOKUP(U153,'シフト記号表（勤務時間帯）'!$D$6:$X$47,21,FALSE))</f>
        <v/>
      </c>
      <c r="V154" s="520" t="str">
        <f>IF(V153="","",VLOOKUP(V153,'シフト記号表（勤務時間帯）'!$D$6:$X$47,21,FALSE))</f>
        <v/>
      </c>
      <c r="W154" s="520" t="str">
        <f>IF(W153="","",VLOOKUP(W153,'シフト記号表（勤務時間帯）'!$D$6:$X$47,21,FALSE))</f>
        <v/>
      </c>
      <c r="X154" s="520" t="str">
        <f>IF(X153="","",VLOOKUP(X153,'シフト記号表（勤務時間帯）'!$D$6:$X$47,21,FALSE))</f>
        <v/>
      </c>
      <c r="Y154" s="520" t="str">
        <f>IF(Y153="","",VLOOKUP(Y153,'シフト記号表（勤務時間帯）'!$D$6:$X$47,21,FALSE))</f>
        <v/>
      </c>
      <c r="Z154" s="520" t="str">
        <f>IF(Z153="","",VLOOKUP(Z153,'シフト記号表（勤務時間帯）'!$D$6:$X$47,21,FALSE))</f>
        <v/>
      </c>
      <c r="AA154" s="521" t="str">
        <f>IF(AA153="","",VLOOKUP(AA153,'シフト記号表（勤務時間帯）'!$D$6:$X$47,21,FALSE))</f>
        <v/>
      </c>
      <c r="AB154" s="519" t="str">
        <f>IF(AB153="","",VLOOKUP(AB153,'シフト記号表（勤務時間帯）'!$D$6:$X$47,21,FALSE))</f>
        <v/>
      </c>
      <c r="AC154" s="520" t="str">
        <f>IF(AC153="","",VLOOKUP(AC153,'シフト記号表（勤務時間帯）'!$D$6:$X$47,21,FALSE))</f>
        <v/>
      </c>
      <c r="AD154" s="520" t="str">
        <f>IF(AD153="","",VLOOKUP(AD153,'シフト記号表（勤務時間帯）'!$D$6:$X$47,21,FALSE))</f>
        <v/>
      </c>
      <c r="AE154" s="520" t="str">
        <f>IF(AE153="","",VLOOKUP(AE153,'シフト記号表（勤務時間帯）'!$D$6:$X$47,21,FALSE))</f>
        <v/>
      </c>
      <c r="AF154" s="520" t="str">
        <f>IF(AF153="","",VLOOKUP(AF153,'シフト記号表（勤務時間帯）'!$D$6:$X$47,21,FALSE))</f>
        <v/>
      </c>
      <c r="AG154" s="520" t="str">
        <f>IF(AG153="","",VLOOKUP(AG153,'シフト記号表（勤務時間帯）'!$D$6:$X$47,21,FALSE))</f>
        <v/>
      </c>
      <c r="AH154" s="521" t="str">
        <f>IF(AH153="","",VLOOKUP(AH153,'シフト記号表（勤務時間帯）'!$D$6:$X$47,21,FALSE))</f>
        <v/>
      </c>
      <c r="AI154" s="519" t="str">
        <f>IF(AI153="","",VLOOKUP(AI153,'シフト記号表（勤務時間帯）'!$D$6:$X$47,21,FALSE))</f>
        <v/>
      </c>
      <c r="AJ154" s="520" t="str">
        <f>IF(AJ153="","",VLOOKUP(AJ153,'シフト記号表（勤務時間帯）'!$D$6:$X$47,21,FALSE))</f>
        <v/>
      </c>
      <c r="AK154" s="520" t="str">
        <f>IF(AK153="","",VLOOKUP(AK153,'シフト記号表（勤務時間帯）'!$D$6:$X$47,21,FALSE))</f>
        <v/>
      </c>
      <c r="AL154" s="520" t="str">
        <f>IF(AL153="","",VLOOKUP(AL153,'シフト記号表（勤務時間帯）'!$D$6:$X$47,21,FALSE))</f>
        <v/>
      </c>
      <c r="AM154" s="520" t="str">
        <f>IF(AM153="","",VLOOKUP(AM153,'シフト記号表（勤務時間帯）'!$D$6:$X$47,21,FALSE))</f>
        <v/>
      </c>
      <c r="AN154" s="520" t="str">
        <f>IF(AN153="","",VLOOKUP(AN153,'シフト記号表（勤務時間帯）'!$D$6:$X$47,21,FALSE))</f>
        <v/>
      </c>
      <c r="AO154" s="521" t="str">
        <f>IF(AO153="","",VLOOKUP(AO153,'シフト記号表（勤務時間帯）'!$D$6:$X$47,21,FALSE))</f>
        <v/>
      </c>
      <c r="AP154" s="519" t="str">
        <f>IF(AP153="","",VLOOKUP(AP153,'シフト記号表（勤務時間帯）'!$D$6:$X$47,21,FALSE))</f>
        <v/>
      </c>
      <c r="AQ154" s="520" t="str">
        <f>IF(AQ153="","",VLOOKUP(AQ153,'シフト記号表（勤務時間帯）'!$D$6:$X$47,21,FALSE))</f>
        <v/>
      </c>
      <c r="AR154" s="520" t="str">
        <f>IF(AR153="","",VLOOKUP(AR153,'シフト記号表（勤務時間帯）'!$D$6:$X$47,21,FALSE))</f>
        <v/>
      </c>
      <c r="AS154" s="520" t="str">
        <f>IF(AS153="","",VLOOKUP(AS153,'シフト記号表（勤務時間帯）'!$D$6:$X$47,21,FALSE))</f>
        <v/>
      </c>
      <c r="AT154" s="520" t="str">
        <f>IF(AT153="","",VLOOKUP(AT153,'シフト記号表（勤務時間帯）'!$D$6:$X$47,21,FALSE))</f>
        <v/>
      </c>
      <c r="AU154" s="520" t="str">
        <f>IF(AU153="","",VLOOKUP(AU153,'シフト記号表（勤務時間帯）'!$D$6:$X$47,21,FALSE))</f>
        <v/>
      </c>
      <c r="AV154" s="521" t="str">
        <f>IF(AV153="","",VLOOKUP(AV153,'シフト記号表（勤務時間帯）'!$D$6:$X$47,21,FALSE))</f>
        <v/>
      </c>
      <c r="AW154" s="519" t="str">
        <f>IF(AW153="","",VLOOKUP(AW153,'シフト記号表（勤務時間帯）'!$D$6:$X$47,21,FALSE))</f>
        <v/>
      </c>
      <c r="AX154" s="520" t="str">
        <f>IF(AX153="","",VLOOKUP(AX153,'シフト記号表（勤務時間帯）'!$D$6:$X$47,21,FALSE))</f>
        <v/>
      </c>
      <c r="AY154" s="520" t="str">
        <f>IF(AY153="","",VLOOKUP(AY153,'シフト記号表（勤務時間帯）'!$D$6:$X$47,21,FALSE))</f>
        <v/>
      </c>
      <c r="AZ154" s="981">
        <f>IF($BC$3="４週",SUM(U154:AV154),IF($BC$3="暦月",SUM(U154:AY154),""))</f>
        <v>0</v>
      </c>
      <c r="BA154" s="982"/>
      <c r="BB154" s="983">
        <f>IF($BC$3="４週",AZ154/4,IF($BC$3="暦月",(AZ154/($BC$8/7)),""))</f>
        <v>0</v>
      </c>
      <c r="BC154" s="982"/>
      <c r="BD154" s="975"/>
      <c r="BE154" s="976"/>
      <c r="BF154" s="976"/>
      <c r="BG154" s="976"/>
      <c r="BH154" s="977"/>
    </row>
    <row r="155" spans="2:60" ht="20.25" customHeight="1">
      <c r="B155" s="522"/>
      <c r="C155" s="993"/>
      <c r="D155" s="994"/>
      <c r="E155" s="995"/>
      <c r="F155" s="523"/>
      <c r="G155" s="524">
        <f>C153</f>
        <v>0</v>
      </c>
      <c r="H155" s="998"/>
      <c r="I155" s="1005"/>
      <c r="J155" s="1006"/>
      <c r="K155" s="1006"/>
      <c r="L155" s="1007"/>
      <c r="M155" s="1014"/>
      <c r="N155" s="1015"/>
      <c r="O155" s="1016"/>
      <c r="P155" s="557" t="s">
        <v>976</v>
      </c>
      <c r="Q155" s="526"/>
      <c r="R155" s="526"/>
      <c r="S155" s="546"/>
      <c r="T155" s="547"/>
      <c r="U155" s="529" t="str">
        <f>IF(U153="","",VLOOKUP(U153,'シフト記号表（勤務時間帯）'!$D$6:$Z$47,23,FALSE))</f>
        <v/>
      </c>
      <c r="V155" s="530" t="str">
        <f>IF(V153="","",VLOOKUP(V153,'シフト記号表（勤務時間帯）'!$D$6:$Z$47,23,FALSE))</f>
        <v/>
      </c>
      <c r="W155" s="530" t="str">
        <f>IF(W153="","",VLOOKUP(W153,'シフト記号表（勤務時間帯）'!$D$6:$Z$47,23,FALSE))</f>
        <v/>
      </c>
      <c r="X155" s="530" t="str">
        <f>IF(X153="","",VLOOKUP(X153,'シフト記号表（勤務時間帯）'!$D$6:$Z$47,23,FALSE))</f>
        <v/>
      </c>
      <c r="Y155" s="530" t="str">
        <f>IF(Y153="","",VLOOKUP(Y153,'シフト記号表（勤務時間帯）'!$D$6:$Z$47,23,FALSE))</f>
        <v/>
      </c>
      <c r="Z155" s="530" t="str">
        <f>IF(Z153="","",VLOOKUP(Z153,'シフト記号表（勤務時間帯）'!$D$6:$Z$47,23,FALSE))</f>
        <v/>
      </c>
      <c r="AA155" s="531" t="str">
        <f>IF(AA153="","",VLOOKUP(AA153,'シフト記号表（勤務時間帯）'!$D$6:$Z$47,23,FALSE))</f>
        <v/>
      </c>
      <c r="AB155" s="529" t="str">
        <f>IF(AB153="","",VLOOKUP(AB153,'シフト記号表（勤務時間帯）'!$D$6:$Z$47,23,FALSE))</f>
        <v/>
      </c>
      <c r="AC155" s="530" t="str">
        <f>IF(AC153="","",VLOOKUP(AC153,'シフト記号表（勤務時間帯）'!$D$6:$Z$47,23,FALSE))</f>
        <v/>
      </c>
      <c r="AD155" s="530" t="str">
        <f>IF(AD153="","",VLOOKUP(AD153,'シフト記号表（勤務時間帯）'!$D$6:$Z$47,23,FALSE))</f>
        <v/>
      </c>
      <c r="AE155" s="530" t="str">
        <f>IF(AE153="","",VLOOKUP(AE153,'シフト記号表（勤務時間帯）'!$D$6:$Z$47,23,FALSE))</f>
        <v/>
      </c>
      <c r="AF155" s="530" t="str">
        <f>IF(AF153="","",VLOOKUP(AF153,'シフト記号表（勤務時間帯）'!$D$6:$Z$47,23,FALSE))</f>
        <v/>
      </c>
      <c r="AG155" s="530" t="str">
        <f>IF(AG153="","",VLOOKUP(AG153,'シフト記号表（勤務時間帯）'!$D$6:$Z$47,23,FALSE))</f>
        <v/>
      </c>
      <c r="AH155" s="531" t="str">
        <f>IF(AH153="","",VLOOKUP(AH153,'シフト記号表（勤務時間帯）'!$D$6:$Z$47,23,FALSE))</f>
        <v/>
      </c>
      <c r="AI155" s="529" t="str">
        <f>IF(AI153="","",VLOOKUP(AI153,'シフト記号表（勤務時間帯）'!$D$6:$Z$47,23,FALSE))</f>
        <v/>
      </c>
      <c r="AJ155" s="530" t="str">
        <f>IF(AJ153="","",VLOOKUP(AJ153,'シフト記号表（勤務時間帯）'!$D$6:$Z$47,23,FALSE))</f>
        <v/>
      </c>
      <c r="AK155" s="530" t="str">
        <f>IF(AK153="","",VLOOKUP(AK153,'シフト記号表（勤務時間帯）'!$D$6:$Z$47,23,FALSE))</f>
        <v/>
      </c>
      <c r="AL155" s="530" t="str">
        <f>IF(AL153="","",VLOOKUP(AL153,'シフト記号表（勤務時間帯）'!$D$6:$Z$47,23,FALSE))</f>
        <v/>
      </c>
      <c r="AM155" s="530" t="str">
        <f>IF(AM153="","",VLOOKUP(AM153,'シフト記号表（勤務時間帯）'!$D$6:$Z$47,23,FALSE))</f>
        <v/>
      </c>
      <c r="AN155" s="530" t="str">
        <f>IF(AN153="","",VLOOKUP(AN153,'シフト記号表（勤務時間帯）'!$D$6:$Z$47,23,FALSE))</f>
        <v/>
      </c>
      <c r="AO155" s="531" t="str">
        <f>IF(AO153="","",VLOOKUP(AO153,'シフト記号表（勤務時間帯）'!$D$6:$Z$47,23,FALSE))</f>
        <v/>
      </c>
      <c r="AP155" s="529" t="str">
        <f>IF(AP153="","",VLOOKUP(AP153,'シフト記号表（勤務時間帯）'!$D$6:$Z$47,23,FALSE))</f>
        <v/>
      </c>
      <c r="AQ155" s="530" t="str">
        <f>IF(AQ153="","",VLOOKUP(AQ153,'シフト記号表（勤務時間帯）'!$D$6:$Z$47,23,FALSE))</f>
        <v/>
      </c>
      <c r="AR155" s="530" t="str">
        <f>IF(AR153="","",VLOOKUP(AR153,'シフト記号表（勤務時間帯）'!$D$6:$Z$47,23,FALSE))</f>
        <v/>
      </c>
      <c r="AS155" s="530" t="str">
        <f>IF(AS153="","",VLOOKUP(AS153,'シフト記号表（勤務時間帯）'!$D$6:$Z$47,23,FALSE))</f>
        <v/>
      </c>
      <c r="AT155" s="530" t="str">
        <f>IF(AT153="","",VLOOKUP(AT153,'シフト記号表（勤務時間帯）'!$D$6:$Z$47,23,FALSE))</f>
        <v/>
      </c>
      <c r="AU155" s="530" t="str">
        <f>IF(AU153="","",VLOOKUP(AU153,'シフト記号表（勤務時間帯）'!$D$6:$Z$47,23,FALSE))</f>
        <v/>
      </c>
      <c r="AV155" s="531" t="str">
        <f>IF(AV153="","",VLOOKUP(AV153,'シフト記号表（勤務時間帯）'!$D$6:$Z$47,23,FALSE))</f>
        <v/>
      </c>
      <c r="AW155" s="529" t="str">
        <f>IF(AW153="","",VLOOKUP(AW153,'シフト記号表（勤務時間帯）'!$D$6:$Z$47,23,FALSE))</f>
        <v/>
      </c>
      <c r="AX155" s="530" t="str">
        <f>IF(AX153="","",VLOOKUP(AX153,'シフト記号表（勤務時間帯）'!$D$6:$Z$47,23,FALSE))</f>
        <v/>
      </c>
      <c r="AY155" s="530" t="str">
        <f>IF(AY153="","",VLOOKUP(AY153,'シフト記号表（勤務時間帯）'!$D$6:$Z$47,23,FALSE))</f>
        <v/>
      </c>
      <c r="AZ155" s="984">
        <f>IF($BC$3="４週",SUM(U155:AV155),IF($BC$3="暦月",SUM(U155:AY155),""))</f>
        <v>0</v>
      </c>
      <c r="BA155" s="985"/>
      <c r="BB155" s="986">
        <f>IF($BC$3="４週",AZ155/4,IF($BC$3="暦月",(AZ155/($BC$8/7)),""))</f>
        <v>0</v>
      </c>
      <c r="BC155" s="985"/>
      <c r="BD155" s="978"/>
      <c r="BE155" s="979"/>
      <c r="BF155" s="979"/>
      <c r="BG155" s="979"/>
      <c r="BH155" s="980"/>
    </row>
    <row r="156" spans="2:60" ht="20.25" customHeight="1">
      <c r="B156" s="532"/>
      <c r="C156" s="987"/>
      <c r="D156" s="988"/>
      <c r="E156" s="989"/>
      <c r="F156" s="533"/>
      <c r="G156" s="534"/>
      <c r="H156" s="996"/>
      <c r="I156" s="999"/>
      <c r="J156" s="1000"/>
      <c r="K156" s="1000"/>
      <c r="L156" s="1001"/>
      <c r="M156" s="1008"/>
      <c r="N156" s="1009"/>
      <c r="O156" s="1010"/>
      <c r="P156" s="553" t="s">
        <v>974</v>
      </c>
      <c r="Q156" s="554"/>
      <c r="R156" s="554"/>
      <c r="S156" s="555"/>
      <c r="T156" s="556"/>
      <c r="U156" s="539"/>
      <c r="V156" s="540"/>
      <c r="W156" s="540"/>
      <c r="X156" s="540"/>
      <c r="Y156" s="540"/>
      <c r="Z156" s="540"/>
      <c r="AA156" s="541"/>
      <c r="AB156" s="539"/>
      <c r="AC156" s="540"/>
      <c r="AD156" s="540"/>
      <c r="AE156" s="540"/>
      <c r="AF156" s="540"/>
      <c r="AG156" s="540"/>
      <c r="AH156" s="541"/>
      <c r="AI156" s="539"/>
      <c r="AJ156" s="540"/>
      <c r="AK156" s="540"/>
      <c r="AL156" s="540"/>
      <c r="AM156" s="540"/>
      <c r="AN156" s="540"/>
      <c r="AO156" s="541"/>
      <c r="AP156" s="539"/>
      <c r="AQ156" s="540"/>
      <c r="AR156" s="540"/>
      <c r="AS156" s="540"/>
      <c r="AT156" s="540"/>
      <c r="AU156" s="540"/>
      <c r="AV156" s="541"/>
      <c r="AW156" s="539"/>
      <c r="AX156" s="540"/>
      <c r="AY156" s="540"/>
      <c r="AZ156" s="1017"/>
      <c r="BA156" s="971"/>
      <c r="BB156" s="970"/>
      <c r="BC156" s="971"/>
      <c r="BD156" s="972"/>
      <c r="BE156" s="973"/>
      <c r="BF156" s="973"/>
      <c r="BG156" s="973"/>
      <c r="BH156" s="974"/>
    </row>
    <row r="157" spans="2:60" ht="20.25" customHeight="1">
      <c r="B157" s="512">
        <f>B154+1</f>
        <v>46</v>
      </c>
      <c r="C157" s="990"/>
      <c r="D157" s="991"/>
      <c r="E157" s="992"/>
      <c r="F157" s="513">
        <f>C156</f>
        <v>0</v>
      </c>
      <c r="G157" s="514"/>
      <c r="H157" s="997"/>
      <c r="I157" s="1002"/>
      <c r="J157" s="1003"/>
      <c r="K157" s="1003"/>
      <c r="L157" s="1004"/>
      <c r="M157" s="1011"/>
      <c r="N157" s="1012"/>
      <c r="O157" s="1013"/>
      <c r="P157" s="515" t="s">
        <v>975</v>
      </c>
      <c r="Q157" s="516"/>
      <c r="R157" s="516"/>
      <c r="S157" s="517"/>
      <c r="T157" s="518"/>
      <c r="U157" s="519" t="str">
        <f>IF(U156="","",VLOOKUP(U156,'シフト記号表（勤務時間帯）'!$D$6:$X$47,21,FALSE))</f>
        <v/>
      </c>
      <c r="V157" s="520" t="str">
        <f>IF(V156="","",VLOOKUP(V156,'シフト記号表（勤務時間帯）'!$D$6:$X$47,21,FALSE))</f>
        <v/>
      </c>
      <c r="W157" s="520" t="str">
        <f>IF(W156="","",VLOOKUP(W156,'シフト記号表（勤務時間帯）'!$D$6:$X$47,21,FALSE))</f>
        <v/>
      </c>
      <c r="X157" s="520" t="str">
        <f>IF(X156="","",VLOOKUP(X156,'シフト記号表（勤務時間帯）'!$D$6:$X$47,21,FALSE))</f>
        <v/>
      </c>
      <c r="Y157" s="520" t="str">
        <f>IF(Y156="","",VLOOKUP(Y156,'シフト記号表（勤務時間帯）'!$D$6:$X$47,21,FALSE))</f>
        <v/>
      </c>
      <c r="Z157" s="520" t="str">
        <f>IF(Z156="","",VLOOKUP(Z156,'シフト記号表（勤務時間帯）'!$D$6:$X$47,21,FALSE))</f>
        <v/>
      </c>
      <c r="AA157" s="521" t="str">
        <f>IF(AA156="","",VLOOKUP(AA156,'シフト記号表（勤務時間帯）'!$D$6:$X$47,21,FALSE))</f>
        <v/>
      </c>
      <c r="AB157" s="519" t="str">
        <f>IF(AB156="","",VLOOKUP(AB156,'シフト記号表（勤務時間帯）'!$D$6:$X$47,21,FALSE))</f>
        <v/>
      </c>
      <c r="AC157" s="520" t="str">
        <f>IF(AC156="","",VLOOKUP(AC156,'シフト記号表（勤務時間帯）'!$D$6:$X$47,21,FALSE))</f>
        <v/>
      </c>
      <c r="AD157" s="520" t="str">
        <f>IF(AD156="","",VLOOKUP(AD156,'シフト記号表（勤務時間帯）'!$D$6:$X$47,21,FALSE))</f>
        <v/>
      </c>
      <c r="AE157" s="520" t="str">
        <f>IF(AE156="","",VLOOKUP(AE156,'シフト記号表（勤務時間帯）'!$D$6:$X$47,21,FALSE))</f>
        <v/>
      </c>
      <c r="AF157" s="520" t="str">
        <f>IF(AF156="","",VLOOKUP(AF156,'シフト記号表（勤務時間帯）'!$D$6:$X$47,21,FALSE))</f>
        <v/>
      </c>
      <c r="AG157" s="520" t="str">
        <f>IF(AG156="","",VLOOKUP(AG156,'シフト記号表（勤務時間帯）'!$D$6:$X$47,21,FALSE))</f>
        <v/>
      </c>
      <c r="AH157" s="521" t="str">
        <f>IF(AH156="","",VLOOKUP(AH156,'シフト記号表（勤務時間帯）'!$D$6:$X$47,21,FALSE))</f>
        <v/>
      </c>
      <c r="AI157" s="519" t="str">
        <f>IF(AI156="","",VLOOKUP(AI156,'シフト記号表（勤務時間帯）'!$D$6:$X$47,21,FALSE))</f>
        <v/>
      </c>
      <c r="AJ157" s="520" t="str">
        <f>IF(AJ156="","",VLOOKUP(AJ156,'シフト記号表（勤務時間帯）'!$D$6:$X$47,21,FALSE))</f>
        <v/>
      </c>
      <c r="AK157" s="520" t="str">
        <f>IF(AK156="","",VLOOKUP(AK156,'シフト記号表（勤務時間帯）'!$D$6:$X$47,21,FALSE))</f>
        <v/>
      </c>
      <c r="AL157" s="520" t="str">
        <f>IF(AL156="","",VLOOKUP(AL156,'シフト記号表（勤務時間帯）'!$D$6:$X$47,21,FALSE))</f>
        <v/>
      </c>
      <c r="AM157" s="520" t="str">
        <f>IF(AM156="","",VLOOKUP(AM156,'シフト記号表（勤務時間帯）'!$D$6:$X$47,21,FALSE))</f>
        <v/>
      </c>
      <c r="AN157" s="520" t="str">
        <f>IF(AN156="","",VLOOKUP(AN156,'シフト記号表（勤務時間帯）'!$D$6:$X$47,21,FALSE))</f>
        <v/>
      </c>
      <c r="AO157" s="521" t="str">
        <f>IF(AO156="","",VLOOKUP(AO156,'シフト記号表（勤務時間帯）'!$D$6:$X$47,21,FALSE))</f>
        <v/>
      </c>
      <c r="AP157" s="519" t="str">
        <f>IF(AP156="","",VLOOKUP(AP156,'シフト記号表（勤務時間帯）'!$D$6:$X$47,21,FALSE))</f>
        <v/>
      </c>
      <c r="AQ157" s="520" t="str">
        <f>IF(AQ156="","",VLOOKUP(AQ156,'シフト記号表（勤務時間帯）'!$D$6:$X$47,21,FALSE))</f>
        <v/>
      </c>
      <c r="AR157" s="520" t="str">
        <f>IF(AR156="","",VLOOKUP(AR156,'シフト記号表（勤務時間帯）'!$D$6:$X$47,21,FALSE))</f>
        <v/>
      </c>
      <c r="AS157" s="520" t="str">
        <f>IF(AS156="","",VLOOKUP(AS156,'シフト記号表（勤務時間帯）'!$D$6:$X$47,21,FALSE))</f>
        <v/>
      </c>
      <c r="AT157" s="520" t="str">
        <f>IF(AT156="","",VLOOKUP(AT156,'シフト記号表（勤務時間帯）'!$D$6:$X$47,21,FALSE))</f>
        <v/>
      </c>
      <c r="AU157" s="520" t="str">
        <f>IF(AU156="","",VLOOKUP(AU156,'シフト記号表（勤務時間帯）'!$D$6:$X$47,21,FALSE))</f>
        <v/>
      </c>
      <c r="AV157" s="521" t="str">
        <f>IF(AV156="","",VLOOKUP(AV156,'シフト記号表（勤務時間帯）'!$D$6:$X$47,21,FALSE))</f>
        <v/>
      </c>
      <c r="AW157" s="519" t="str">
        <f>IF(AW156="","",VLOOKUP(AW156,'シフト記号表（勤務時間帯）'!$D$6:$X$47,21,FALSE))</f>
        <v/>
      </c>
      <c r="AX157" s="520" t="str">
        <f>IF(AX156="","",VLOOKUP(AX156,'シフト記号表（勤務時間帯）'!$D$6:$X$47,21,FALSE))</f>
        <v/>
      </c>
      <c r="AY157" s="520" t="str">
        <f>IF(AY156="","",VLOOKUP(AY156,'シフト記号表（勤務時間帯）'!$D$6:$X$47,21,FALSE))</f>
        <v/>
      </c>
      <c r="AZ157" s="981">
        <f>IF($BC$3="４週",SUM(U157:AV157),IF($BC$3="暦月",SUM(U157:AY157),""))</f>
        <v>0</v>
      </c>
      <c r="BA157" s="982"/>
      <c r="BB157" s="983">
        <f>IF($BC$3="４週",AZ157/4,IF($BC$3="暦月",(AZ157/($BC$8/7)),""))</f>
        <v>0</v>
      </c>
      <c r="BC157" s="982"/>
      <c r="BD157" s="975"/>
      <c r="BE157" s="976"/>
      <c r="BF157" s="976"/>
      <c r="BG157" s="976"/>
      <c r="BH157" s="977"/>
    </row>
    <row r="158" spans="2:60" ht="20.25" customHeight="1">
      <c r="B158" s="522"/>
      <c r="C158" s="993"/>
      <c r="D158" s="994"/>
      <c r="E158" s="995"/>
      <c r="F158" s="523"/>
      <c r="G158" s="524">
        <f>C156</f>
        <v>0</v>
      </c>
      <c r="H158" s="998"/>
      <c r="I158" s="1005"/>
      <c r="J158" s="1006"/>
      <c r="K158" s="1006"/>
      <c r="L158" s="1007"/>
      <c r="M158" s="1014"/>
      <c r="N158" s="1015"/>
      <c r="O158" s="1016"/>
      <c r="P158" s="557" t="s">
        <v>976</v>
      </c>
      <c r="Q158" s="526"/>
      <c r="R158" s="526"/>
      <c r="S158" s="546"/>
      <c r="T158" s="547"/>
      <c r="U158" s="529" t="str">
        <f>IF(U156="","",VLOOKUP(U156,'シフト記号表（勤務時間帯）'!$D$6:$Z$47,23,FALSE))</f>
        <v/>
      </c>
      <c r="V158" s="530" t="str">
        <f>IF(V156="","",VLOOKUP(V156,'シフト記号表（勤務時間帯）'!$D$6:$Z$47,23,FALSE))</f>
        <v/>
      </c>
      <c r="W158" s="530" t="str">
        <f>IF(W156="","",VLOOKUP(W156,'シフト記号表（勤務時間帯）'!$D$6:$Z$47,23,FALSE))</f>
        <v/>
      </c>
      <c r="X158" s="530" t="str">
        <f>IF(X156="","",VLOOKUP(X156,'シフト記号表（勤務時間帯）'!$D$6:$Z$47,23,FALSE))</f>
        <v/>
      </c>
      <c r="Y158" s="530" t="str">
        <f>IF(Y156="","",VLOOKUP(Y156,'シフト記号表（勤務時間帯）'!$D$6:$Z$47,23,FALSE))</f>
        <v/>
      </c>
      <c r="Z158" s="530" t="str">
        <f>IF(Z156="","",VLOOKUP(Z156,'シフト記号表（勤務時間帯）'!$D$6:$Z$47,23,FALSE))</f>
        <v/>
      </c>
      <c r="AA158" s="531" t="str">
        <f>IF(AA156="","",VLOOKUP(AA156,'シフト記号表（勤務時間帯）'!$D$6:$Z$47,23,FALSE))</f>
        <v/>
      </c>
      <c r="AB158" s="529" t="str">
        <f>IF(AB156="","",VLOOKUP(AB156,'シフト記号表（勤務時間帯）'!$D$6:$Z$47,23,FALSE))</f>
        <v/>
      </c>
      <c r="AC158" s="530" t="str">
        <f>IF(AC156="","",VLOOKUP(AC156,'シフト記号表（勤務時間帯）'!$D$6:$Z$47,23,FALSE))</f>
        <v/>
      </c>
      <c r="AD158" s="530" t="str">
        <f>IF(AD156="","",VLOOKUP(AD156,'シフト記号表（勤務時間帯）'!$D$6:$Z$47,23,FALSE))</f>
        <v/>
      </c>
      <c r="AE158" s="530" t="str">
        <f>IF(AE156="","",VLOOKUP(AE156,'シフト記号表（勤務時間帯）'!$D$6:$Z$47,23,FALSE))</f>
        <v/>
      </c>
      <c r="AF158" s="530" t="str">
        <f>IF(AF156="","",VLOOKUP(AF156,'シフト記号表（勤務時間帯）'!$D$6:$Z$47,23,FALSE))</f>
        <v/>
      </c>
      <c r="AG158" s="530" t="str">
        <f>IF(AG156="","",VLOOKUP(AG156,'シフト記号表（勤務時間帯）'!$D$6:$Z$47,23,FALSE))</f>
        <v/>
      </c>
      <c r="AH158" s="531" t="str">
        <f>IF(AH156="","",VLOOKUP(AH156,'シフト記号表（勤務時間帯）'!$D$6:$Z$47,23,FALSE))</f>
        <v/>
      </c>
      <c r="AI158" s="529" t="str">
        <f>IF(AI156="","",VLOOKUP(AI156,'シフト記号表（勤務時間帯）'!$D$6:$Z$47,23,FALSE))</f>
        <v/>
      </c>
      <c r="AJ158" s="530" t="str">
        <f>IF(AJ156="","",VLOOKUP(AJ156,'シフト記号表（勤務時間帯）'!$D$6:$Z$47,23,FALSE))</f>
        <v/>
      </c>
      <c r="AK158" s="530" t="str">
        <f>IF(AK156="","",VLOOKUP(AK156,'シフト記号表（勤務時間帯）'!$D$6:$Z$47,23,FALSE))</f>
        <v/>
      </c>
      <c r="AL158" s="530" t="str">
        <f>IF(AL156="","",VLOOKUP(AL156,'シフト記号表（勤務時間帯）'!$D$6:$Z$47,23,FALSE))</f>
        <v/>
      </c>
      <c r="AM158" s="530" t="str">
        <f>IF(AM156="","",VLOOKUP(AM156,'シフト記号表（勤務時間帯）'!$D$6:$Z$47,23,FALSE))</f>
        <v/>
      </c>
      <c r="AN158" s="530" t="str">
        <f>IF(AN156="","",VLOOKUP(AN156,'シフト記号表（勤務時間帯）'!$D$6:$Z$47,23,FALSE))</f>
        <v/>
      </c>
      <c r="AO158" s="531" t="str">
        <f>IF(AO156="","",VLOOKUP(AO156,'シフト記号表（勤務時間帯）'!$D$6:$Z$47,23,FALSE))</f>
        <v/>
      </c>
      <c r="AP158" s="529" t="str">
        <f>IF(AP156="","",VLOOKUP(AP156,'シフト記号表（勤務時間帯）'!$D$6:$Z$47,23,FALSE))</f>
        <v/>
      </c>
      <c r="AQ158" s="530" t="str">
        <f>IF(AQ156="","",VLOOKUP(AQ156,'シフト記号表（勤務時間帯）'!$D$6:$Z$47,23,FALSE))</f>
        <v/>
      </c>
      <c r="AR158" s="530" t="str">
        <f>IF(AR156="","",VLOOKUP(AR156,'シフト記号表（勤務時間帯）'!$D$6:$Z$47,23,FALSE))</f>
        <v/>
      </c>
      <c r="AS158" s="530" t="str">
        <f>IF(AS156="","",VLOOKUP(AS156,'シフト記号表（勤務時間帯）'!$D$6:$Z$47,23,FALSE))</f>
        <v/>
      </c>
      <c r="AT158" s="530" t="str">
        <f>IF(AT156="","",VLOOKUP(AT156,'シフト記号表（勤務時間帯）'!$D$6:$Z$47,23,FALSE))</f>
        <v/>
      </c>
      <c r="AU158" s="530" t="str">
        <f>IF(AU156="","",VLOOKUP(AU156,'シフト記号表（勤務時間帯）'!$D$6:$Z$47,23,FALSE))</f>
        <v/>
      </c>
      <c r="AV158" s="531" t="str">
        <f>IF(AV156="","",VLOOKUP(AV156,'シフト記号表（勤務時間帯）'!$D$6:$Z$47,23,FALSE))</f>
        <v/>
      </c>
      <c r="AW158" s="529" t="str">
        <f>IF(AW156="","",VLOOKUP(AW156,'シフト記号表（勤務時間帯）'!$D$6:$Z$47,23,FALSE))</f>
        <v/>
      </c>
      <c r="AX158" s="530" t="str">
        <f>IF(AX156="","",VLOOKUP(AX156,'シフト記号表（勤務時間帯）'!$D$6:$Z$47,23,FALSE))</f>
        <v/>
      </c>
      <c r="AY158" s="530" t="str">
        <f>IF(AY156="","",VLOOKUP(AY156,'シフト記号表（勤務時間帯）'!$D$6:$Z$47,23,FALSE))</f>
        <v/>
      </c>
      <c r="AZ158" s="984">
        <f>IF($BC$3="４週",SUM(U158:AV158),IF($BC$3="暦月",SUM(U158:AY158),""))</f>
        <v>0</v>
      </c>
      <c r="BA158" s="985"/>
      <c r="BB158" s="986">
        <f>IF($BC$3="４週",AZ158/4,IF($BC$3="暦月",(AZ158/($BC$8/7)),""))</f>
        <v>0</v>
      </c>
      <c r="BC158" s="985"/>
      <c r="BD158" s="978"/>
      <c r="BE158" s="979"/>
      <c r="BF158" s="979"/>
      <c r="BG158" s="979"/>
      <c r="BH158" s="980"/>
    </row>
    <row r="159" spans="2:60" ht="20.25" customHeight="1">
      <c r="B159" s="532"/>
      <c r="C159" s="987"/>
      <c r="D159" s="988"/>
      <c r="E159" s="989"/>
      <c r="F159" s="533"/>
      <c r="G159" s="534"/>
      <c r="H159" s="996"/>
      <c r="I159" s="999"/>
      <c r="J159" s="1000"/>
      <c r="K159" s="1000"/>
      <c r="L159" s="1001"/>
      <c r="M159" s="1008"/>
      <c r="N159" s="1009"/>
      <c r="O159" s="1010"/>
      <c r="P159" s="553" t="s">
        <v>974</v>
      </c>
      <c r="Q159" s="554"/>
      <c r="R159" s="554"/>
      <c r="S159" s="555"/>
      <c r="T159" s="556"/>
      <c r="U159" s="539"/>
      <c r="V159" s="540"/>
      <c r="W159" s="540"/>
      <c r="X159" s="540"/>
      <c r="Y159" s="540"/>
      <c r="Z159" s="540"/>
      <c r="AA159" s="541"/>
      <c r="AB159" s="539"/>
      <c r="AC159" s="540"/>
      <c r="AD159" s="540"/>
      <c r="AE159" s="540"/>
      <c r="AF159" s="540"/>
      <c r="AG159" s="540"/>
      <c r="AH159" s="541"/>
      <c r="AI159" s="539"/>
      <c r="AJ159" s="540"/>
      <c r="AK159" s="540"/>
      <c r="AL159" s="540"/>
      <c r="AM159" s="540"/>
      <c r="AN159" s="540"/>
      <c r="AO159" s="541"/>
      <c r="AP159" s="539"/>
      <c r="AQ159" s="540"/>
      <c r="AR159" s="540"/>
      <c r="AS159" s="540"/>
      <c r="AT159" s="540"/>
      <c r="AU159" s="540"/>
      <c r="AV159" s="541"/>
      <c r="AW159" s="539"/>
      <c r="AX159" s="540"/>
      <c r="AY159" s="540"/>
      <c r="AZ159" s="1017"/>
      <c r="BA159" s="971"/>
      <c r="BB159" s="970"/>
      <c r="BC159" s="971"/>
      <c r="BD159" s="972"/>
      <c r="BE159" s="973"/>
      <c r="BF159" s="973"/>
      <c r="BG159" s="973"/>
      <c r="BH159" s="974"/>
    </row>
    <row r="160" spans="2:60" ht="20.25" customHeight="1">
      <c r="B160" s="512">
        <f>B157+1</f>
        <v>47</v>
      </c>
      <c r="C160" s="990"/>
      <c r="D160" s="991"/>
      <c r="E160" s="992"/>
      <c r="F160" s="513">
        <f>C159</f>
        <v>0</v>
      </c>
      <c r="G160" s="514"/>
      <c r="H160" s="997"/>
      <c r="I160" s="1002"/>
      <c r="J160" s="1003"/>
      <c r="K160" s="1003"/>
      <c r="L160" s="1004"/>
      <c r="M160" s="1011"/>
      <c r="N160" s="1012"/>
      <c r="O160" s="1013"/>
      <c r="P160" s="515" t="s">
        <v>975</v>
      </c>
      <c r="Q160" s="516"/>
      <c r="R160" s="516"/>
      <c r="S160" s="517"/>
      <c r="T160" s="518"/>
      <c r="U160" s="519" t="str">
        <f>IF(U159="","",VLOOKUP(U159,'シフト記号表（勤務時間帯）'!$D$6:$X$47,21,FALSE))</f>
        <v/>
      </c>
      <c r="V160" s="520" t="str">
        <f>IF(V159="","",VLOOKUP(V159,'シフト記号表（勤務時間帯）'!$D$6:$X$47,21,FALSE))</f>
        <v/>
      </c>
      <c r="W160" s="520" t="str">
        <f>IF(W159="","",VLOOKUP(W159,'シフト記号表（勤務時間帯）'!$D$6:$X$47,21,FALSE))</f>
        <v/>
      </c>
      <c r="X160" s="520" t="str">
        <f>IF(X159="","",VLOOKUP(X159,'シフト記号表（勤務時間帯）'!$D$6:$X$47,21,FALSE))</f>
        <v/>
      </c>
      <c r="Y160" s="520" t="str">
        <f>IF(Y159="","",VLOOKUP(Y159,'シフト記号表（勤務時間帯）'!$D$6:$X$47,21,FALSE))</f>
        <v/>
      </c>
      <c r="Z160" s="520" t="str">
        <f>IF(Z159="","",VLOOKUP(Z159,'シフト記号表（勤務時間帯）'!$D$6:$X$47,21,FALSE))</f>
        <v/>
      </c>
      <c r="AA160" s="521" t="str">
        <f>IF(AA159="","",VLOOKUP(AA159,'シフト記号表（勤務時間帯）'!$D$6:$X$47,21,FALSE))</f>
        <v/>
      </c>
      <c r="AB160" s="519" t="str">
        <f>IF(AB159="","",VLOOKUP(AB159,'シフト記号表（勤務時間帯）'!$D$6:$X$47,21,FALSE))</f>
        <v/>
      </c>
      <c r="AC160" s="520" t="str">
        <f>IF(AC159="","",VLOOKUP(AC159,'シフト記号表（勤務時間帯）'!$D$6:$X$47,21,FALSE))</f>
        <v/>
      </c>
      <c r="AD160" s="520" t="str">
        <f>IF(AD159="","",VLOOKUP(AD159,'シフト記号表（勤務時間帯）'!$D$6:$X$47,21,FALSE))</f>
        <v/>
      </c>
      <c r="AE160" s="520" t="str">
        <f>IF(AE159="","",VLOOKUP(AE159,'シフト記号表（勤務時間帯）'!$D$6:$X$47,21,FALSE))</f>
        <v/>
      </c>
      <c r="AF160" s="520" t="str">
        <f>IF(AF159="","",VLOOKUP(AF159,'シフト記号表（勤務時間帯）'!$D$6:$X$47,21,FALSE))</f>
        <v/>
      </c>
      <c r="AG160" s="520" t="str">
        <f>IF(AG159="","",VLOOKUP(AG159,'シフト記号表（勤務時間帯）'!$D$6:$X$47,21,FALSE))</f>
        <v/>
      </c>
      <c r="AH160" s="521" t="str">
        <f>IF(AH159="","",VLOOKUP(AH159,'シフト記号表（勤務時間帯）'!$D$6:$X$47,21,FALSE))</f>
        <v/>
      </c>
      <c r="AI160" s="519" t="str">
        <f>IF(AI159="","",VLOOKUP(AI159,'シフト記号表（勤務時間帯）'!$D$6:$X$47,21,FALSE))</f>
        <v/>
      </c>
      <c r="AJ160" s="520" t="str">
        <f>IF(AJ159="","",VLOOKUP(AJ159,'シフト記号表（勤務時間帯）'!$D$6:$X$47,21,FALSE))</f>
        <v/>
      </c>
      <c r="AK160" s="520" t="str">
        <f>IF(AK159="","",VLOOKUP(AK159,'シフト記号表（勤務時間帯）'!$D$6:$X$47,21,FALSE))</f>
        <v/>
      </c>
      <c r="AL160" s="520" t="str">
        <f>IF(AL159="","",VLOOKUP(AL159,'シフト記号表（勤務時間帯）'!$D$6:$X$47,21,FALSE))</f>
        <v/>
      </c>
      <c r="AM160" s="520" t="str">
        <f>IF(AM159="","",VLOOKUP(AM159,'シフト記号表（勤務時間帯）'!$D$6:$X$47,21,FALSE))</f>
        <v/>
      </c>
      <c r="AN160" s="520" t="str">
        <f>IF(AN159="","",VLOOKUP(AN159,'シフト記号表（勤務時間帯）'!$D$6:$X$47,21,FALSE))</f>
        <v/>
      </c>
      <c r="AO160" s="521" t="str">
        <f>IF(AO159="","",VLOOKUP(AO159,'シフト記号表（勤務時間帯）'!$D$6:$X$47,21,FALSE))</f>
        <v/>
      </c>
      <c r="AP160" s="519" t="str">
        <f>IF(AP159="","",VLOOKUP(AP159,'シフト記号表（勤務時間帯）'!$D$6:$X$47,21,FALSE))</f>
        <v/>
      </c>
      <c r="AQ160" s="520" t="str">
        <f>IF(AQ159="","",VLOOKUP(AQ159,'シフト記号表（勤務時間帯）'!$D$6:$X$47,21,FALSE))</f>
        <v/>
      </c>
      <c r="AR160" s="520" t="str">
        <f>IF(AR159="","",VLOOKUP(AR159,'シフト記号表（勤務時間帯）'!$D$6:$X$47,21,FALSE))</f>
        <v/>
      </c>
      <c r="AS160" s="520" t="str">
        <f>IF(AS159="","",VLOOKUP(AS159,'シフト記号表（勤務時間帯）'!$D$6:$X$47,21,FALSE))</f>
        <v/>
      </c>
      <c r="AT160" s="520" t="str">
        <f>IF(AT159="","",VLOOKUP(AT159,'シフト記号表（勤務時間帯）'!$D$6:$X$47,21,FALSE))</f>
        <v/>
      </c>
      <c r="AU160" s="520" t="str">
        <f>IF(AU159="","",VLOOKUP(AU159,'シフト記号表（勤務時間帯）'!$D$6:$X$47,21,FALSE))</f>
        <v/>
      </c>
      <c r="AV160" s="521" t="str">
        <f>IF(AV159="","",VLOOKUP(AV159,'シフト記号表（勤務時間帯）'!$D$6:$X$47,21,FALSE))</f>
        <v/>
      </c>
      <c r="AW160" s="519" t="str">
        <f>IF(AW159="","",VLOOKUP(AW159,'シフト記号表（勤務時間帯）'!$D$6:$X$47,21,FALSE))</f>
        <v/>
      </c>
      <c r="AX160" s="520" t="str">
        <f>IF(AX159="","",VLOOKUP(AX159,'シフト記号表（勤務時間帯）'!$D$6:$X$47,21,FALSE))</f>
        <v/>
      </c>
      <c r="AY160" s="520" t="str">
        <f>IF(AY159="","",VLOOKUP(AY159,'シフト記号表（勤務時間帯）'!$D$6:$X$47,21,FALSE))</f>
        <v/>
      </c>
      <c r="AZ160" s="981">
        <f>IF($BC$3="４週",SUM(U160:AV160),IF($BC$3="暦月",SUM(U160:AY160),""))</f>
        <v>0</v>
      </c>
      <c r="BA160" s="982"/>
      <c r="BB160" s="983">
        <f>IF($BC$3="４週",AZ160/4,IF($BC$3="暦月",(AZ160/($BC$8/7)),""))</f>
        <v>0</v>
      </c>
      <c r="BC160" s="982"/>
      <c r="BD160" s="975"/>
      <c r="BE160" s="976"/>
      <c r="BF160" s="976"/>
      <c r="BG160" s="976"/>
      <c r="BH160" s="977"/>
    </row>
    <row r="161" spans="2:60" ht="20.25" customHeight="1">
      <c r="B161" s="522"/>
      <c r="C161" s="993"/>
      <c r="D161" s="994"/>
      <c r="E161" s="995"/>
      <c r="F161" s="523"/>
      <c r="G161" s="524">
        <f>C159</f>
        <v>0</v>
      </c>
      <c r="H161" s="998"/>
      <c r="I161" s="1005"/>
      <c r="J161" s="1006"/>
      <c r="K161" s="1006"/>
      <c r="L161" s="1007"/>
      <c r="M161" s="1014"/>
      <c r="N161" s="1015"/>
      <c r="O161" s="1016"/>
      <c r="P161" s="557" t="s">
        <v>976</v>
      </c>
      <c r="Q161" s="526"/>
      <c r="R161" s="526"/>
      <c r="S161" s="546"/>
      <c r="T161" s="547"/>
      <c r="U161" s="529" t="str">
        <f>IF(U159="","",VLOOKUP(U159,'シフト記号表（勤務時間帯）'!$D$6:$Z$47,23,FALSE))</f>
        <v/>
      </c>
      <c r="V161" s="530" t="str">
        <f>IF(V159="","",VLOOKUP(V159,'シフト記号表（勤務時間帯）'!$D$6:$Z$47,23,FALSE))</f>
        <v/>
      </c>
      <c r="W161" s="530" t="str">
        <f>IF(W159="","",VLOOKUP(W159,'シフト記号表（勤務時間帯）'!$D$6:$Z$47,23,FALSE))</f>
        <v/>
      </c>
      <c r="X161" s="530" t="str">
        <f>IF(X159="","",VLOOKUP(X159,'シフト記号表（勤務時間帯）'!$D$6:$Z$47,23,FALSE))</f>
        <v/>
      </c>
      <c r="Y161" s="530" t="str">
        <f>IF(Y159="","",VLOOKUP(Y159,'シフト記号表（勤務時間帯）'!$D$6:$Z$47,23,FALSE))</f>
        <v/>
      </c>
      <c r="Z161" s="530" t="str">
        <f>IF(Z159="","",VLOOKUP(Z159,'シフト記号表（勤務時間帯）'!$D$6:$Z$47,23,FALSE))</f>
        <v/>
      </c>
      <c r="AA161" s="531" t="str">
        <f>IF(AA159="","",VLOOKUP(AA159,'シフト記号表（勤務時間帯）'!$D$6:$Z$47,23,FALSE))</f>
        <v/>
      </c>
      <c r="AB161" s="529" t="str">
        <f>IF(AB159="","",VLOOKUP(AB159,'シフト記号表（勤務時間帯）'!$D$6:$Z$47,23,FALSE))</f>
        <v/>
      </c>
      <c r="AC161" s="530" t="str">
        <f>IF(AC159="","",VLOOKUP(AC159,'シフト記号表（勤務時間帯）'!$D$6:$Z$47,23,FALSE))</f>
        <v/>
      </c>
      <c r="AD161" s="530" t="str">
        <f>IF(AD159="","",VLOOKUP(AD159,'シフト記号表（勤務時間帯）'!$D$6:$Z$47,23,FALSE))</f>
        <v/>
      </c>
      <c r="AE161" s="530" t="str">
        <f>IF(AE159="","",VLOOKUP(AE159,'シフト記号表（勤務時間帯）'!$D$6:$Z$47,23,FALSE))</f>
        <v/>
      </c>
      <c r="AF161" s="530" t="str">
        <f>IF(AF159="","",VLOOKUP(AF159,'シフト記号表（勤務時間帯）'!$D$6:$Z$47,23,FALSE))</f>
        <v/>
      </c>
      <c r="AG161" s="530" t="str">
        <f>IF(AG159="","",VLOOKUP(AG159,'シフト記号表（勤務時間帯）'!$D$6:$Z$47,23,FALSE))</f>
        <v/>
      </c>
      <c r="AH161" s="531" t="str">
        <f>IF(AH159="","",VLOOKUP(AH159,'シフト記号表（勤務時間帯）'!$D$6:$Z$47,23,FALSE))</f>
        <v/>
      </c>
      <c r="AI161" s="529" t="str">
        <f>IF(AI159="","",VLOOKUP(AI159,'シフト記号表（勤務時間帯）'!$D$6:$Z$47,23,FALSE))</f>
        <v/>
      </c>
      <c r="AJ161" s="530" t="str">
        <f>IF(AJ159="","",VLOOKUP(AJ159,'シフト記号表（勤務時間帯）'!$D$6:$Z$47,23,FALSE))</f>
        <v/>
      </c>
      <c r="AK161" s="530" t="str">
        <f>IF(AK159="","",VLOOKUP(AK159,'シフト記号表（勤務時間帯）'!$D$6:$Z$47,23,FALSE))</f>
        <v/>
      </c>
      <c r="AL161" s="530" t="str">
        <f>IF(AL159="","",VLOOKUP(AL159,'シフト記号表（勤務時間帯）'!$D$6:$Z$47,23,FALSE))</f>
        <v/>
      </c>
      <c r="AM161" s="530" t="str">
        <f>IF(AM159="","",VLOOKUP(AM159,'シフト記号表（勤務時間帯）'!$D$6:$Z$47,23,FALSE))</f>
        <v/>
      </c>
      <c r="AN161" s="530" t="str">
        <f>IF(AN159="","",VLOOKUP(AN159,'シフト記号表（勤務時間帯）'!$D$6:$Z$47,23,FALSE))</f>
        <v/>
      </c>
      <c r="AO161" s="531" t="str">
        <f>IF(AO159="","",VLOOKUP(AO159,'シフト記号表（勤務時間帯）'!$D$6:$Z$47,23,FALSE))</f>
        <v/>
      </c>
      <c r="AP161" s="529" t="str">
        <f>IF(AP159="","",VLOOKUP(AP159,'シフト記号表（勤務時間帯）'!$D$6:$Z$47,23,FALSE))</f>
        <v/>
      </c>
      <c r="AQ161" s="530" t="str">
        <f>IF(AQ159="","",VLOOKUP(AQ159,'シフト記号表（勤務時間帯）'!$D$6:$Z$47,23,FALSE))</f>
        <v/>
      </c>
      <c r="AR161" s="530" t="str">
        <f>IF(AR159="","",VLOOKUP(AR159,'シフト記号表（勤務時間帯）'!$D$6:$Z$47,23,FALSE))</f>
        <v/>
      </c>
      <c r="AS161" s="530" t="str">
        <f>IF(AS159="","",VLOOKUP(AS159,'シフト記号表（勤務時間帯）'!$D$6:$Z$47,23,FALSE))</f>
        <v/>
      </c>
      <c r="AT161" s="530" t="str">
        <f>IF(AT159="","",VLOOKUP(AT159,'シフト記号表（勤務時間帯）'!$D$6:$Z$47,23,FALSE))</f>
        <v/>
      </c>
      <c r="AU161" s="530" t="str">
        <f>IF(AU159="","",VLOOKUP(AU159,'シフト記号表（勤務時間帯）'!$D$6:$Z$47,23,FALSE))</f>
        <v/>
      </c>
      <c r="AV161" s="531" t="str">
        <f>IF(AV159="","",VLOOKUP(AV159,'シフト記号表（勤務時間帯）'!$D$6:$Z$47,23,FALSE))</f>
        <v/>
      </c>
      <c r="AW161" s="529" t="str">
        <f>IF(AW159="","",VLOOKUP(AW159,'シフト記号表（勤務時間帯）'!$D$6:$Z$47,23,FALSE))</f>
        <v/>
      </c>
      <c r="AX161" s="530" t="str">
        <f>IF(AX159="","",VLOOKUP(AX159,'シフト記号表（勤務時間帯）'!$D$6:$Z$47,23,FALSE))</f>
        <v/>
      </c>
      <c r="AY161" s="530" t="str">
        <f>IF(AY159="","",VLOOKUP(AY159,'シフト記号表（勤務時間帯）'!$D$6:$Z$47,23,FALSE))</f>
        <v/>
      </c>
      <c r="AZ161" s="984">
        <f>IF($BC$3="４週",SUM(U161:AV161),IF($BC$3="暦月",SUM(U161:AY161),""))</f>
        <v>0</v>
      </c>
      <c r="BA161" s="985"/>
      <c r="BB161" s="986">
        <f>IF($BC$3="４週",AZ161/4,IF($BC$3="暦月",(AZ161/($BC$8/7)),""))</f>
        <v>0</v>
      </c>
      <c r="BC161" s="985"/>
      <c r="BD161" s="978"/>
      <c r="BE161" s="979"/>
      <c r="BF161" s="979"/>
      <c r="BG161" s="979"/>
      <c r="BH161" s="980"/>
    </row>
    <row r="162" spans="2:60" ht="20.25" customHeight="1">
      <c r="B162" s="532"/>
      <c r="C162" s="987"/>
      <c r="D162" s="988"/>
      <c r="E162" s="989"/>
      <c r="F162" s="533"/>
      <c r="G162" s="534"/>
      <c r="H162" s="996"/>
      <c r="I162" s="999"/>
      <c r="J162" s="1000"/>
      <c r="K162" s="1000"/>
      <c r="L162" s="1001"/>
      <c r="M162" s="1008"/>
      <c r="N162" s="1009"/>
      <c r="O162" s="1010"/>
      <c r="P162" s="553" t="s">
        <v>974</v>
      </c>
      <c r="Q162" s="554"/>
      <c r="R162" s="554"/>
      <c r="S162" s="555"/>
      <c r="T162" s="556"/>
      <c r="U162" s="539"/>
      <c r="V162" s="540"/>
      <c r="W162" s="540"/>
      <c r="X162" s="540"/>
      <c r="Y162" s="540"/>
      <c r="Z162" s="540"/>
      <c r="AA162" s="541"/>
      <c r="AB162" s="539"/>
      <c r="AC162" s="540"/>
      <c r="AD162" s="540"/>
      <c r="AE162" s="540"/>
      <c r="AF162" s="540"/>
      <c r="AG162" s="540"/>
      <c r="AH162" s="541"/>
      <c r="AI162" s="539"/>
      <c r="AJ162" s="540"/>
      <c r="AK162" s="540"/>
      <c r="AL162" s="540"/>
      <c r="AM162" s="540"/>
      <c r="AN162" s="540"/>
      <c r="AO162" s="541"/>
      <c r="AP162" s="539"/>
      <c r="AQ162" s="540"/>
      <c r="AR162" s="540"/>
      <c r="AS162" s="540"/>
      <c r="AT162" s="540"/>
      <c r="AU162" s="540"/>
      <c r="AV162" s="541"/>
      <c r="AW162" s="539"/>
      <c r="AX162" s="540"/>
      <c r="AY162" s="540"/>
      <c r="AZ162" s="1017"/>
      <c r="BA162" s="971"/>
      <c r="BB162" s="970"/>
      <c r="BC162" s="971"/>
      <c r="BD162" s="972"/>
      <c r="BE162" s="973"/>
      <c r="BF162" s="973"/>
      <c r="BG162" s="973"/>
      <c r="BH162" s="974"/>
    </row>
    <row r="163" spans="2:60" ht="20.25" customHeight="1">
      <c r="B163" s="512">
        <f>B160+1</f>
        <v>48</v>
      </c>
      <c r="C163" s="990"/>
      <c r="D163" s="991"/>
      <c r="E163" s="992"/>
      <c r="F163" s="513">
        <f>C162</f>
        <v>0</v>
      </c>
      <c r="G163" s="514"/>
      <c r="H163" s="997"/>
      <c r="I163" s="1002"/>
      <c r="J163" s="1003"/>
      <c r="K163" s="1003"/>
      <c r="L163" s="1004"/>
      <c r="M163" s="1011"/>
      <c r="N163" s="1012"/>
      <c r="O163" s="1013"/>
      <c r="P163" s="515" t="s">
        <v>975</v>
      </c>
      <c r="Q163" s="516"/>
      <c r="R163" s="516"/>
      <c r="S163" s="517"/>
      <c r="T163" s="518"/>
      <c r="U163" s="519" t="str">
        <f>IF(U162="","",VLOOKUP(U162,'シフト記号表（勤務時間帯）'!$D$6:$X$47,21,FALSE))</f>
        <v/>
      </c>
      <c r="V163" s="520" t="str">
        <f>IF(V162="","",VLOOKUP(V162,'シフト記号表（勤務時間帯）'!$D$6:$X$47,21,FALSE))</f>
        <v/>
      </c>
      <c r="W163" s="520" t="str">
        <f>IF(W162="","",VLOOKUP(W162,'シフト記号表（勤務時間帯）'!$D$6:$X$47,21,FALSE))</f>
        <v/>
      </c>
      <c r="X163" s="520" t="str">
        <f>IF(X162="","",VLOOKUP(X162,'シフト記号表（勤務時間帯）'!$D$6:$X$47,21,FALSE))</f>
        <v/>
      </c>
      <c r="Y163" s="520" t="str">
        <f>IF(Y162="","",VLOOKUP(Y162,'シフト記号表（勤務時間帯）'!$D$6:$X$47,21,FALSE))</f>
        <v/>
      </c>
      <c r="Z163" s="520" t="str">
        <f>IF(Z162="","",VLOOKUP(Z162,'シフト記号表（勤務時間帯）'!$D$6:$X$47,21,FALSE))</f>
        <v/>
      </c>
      <c r="AA163" s="521" t="str">
        <f>IF(AA162="","",VLOOKUP(AA162,'シフト記号表（勤務時間帯）'!$D$6:$X$47,21,FALSE))</f>
        <v/>
      </c>
      <c r="AB163" s="519" t="str">
        <f>IF(AB162="","",VLOOKUP(AB162,'シフト記号表（勤務時間帯）'!$D$6:$X$47,21,FALSE))</f>
        <v/>
      </c>
      <c r="AC163" s="520" t="str">
        <f>IF(AC162="","",VLOOKUP(AC162,'シフト記号表（勤務時間帯）'!$D$6:$X$47,21,FALSE))</f>
        <v/>
      </c>
      <c r="AD163" s="520" t="str">
        <f>IF(AD162="","",VLOOKUP(AD162,'シフト記号表（勤務時間帯）'!$D$6:$X$47,21,FALSE))</f>
        <v/>
      </c>
      <c r="AE163" s="520" t="str">
        <f>IF(AE162="","",VLOOKUP(AE162,'シフト記号表（勤務時間帯）'!$D$6:$X$47,21,FALSE))</f>
        <v/>
      </c>
      <c r="AF163" s="520" t="str">
        <f>IF(AF162="","",VLOOKUP(AF162,'シフト記号表（勤務時間帯）'!$D$6:$X$47,21,FALSE))</f>
        <v/>
      </c>
      <c r="AG163" s="520" t="str">
        <f>IF(AG162="","",VLOOKUP(AG162,'シフト記号表（勤務時間帯）'!$D$6:$X$47,21,FALSE))</f>
        <v/>
      </c>
      <c r="AH163" s="521" t="str">
        <f>IF(AH162="","",VLOOKUP(AH162,'シフト記号表（勤務時間帯）'!$D$6:$X$47,21,FALSE))</f>
        <v/>
      </c>
      <c r="AI163" s="519" t="str">
        <f>IF(AI162="","",VLOOKUP(AI162,'シフト記号表（勤務時間帯）'!$D$6:$X$47,21,FALSE))</f>
        <v/>
      </c>
      <c r="AJ163" s="520" t="str">
        <f>IF(AJ162="","",VLOOKUP(AJ162,'シフト記号表（勤務時間帯）'!$D$6:$X$47,21,FALSE))</f>
        <v/>
      </c>
      <c r="AK163" s="520" t="str">
        <f>IF(AK162="","",VLOOKUP(AK162,'シフト記号表（勤務時間帯）'!$D$6:$X$47,21,FALSE))</f>
        <v/>
      </c>
      <c r="AL163" s="520" t="str">
        <f>IF(AL162="","",VLOOKUP(AL162,'シフト記号表（勤務時間帯）'!$D$6:$X$47,21,FALSE))</f>
        <v/>
      </c>
      <c r="AM163" s="520" t="str">
        <f>IF(AM162="","",VLOOKUP(AM162,'シフト記号表（勤務時間帯）'!$D$6:$X$47,21,FALSE))</f>
        <v/>
      </c>
      <c r="AN163" s="520" t="str">
        <f>IF(AN162="","",VLOOKUP(AN162,'シフト記号表（勤務時間帯）'!$D$6:$X$47,21,FALSE))</f>
        <v/>
      </c>
      <c r="AO163" s="521" t="str">
        <f>IF(AO162="","",VLOOKUP(AO162,'シフト記号表（勤務時間帯）'!$D$6:$X$47,21,FALSE))</f>
        <v/>
      </c>
      <c r="AP163" s="519" t="str">
        <f>IF(AP162="","",VLOOKUP(AP162,'シフト記号表（勤務時間帯）'!$D$6:$X$47,21,FALSE))</f>
        <v/>
      </c>
      <c r="AQ163" s="520" t="str">
        <f>IF(AQ162="","",VLOOKUP(AQ162,'シフト記号表（勤務時間帯）'!$D$6:$X$47,21,FALSE))</f>
        <v/>
      </c>
      <c r="AR163" s="520" t="str">
        <f>IF(AR162="","",VLOOKUP(AR162,'シフト記号表（勤務時間帯）'!$D$6:$X$47,21,FALSE))</f>
        <v/>
      </c>
      <c r="AS163" s="520" t="str">
        <f>IF(AS162="","",VLOOKUP(AS162,'シフト記号表（勤務時間帯）'!$D$6:$X$47,21,FALSE))</f>
        <v/>
      </c>
      <c r="AT163" s="520" t="str">
        <f>IF(AT162="","",VLOOKUP(AT162,'シフト記号表（勤務時間帯）'!$D$6:$X$47,21,FALSE))</f>
        <v/>
      </c>
      <c r="AU163" s="520" t="str">
        <f>IF(AU162="","",VLOOKUP(AU162,'シフト記号表（勤務時間帯）'!$D$6:$X$47,21,FALSE))</f>
        <v/>
      </c>
      <c r="AV163" s="521" t="str">
        <f>IF(AV162="","",VLOOKUP(AV162,'シフト記号表（勤務時間帯）'!$D$6:$X$47,21,FALSE))</f>
        <v/>
      </c>
      <c r="AW163" s="519" t="str">
        <f>IF(AW162="","",VLOOKUP(AW162,'シフト記号表（勤務時間帯）'!$D$6:$X$47,21,FALSE))</f>
        <v/>
      </c>
      <c r="AX163" s="520" t="str">
        <f>IF(AX162="","",VLOOKUP(AX162,'シフト記号表（勤務時間帯）'!$D$6:$X$47,21,FALSE))</f>
        <v/>
      </c>
      <c r="AY163" s="520" t="str">
        <f>IF(AY162="","",VLOOKUP(AY162,'シフト記号表（勤務時間帯）'!$D$6:$X$47,21,FALSE))</f>
        <v/>
      </c>
      <c r="AZ163" s="981">
        <f>IF($BC$3="４週",SUM(U163:AV163),IF($BC$3="暦月",SUM(U163:AY163),""))</f>
        <v>0</v>
      </c>
      <c r="BA163" s="982"/>
      <c r="BB163" s="983">
        <f>IF($BC$3="４週",AZ163/4,IF($BC$3="暦月",(AZ163/($BC$8/7)),""))</f>
        <v>0</v>
      </c>
      <c r="BC163" s="982"/>
      <c r="BD163" s="975"/>
      <c r="BE163" s="976"/>
      <c r="BF163" s="976"/>
      <c r="BG163" s="976"/>
      <c r="BH163" s="977"/>
    </row>
    <row r="164" spans="2:60" ht="20.25" customHeight="1">
      <c r="B164" s="522"/>
      <c r="C164" s="993"/>
      <c r="D164" s="994"/>
      <c r="E164" s="995"/>
      <c r="F164" s="523"/>
      <c r="G164" s="524">
        <f>C162</f>
        <v>0</v>
      </c>
      <c r="H164" s="998"/>
      <c r="I164" s="1005"/>
      <c r="J164" s="1006"/>
      <c r="K164" s="1006"/>
      <c r="L164" s="1007"/>
      <c r="M164" s="1014"/>
      <c r="N164" s="1015"/>
      <c r="O164" s="1016"/>
      <c r="P164" s="557" t="s">
        <v>976</v>
      </c>
      <c r="Q164" s="526"/>
      <c r="R164" s="526"/>
      <c r="S164" s="546"/>
      <c r="T164" s="547"/>
      <c r="U164" s="529" t="str">
        <f>IF(U162="","",VLOOKUP(U162,'シフト記号表（勤務時間帯）'!$D$6:$Z$47,23,FALSE))</f>
        <v/>
      </c>
      <c r="V164" s="530" t="str">
        <f>IF(V162="","",VLOOKUP(V162,'シフト記号表（勤務時間帯）'!$D$6:$Z$47,23,FALSE))</f>
        <v/>
      </c>
      <c r="W164" s="530" t="str">
        <f>IF(W162="","",VLOOKUP(W162,'シフト記号表（勤務時間帯）'!$D$6:$Z$47,23,FALSE))</f>
        <v/>
      </c>
      <c r="X164" s="530" t="str">
        <f>IF(X162="","",VLOOKUP(X162,'シフト記号表（勤務時間帯）'!$D$6:$Z$47,23,FALSE))</f>
        <v/>
      </c>
      <c r="Y164" s="530" t="str">
        <f>IF(Y162="","",VLOOKUP(Y162,'シフト記号表（勤務時間帯）'!$D$6:$Z$47,23,FALSE))</f>
        <v/>
      </c>
      <c r="Z164" s="530" t="str">
        <f>IF(Z162="","",VLOOKUP(Z162,'シフト記号表（勤務時間帯）'!$D$6:$Z$47,23,FALSE))</f>
        <v/>
      </c>
      <c r="AA164" s="531" t="str">
        <f>IF(AA162="","",VLOOKUP(AA162,'シフト記号表（勤務時間帯）'!$D$6:$Z$47,23,FALSE))</f>
        <v/>
      </c>
      <c r="AB164" s="529" t="str">
        <f>IF(AB162="","",VLOOKUP(AB162,'シフト記号表（勤務時間帯）'!$D$6:$Z$47,23,FALSE))</f>
        <v/>
      </c>
      <c r="AC164" s="530" t="str">
        <f>IF(AC162="","",VLOOKUP(AC162,'シフト記号表（勤務時間帯）'!$D$6:$Z$47,23,FALSE))</f>
        <v/>
      </c>
      <c r="AD164" s="530" t="str">
        <f>IF(AD162="","",VLOOKUP(AD162,'シフト記号表（勤務時間帯）'!$D$6:$Z$47,23,FALSE))</f>
        <v/>
      </c>
      <c r="AE164" s="530" t="str">
        <f>IF(AE162="","",VLOOKUP(AE162,'シフト記号表（勤務時間帯）'!$D$6:$Z$47,23,FALSE))</f>
        <v/>
      </c>
      <c r="AF164" s="530" t="str">
        <f>IF(AF162="","",VLOOKUP(AF162,'シフト記号表（勤務時間帯）'!$D$6:$Z$47,23,FALSE))</f>
        <v/>
      </c>
      <c r="AG164" s="530" t="str">
        <f>IF(AG162="","",VLOOKUP(AG162,'シフト記号表（勤務時間帯）'!$D$6:$Z$47,23,FALSE))</f>
        <v/>
      </c>
      <c r="AH164" s="531" t="str">
        <f>IF(AH162="","",VLOOKUP(AH162,'シフト記号表（勤務時間帯）'!$D$6:$Z$47,23,FALSE))</f>
        <v/>
      </c>
      <c r="AI164" s="529" t="str">
        <f>IF(AI162="","",VLOOKUP(AI162,'シフト記号表（勤務時間帯）'!$D$6:$Z$47,23,FALSE))</f>
        <v/>
      </c>
      <c r="AJ164" s="530" t="str">
        <f>IF(AJ162="","",VLOOKUP(AJ162,'シフト記号表（勤務時間帯）'!$D$6:$Z$47,23,FALSE))</f>
        <v/>
      </c>
      <c r="AK164" s="530" t="str">
        <f>IF(AK162="","",VLOOKUP(AK162,'シフト記号表（勤務時間帯）'!$D$6:$Z$47,23,FALSE))</f>
        <v/>
      </c>
      <c r="AL164" s="530" t="str">
        <f>IF(AL162="","",VLOOKUP(AL162,'シフト記号表（勤務時間帯）'!$D$6:$Z$47,23,FALSE))</f>
        <v/>
      </c>
      <c r="AM164" s="530" t="str">
        <f>IF(AM162="","",VLOOKUP(AM162,'シフト記号表（勤務時間帯）'!$D$6:$Z$47,23,FALSE))</f>
        <v/>
      </c>
      <c r="AN164" s="530" t="str">
        <f>IF(AN162="","",VLOOKUP(AN162,'シフト記号表（勤務時間帯）'!$D$6:$Z$47,23,FALSE))</f>
        <v/>
      </c>
      <c r="AO164" s="531" t="str">
        <f>IF(AO162="","",VLOOKUP(AO162,'シフト記号表（勤務時間帯）'!$D$6:$Z$47,23,FALSE))</f>
        <v/>
      </c>
      <c r="AP164" s="529" t="str">
        <f>IF(AP162="","",VLOOKUP(AP162,'シフト記号表（勤務時間帯）'!$D$6:$Z$47,23,FALSE))</f>
        <v/>
      </c>
      <c r="AQ164" s="530" t="str">
        <f>IF(AQ162="","",VLOOKUP(AQ162,'シフト記号表（勤務時間帯）'!$D$6:$Z$47,23,FALSE))</f>
        <v/>
      </c>
      <c r="AR164" s="530" t="str">
        <f>IF(AR162="","",VLOOKUP(AR162,'シフト記号表（勤務時間帯）'!$D$6:$Z$47,23,FALSE))</f>
        <v/>
      </c>
      <c r="AS164" s="530" t="str">
        <f>IF(AS162="","",VLOOKUP(AS162,'シフト記号表（勤務時間帯）'!$D$6:$Z$47,23,FALSE))</f>
        <v/>
      </c>
      <c r="AT164" s="530" t="str">
        <f>IF(AT162="","",VLOOKUP(AT162,'シフト記号表（勤務時間帯）'!$D$6:$Z$47,23,FALSE))</f>
        <v/>
      </c>
      <c r="AU164" s="530" t="str">
        <f>IF(AU162="","",VLOOKUP(AU162,'シフト記号表（勤務時間帯）'!$D$6:$Z$47,23,FALSE))</f>
        <v/>
      </c>
      <c r="AV164" s="531" t="str">
        <f>IF(AV162="","",VLOOKUP(AV162,'シフト記号表（勤務時間帯）'!$D$6:$Z$47,23,FALSE))</f>
        <v/>
      </c>
      <c r="AW164" s="529" t="str">
        <f>IF(AW162="","",VLOOKUP(AW162,'シフト記号表（勤務時間帯）'!$D$6:$Z$47,23,FALSE))</f>
        <v/>
      </c>
      <c r="AX164" s="530" t="str">
        <f>IF(AX162="","",VLOOKUP(AX162,'シフト記号表（勤務時間帯）'!$D$6:$Z$47,23,FALSE))</f>
        <v/>
      </c>
      <c r="AY164" s="530" t="str">
        <f>IF(AY162="","",VLOOKUP(AY162,'シフト記号表（勤務時間帯）'!$D$6:$Z$47,23,FALSE))</f>
        <v/>
      </c>
      <c r="AZ164" s="984">
        <f>IF($BC$3="４週",SUM(U164:AV164),IF($BC$3="暦月",SUM(U164:AY164),""))</f>
        <v>0</v>
      </c>
      <c r="BA164" s="985"/>
      <c r="BB164" s="986">
        <f>IF($BC$3="４週",AZ164/4,IF($BC$3="暦月",(AZ164/($BC$8/7)),""))</f>
        <v>0</v>
      </c>
      <c r="BC164" s="985"/>
      <c r="BD164" s="978"/>
      <c r="BE164" s="979"/>
      <c r="BF164" s="979"/>
      <c r="BG164" s="979"/>
      <c r="BH164" s="980"/>
    </row>
    <row r="165" spans="2:60" ht="20.25" customHeight="1">
      <c r="B165" s="532"/>
      <c r="C165" s="987"/>
      <c r="D165" s="988"/>
      <c r="E165" s="989"/>
      <c r="F165" s="533"/>
      <c r="G165" s="534"/>
      <c r="H165" s="996"/>
      <c r="I165" s="999"/>
      <c r="J165" s="1000"/>
      <c r="K165" s="1000"/>
      <c r="L165" s="1001"/>
      <c r="M165" s="1008"/>
      <c r="N165" s="1009"/>
      <c r="O165" s="1010"/>
      <c r="P165" s="553" t="s">
        <v>974</v>
      </c>
      <c r="Q165" s="554"/>
      <c r="R165" s="554"/>
      <c r="S165" s="555"/>
      <c r="T165" s="556"/>
      <c r="U165" s="539"/>
      <c r="V165" s="540"/>
      <c r="W165" s="540"/>
      <c r="X165" s="540"/>
      <c r="Y165" s="540"/>
      <c r="Z165" s="540"/>
      <c r="AA165" s="541"/>
      <c r="AB165" s="539"/>
      <c r="AC165" s="540"/>
      <c r="AD165" s="540"/>
      <c r="AE165" s="540"/>
      <c r="AF165" s="540"/>
      <c r="AG165" s="540"/>
      <c r="AH165" s="541"/>
      <c r="AI165" s="539"/>
      <c r="AJ165" s="540"/>
      <c r="AK165" s="540"/>
      <c r="AL165" s="540"/>
      <c r="AM165" s="540"/>
      <c r="AN165" s="540"/>
      <c r="AO165" s="541"/>
      <c r="AP165" s="539"/>
      <c r="AQ165" s="540"/>
      <c r="AR165" s="540"/>
      <c r="AS165" s="540"/>
      <c r="AT165" s="540"/>
      <c r="AU165" s="540"/>
      <c r="AV165" s="541"/>
      <c r="AW165" s="539"/>
      <c r="AX165" s="540"/>
      <c r="AY165" s="540"/>
      <c r="AZ165" s="1017"/>
      <c r="BA165" s="971"/>
      <c r="BB165" s="970"/>
      <c r="BC165" s="971"/>
      <c r="BD165" s="972"/>
      <c r="BE165" s="973"/>
      <c r="BF165" s="973"/>
      <c r="BG165" s="973"/>
      <c r="BH165" s="974"/>
    </row>
    <row r="166" spans="2:60" ht="20.25" customHeight="1">
      <c r="B166" s="512">
        <f>B163+1</f>
        <v>49</v>
      </c>
      <c r="C166" s="990"/>
      <c r="D166" s="991"/>
      <c r="E166" s="992"/>
      <c r="F166" s="513">
        <f>C165</f>
        <v>0</v>
      </c>
      <c r="G166" s="514"/>
      <c r="H166" s="997"/>
      <c r="I166" s="1002"/>
      <c r="J166" s="1003"/>
      <c r="K166" s="1003"/>
      <c r="L166" s="1004"/>
      <c r="M166" s="1011"/>
      <c r="N166" s="1012"/>
      <c r="O166" s="1013"/>
      <c r="P166" s="515" t="s">
        <v>975</v>
      </c>
      <c r="Q166" s="516"/>
      <c r="R166" s="516"/>
      <c r="S166" s="517"/>
      <c r="T166" s="518"/>
      <c r="U166" s="519" t="str">
        <f>IF(U165="","",VLOOKUP(U165,'シフト記号表（勤務時間帯）'!$D$6:$X$47,21,FALSE))</f>
        <v/>
      </c>
      <c r="V166" s="520" t="str">
        <f>IF(V165="","",VLOOKUP(V165,'シフト記号表（勤務時間帯）'!$D$6:$X$47,21,FALSE))</f>
        <v/>
      </c>
      <c r="W166" s="520" t="str">
        <f>IF(W165="","",VLOOKUP(W165,'シフト記号表（勤務時間帯）'!$D$6:$X$47,21,FALSE))</f>
        <v/>
      </c>
      <c r="X166" s="520" t="str">
        <f>IF(X165="","",VLOOKUP(X165,'シフト記号表（勤務時間帯）'!$D$6:$X$47,21,FALSE))</f>
        <v/>
      </c>
      <c r="Y166" s="520" t="str">
        <f>IF(Y165="","",VLOOKUP(Y165,'シフト記号表（勤務時間帯）'!$D$6:$X$47,21,FALSE))</f>
        <v/>
      </c>
      <c r="Z166" s="520" t="str">
        <f>IF(Z165="","",VLOOKUP(Z165,'シフト記号表（勤務時間帯）'!$D$6:$X$47,21,FALSE))</f>
        <v/>
      </c>
      <c r="AA166" s="521" t="str">
        <f>IF(AA165="","",VLOOKUP(AA165,'シフト記号表（勤務時間帯）'!$D$6:$X$47,21,FALSE))</f>
        <v/>
      </c>
      <c r="AB166" s="519" t="str">
        <f>IF(AB165="","",VLOOKUP(AB165,'シフト記号表（勤務時間帯）'!$D$6:$X$47,21,FALSE))</f>
        <v/>
      </c>
      <c r="AC166" s="520" t="str">
        <f>IF(AC165="","",VLOOKUP(AC165,'シフト記号表（勤務時間帯）'!$D$6:$X$47,21,FALSE))</f>
        <v/>
      </c>
      <c r="AD166" s="520" t="str">
        <f>IF(AD165="","",VLOOKUP(AD165,'シフト記号表（勤務時間帯）'!$D$6:$X$47,21,FALSE))</f>
        <v/>
      </c>
      <c r="AE166" s="520" t="str">
        <f>IF(AE165="","",VLOOKUP(AE165,'シフト記号表（勤務時間帯）'!$D$6:$X$47,21,FALSE))</f>
        <v/>
      </c>
      <c r="AF166" s="520" t="str">
        <f>IF(AF165="","",VLOOKUP(AF165,'シフト記号表（勤務時間帯）'!$D$6:$X$47,21,FALSE))</f>
        <v/>
      </c>
      <c r="AG166" s="520" t="str">
        <f>IF(AG165="","",VLOOKUP(AG165,'シフト記号表（勤務時間帯）'!$D$6:$X$47,21,FALSE))</f>
        <v/>
      </c>
      <c r="AH166" s="521" t="str">
        <f>IF(AH165="","",VLOOKUP(AH165,'シフト記号表（勤務時間帯）'!$D$6:$X$47,21,FALSE))</f>
        <v/>
      </c>
      <c r="AI166" s="519" t="str">
        <f>IF(AI165="","",VLOOKUP(AI165,'シフト記号表（勤務時間帯）'!$D$6:$X$47,21,FALSE))</f>
        <v/>
      </c>
      <c r="AJ166" s="520" t="str">
        <f>IF(AJ165="","",VLOOKUP(AJ165,'シフト記号表（勤務時間帯）'!$D$6:$X$47,21,FALSE))</f>
        <v/>
      </c>
      <c r="AK166" s="520" t="str">
        <f>IF(AK165="","",VLOOKUP(AK165,'シフト記号表（勤務時間帯）'!$D$6:$X$47,21,FALSE))</f>
        <v/>
      </c>
      <c r="AL166" s="520" t="str">
        <f>IF(AL165="","",VLOOKUP(AL165,'シフト記号表（勤務時間帯）'!$D$6:$X$47,21,FALSE))</f>
        <v/>
      </c>
      <c r="AM166" s="520" t="str">
        <f>IF(AM165="","",VLOOKUP(AM165,'シフト記号表（勤務時間帯）'!$D$6:$X$47,21,FALSE))</f>
        <v/>
      </c>
      <c r="AN166" s="520" t="str">
        <f>IF(AN165="","",VLOOKUP(AN165,'シフト記号表（勤務時間帯）'!$D$6:$X$47,21,FALSE))</f>
        <v/>
      </c>
      <c r="AO166" s="521" t="str">
        <f>IF(AO165="","",VLOOKUP(AO165,'シフト記号表（勤務時間帯）'!$D$6:$X$47,21,FALSE))</f>
        <v/>
      </c>
      <c r="AP166" s="519" t="str">
        <f>IF(AP165="","",VLOOKUP(AP165,'シフト記号表（勤務時間帯）'!$D$6:$X$47,21,FALSE))</f>
        <v/>
      </c>
      <c r="AQ166" s="520" t="str">
        <f>IF(AQ165="","",VLOOKUP(AQ165,'シフト記号表（勤務時間帯）'!$D$6:$X$47,21,FALSE))</f>
        <v/>
      </c>
      <c r="AR166" s="520" t="str">
        <f>IF(AR165="","",VLOOKUP(AR165,'シフト記号表（勤務時間帯）'!$D$6:$X$47,21,FALSE))</f>
        <v/>
      </c>
      <c r="AS166" s="520" t="str">
        <f>IF(AS165="","",VLOOKUP(AS165,'シフト記号表（勤務時間帯）'!$D$6:$X$47,21,FALSE))</f>
        <v/>
      </c>
      <c r="AT166" s="520" t="str">
        <f>IF(AT165="","",VLOOKUP(AT165,'シフト記号表（勤務時間帯）'!$D$6:$X$47,21,FALSE))</f>
        <v/>
      </c>
      <c r="AU166" s="520" t="str">
        <f>IF(AU165="","",VLOOKUP(AU165,'シフト記号表（勤務時間帯）'!$D$6:$X$47,21,FALSE))</f>
        <v/>
      </c>
      <c r="AV166" s="521" t="str">
        <f>IF(AV165="","",VLOOKUP(AV165,'シフト記号表（勤務時間帯）'!$D$6:$X$47,21,FALSE))</f>
        <v/>
      </c>
      <c r="AW166" s="519" t="str">
        <f>IF(AW165="","",VLOOKUP(AW165,'シフト記号表（勤務時間帯）'!$D$6:$X$47,21,FALSE))</f>
        <v/>
      </c>
      <c r="AX166" s="520" t="str">
        <f>IF(AX165="","",VLOOKUP(AX165,'シフト記号表（勤務時間帯）'!$D$6:$X$47,21,FALSE))</f>
        <v/>
      </c>
      <c r="AY166" s="520" t="str">
        <f>IF(AY165="","",VLOOKUP(AY165,'シフト記号表（勤務時間帯）'!$D$6:$X$47,21,FALSE))</f>
        <v/>
      </c>
      <c r="AZ166" s="981">
        <f>IF($BC$3="４週",SUM(U166:AV166),IF($BC$3="暦月",SUM(U166:AY166),""))</f>
        <v>0</v>
      </c>
      <c r="BA166" s="982"/>
      <c r="BB166" s="983">
        <f>IF($BC$3="４週",AZ166/4,IF($BC$3="暦月",(AZ166/($BC$8/7)),""))</f>
        <v>0</v>
      </c>
      <c r="BC166" s="982"/>
      <c r="BD166" s="975"/>
      <c r="BE166" s="976"/>
      <c r="BF166" s="976"/>
      <c r="BG166" s="976"/>
      <c r="BH166" s="977"/>
    </row>
    <row r="167" spans="2:60" ht="20.25" customHeight="1">
      <c r="B167" s="522"/>
      <c r="C167" s="993"/>
      <c r="D167" s="994"/>
      <c r="E167" s="995"/>
      <c r="F167" s="523"/>
      <c r="G167" s="524">
        <f>C165</f>
        <v>0</v>
      </c>
      <c r="H167" s="998"/>
      <c r="I167" s="1005"/>
      <c r="J167" s="1006"/>
      <c r="K167" s="1006"/>
      <c r="L167" s="1007"/>
      <c r="M167" s="1014"/>
      <c r="N167" s="1015"/>
      <c r="O167" s="1016"/>
      <c r="P167" s="557" t="s">
        <v>976</v>
      </c>
      <c r="Q167" s="526"/>
      <c r="R167" s="526"/>
      <c r="S167" s="546"/>
      <c r="T167" s="547"/>
      <c r="U167" s="529" t="str">
        <f>IF(U165="","",VLOOKUP(U165,'シフト記号表（勤務時間帯）'!$D$6:$Z$47,23,FALSE))</f>
        <v/>
      </c>
      <c r="V167" s="530" t="str">
        <f>IF(V165="","",VLOOKUP(V165,'シフト記号表（勤務時間帯）'!$D$6:$Z$47,23,FALSE))</f>
        <v/>
      </c>
      <c r="W167" s="530" t="str">
        <f>IF(W165="","",VLOOKUP(W165,'シフト記号表（勤務時間帯）'!$D$6:$Z$47,23,FALSE))</f>
        <v/>
      </c>
      <c r="X167" s="530" t="str">
        <f>IF(X165="","",VLOOKUP(X165,'シフト記号表（勤務時間帯）'!$D$6:$Z$47,23,FALSE))</f>
        <v/>
      </c>
      <c r="Y167" s="530" t="str">
        <f>IF(Y165="","",VLOOKUP(Y165,'シフト記号表（勤務時間帯）'!$D$6:$Z$47,23,FALSE))</f>
        <v/>
      </c>
      <c r="Z167" s="530" t="str">
        <f>IF(Z165="","",VLOOKUP(Z165,'シフト記号表（勤務時間帯）'!$D$6:$Z$47,23,FALSE))</f>
        <v/>
      </c>
      <c r="AA167" s="531" t="str">
        <f>IF(AA165="","",VLOOKUP(AA165,'シフト記号表（勤務時間帯）'!$D$6:$Z$47,23,FALSE))</f>
        <v/>
      </c>
      <c r="AB167" s="529" t="str">
        <f>IF(AB165="","",VLOOKUP(AB165,'シフト記号表（勤務時間帯）'!$D$6:$Z$47,23,FALSE))</f>
        <v/>
      </c>
      <c r="AC167" s="530" t="str">
        <f>IF(AC165="","",VLOOKUP(AC165,'シフト記号表（勤務時間帯）'!$D$6:$Z$47,23,FALSE))</f>
        <v/>
      </c>
      <c r="AD167" s="530" t="str">
        <f>IF(AD165="","",VLOOKUP(AD165,'シフト記号表（勤務時間帯）'!$D$6:$Z$47,23,FALSE))</f>
        <v/>
      </c>
      <c r="AE167" s="530" t="str">
        <f>IF(AE165="","",VLOOKUP(AE165,'シフト記号表（勤務時間帯）'!$D$6:$Z$47,23,FALSE))</f>
        <v/>
      </c>
      <c r="AF167" s="530" t="str">
        <f>IF(AF165="","",VLOOKUP(AF165,'シフト記号表（勤務時間帯）'!$D$6:$Z$47,23,FALSE))</f>
        <v/>
      </c>
      <c r="AG167" s="530" t="str">
        <f>IF(AG165="","",VLOOKUP(AG165,'シフト記号表（勤務時間帯）'!$D$6:$Z$47,23,FALSE))</f>
        <v/>
      </c>
      <c r="AH167" s="531" t="str">
        <f>IF(AH165="","",VLOOKUP(AH165,'シフト記号表（勤務時間帯）'!$D$6:$Z$47,23,FALSE))</f>
        <v/>
      </c>
      <c r="AI167" s="529" t="str">
        <f>IF(AI165="","",VLOOKUP(AI165,'シフト記号表（勤務時間帯）'!$D$6:$Z$47,23,FALSE))</f>
        <v/>
      </c>
      <c r="AJ167" s="530" t="str">
        <f>IF(AJ165="","",VLOOKUP(AJ165,'シフト記号表（勤務時間帯）'!$D$6:$Z$47,23,FALSE))</f>
        <v/>
      </c>
      <c r="AK167" s="530" t="str">
        <f>IF(AK165="","",VLOOKUP(AK165,'シフト記号表（勤務時間帯）'!$D$6:$Z$47,23,FALSE))</f>
        <v/>
      </c>
      <c r="AL167" s="530" t="str">
        <f>IF(AL165="","",VLOOKUP(AL165,'シフト記号表（勤務時間帯）'!$D$6:$Z$47,23,FALSE))</f>
        <v/>
      </c>
      <c r="AM167" s="530" t="str">
        <f>IF(AM165="","",VLOOKUP(AM165,'シフト記号表（勤務時間帯）'!$D$6:$Z$47,23,FALSE))</f>
        <v/>
      </c>
      <c r="AN167" s="530" t="str">
        <f>IF(AN165="","",VLOOKUP(AN165,'シフト記号表（勤務時間帯）'!$D$6:$Z$47,23,FALSE))</f>
        <v/>
      </c>
      <c r="AO167" s="531" t="str">
        <f>IF(AO165="","",VLOOKUP(AO165,'シフト記号表（勤務時間帯）'!$D$6:$Z$47,23,FALSE))</f>
        <v/>
      </c>
      <c r="AP167" s="529" t="str">
        <f>IF(AP165="","",VLOOKUP(AP165,'シフト記号表（勤務時間帯）'!$D$6:$Z$47,23,FALSE))</f>
        <v/>
      </c>
      <c r="AQ167" s="530" t="str">
        <f>IF(AQ165="","",VLOOKUP(AQ165,'シフト記号表（勤務時間帯）'!$D$6:$Z$47,23,FALSE))</f>
        <v/>
      </c>
      <c r="AR167" s="530" t="str">
        <f>IF(AR165="","",VLOOKUP(AR165,'シフト記号表（勤務時間帯）'!$D$6:$Z$47,23,FALSE))</f>
        <v/>
      </c>
      <c r="AS167" s="530" t="str">
        <f>IF(AS165="","",VLOOKUP(AS165,'シフト記号表（勤務時間帯）'!$D$6:$Z$47,23,FALSE))</f>
        <v/>
      </c>
      <c r="AT167" s="530" t="str">
        <f>IF(AT165="","",VLOOKUP(AT165,'シフト記号表（勤務時間帯）'!$D$6:$Z$47,23,FALSE))</f>
        <v/>
      </c>
      <c r="AU167" s="530" t="str">
        <f>IF(AU165="","",VLOOKUP(AU165,'シフト記号表（勤務時間帯）'!$D$6:$Z$47,23,FALSE))</f>
        <v/>
      </c>
      <c r="AV167" s="531" t="str">
        <f>IF(AV165="","",VLOOKUP(AV165,'シフト記号表（勤務時間帯）'!$D$6:$Z$47,23,FALSE))</f>
        <v/>
      </c>
      <c r="AW167" s="529" t="str">
        <f>IF(AW165="","",VLOOKUP(AW165,'シフト記号表（勤務時間帯）'!$D$6:$Z$47,23,FALSE))</f>
        <v/>
      </c>
      <c r="AX167" s="530" t="str">
        <f>IF(AX165="","",VLOOKUP(AX165,'シフト記号表（勤務時間帯）'!$D$6:$Z$47,23,FALSE))</f>
        <v/>
      </c>
      <c r="AY167" s="530" t="str">
        <f>IF(AY165="","",VLOOKUP(AY165,'シフト記号表（勤務時間帯）'!$D$6:$Z$47,23,FALSE))</f>
        <v/>
      </c>
      <c r="AZ167" s="984">
        <f>IF($BC$3="４週",SUM(U167:AV167),IF($BC$3="暦月",SUM(U167:AY167),""))</f>
        <v>0</v>
      </c>
      <c r="BA167" s="985"/>
      <c r="BB167" s="986">
        <f>IF($BC$3="４週",AZ167/4,IF($BC$3="暦月",(AZ167/($BC$8/7)),""))</f>
        <v>0</v>
      </c>
      <c r="BC167" s="985"/>
      <c r="BD167" s="978"/>
      <c r="BE167" s="979"/>
      <c r="BF167" s="979"/>
      <c r="BG167" s="979"/>
      <c r="BH167" s="980"/>
    </row>
    <row r="168" spans="2:60" ht="20.25" customHeight="1">
      <c r="B168" s="532"/>
      <c r="C168" s="987"/>
      <c r="D168" s="988"/>
      <c r="E168" s="989"/>
      <c r="F168" s="533"/>
      <c r="G168" s="534"/>
      <c r="H168" s="996"/>
      <c r="I168" s="999"/>
      <c r="J168" s="1000"/>
      <c r="K168" s="1000"/>
      <c r="L168" s="1001"/>
      <c r="M168" s="1008"/>
      <c r="N168" s="1009"/>
      <c r="O168" s="1010"/>
      <c r="P168" s="553" t="s">
        <v>974</v>
      </c>
      <c r="Q168" s="554"/>
      <c r="R168" s="554"/>
      <c r="S168" s="555"/>
      <c r="T168" s="556"/>
      <c r="U168" s="539"/>
      <c r="V168" s="540"/>
      <c r="W168" s="540"/>
      <c r="X168" s="540"/>
      <c r="Y168" s="540"/>
      <c r="Z168" s="540"/>
      <c r="AA168" s="541"/>
      <c r="AB168" s="539"/>
      <c r="AC168" s="540"/>
      <c r="AD168" s="540"/>
      <c r="AE168" s="540"/>
      <c r="AF168" s="540"/>
      <c r="AG168" s="540"/>
      <c r="AH168" s="541"/>
      <c r="AI168" s="539"/>
      <c r="AJ168" s="540"/>
      <c r="AK168" s="540"/>
      <c r="AL168" s="540"/>
      <c r="AM168" s="540"/>
      <c r="AN168" s="540"/>
      <c r="AO168" s="541"/>
      <c r="AP168" s="539"/>
      <c r="AQ168" s="540"/>
      <c r="AR168" s="540"/>
      <c r="AS168" s="540"/>
      <c r="AT168" s="540"/>
      <c r="AU168" s="540"/>
      <c r="AV168" s="541"/>
      <c r="AW168" s="539"/>
      <c r="AX168" s="540"/>
      <c r="AY168" s="540"/>
      <c r="AZ168" s="1017"/>
      <c r="BA168" s="971"/>
      <c r="BB168" s="970"/>
      <c r="BC168" s="971"/>
      <c r="BD168" s="972"/>
      <c r="BE168" s="973"/>
      <c r="BF168" s="973"/>
      <c r="BG168" s="973"/>
      <c r="BH168" s="974"/>
    </row>
    <row r="169" spans="2:60" ht="20.25" customHeight="1">
      <c r="B169" s="512">
        <f>B166+1</f>
        <v>50</v>
      </c>
      <c r="C169" s="990"/>
      <c r="D169" s="991"/>
      <c r="E169" s="992"/>
      <c r="F169" s="513">
        <f>C168</f>
        <v>0</v>
      </c>
      <c r="G169" s="514"/>
      <c r="H169" s="997"/>
      <c r="I169" s="1002"/>
      <c r="J169" s="1003"/>
      <c r="K169" s="1003"/>
      <c r="L169" s="1004"/>
      <c r="M169" s="1011"/>
      <c r="N169" s="1012"/>
      <c r="O169" s="1013"/>
      <c r="P169" s="515" t="s">
        <v>975</v>
      </c>
      <c r="Q169" s="516"/>
      <c r="R169" s="516"/>
      <c r="S169" s="517"/>
      <c r="T169" s="518"/>
      <c r="U169" s="519" t="str">
        <f>IF(U168="","",VLOOKUP(U168,'シフト記号表（勤務時間帯）'!$D$6:$X$47,21,FALSE))</f>
        <v/>
      </c>
      <c r="V169" s="520" t="str">
        <f>IF(V168="","",VLOOKUP(V168,'シフト記号表（勤務時間帯）'!$D$6:$X$47,21,FALSE))</f>
        <v/>
      </c>
      <c r="W169" s="520" t="str">
        <f>IF(W168="","",VLOOKUP(W168,'シフト記号表（勤務時間帯）'!$D$6:$X$47,21,FALSE))</f>
        <v/>
      </c>
      <c r="X169" s="520" t="str">
        <f>IF(X168="","",VLOOKUP(X168,'シフト記号表（勤務時間帯）'!$D$6:$X$47,21,FALSE))</f>
        <v/>
      </c>
      <c r="Y169" s="520" t="str">
        <f>IF(Y168="","",VLOOKUP(Y168,'シフト記号表（勤務時間帯）'!$D$6:$X$47,21,FALSE))</f>
        <v/>
      </c>
      <c r="Z169" s="520" t="str">
        <f>IF(Z168="","",VLOOKUP(Z168,'シフト記号表（勤務時間帯）'!$D$6:$X$47,21,FALSE))</f>
        <v/>
      </c>
      <c r="AA169" s="521" t="str">
        <f>IF(AA168="","",VLOOKUP(AA168,'シフト記号表（勤務時間帯）'!$D$6:$X$47,21,FALSE))</f>
        <v/>
      </c>
      <c r="AB169" s="519" t="str">
        <f>IF(AB168="","",VLOOKUP(AB168,'シフト記号表（勤務時間帯）'!$D$6:$X$47,21,FALSE))</f>
        <v/>
      </c>
      <c r="AC169" s="520" t="str">
        <f>IF(AC168="","",VLOOKUP(AC168,'シフト記号表（勤務時間帯）'!$D$6:$X$47,21,FALSE))</f>
        <v/>
      </c>
      <c r="AD169" s="520" t="str">
        <f>IF(AD168="","",VLOOKUP(AD168,'シフト記号表（勤務時間帯）'!$D$6:$X$47,21,FALSE))</f>
        <v/>
      </c>
      <c r="AE169" s="520" t="str">
        <f>IF(AE168="","",VLOOKUP(AE168,'シフト記号表（勤務時間帯）'!$D$6:$X$47,21,FALSE))</f>
        <v/>
      </c>
      <c r="AF169" s="520" t="str">
        <f>IF(AF168="","",VLOOKUP(AF168,'シフト記号表（勤務時間帯）'!$D$6:$X$47,21,FALSE))</f>
        <v/>
      </c>
      <c r="AG169" s="520" t="str">
        <f>IF(AG168="","",VLOOKUP(AG168,'シフト記号表（勤務時間帯）'!$D$6:$X$47,21,FALSE))</f>
        <v/>
      </c>
      <c r="AH169" s="521" t="str">
        <f>IF(AH168="","",VLOOKUP(AH168,'シフト記号表（勤務時間帯）'!$D$6:$X$47,21,FALSE))</f>
        <v/>
      </c>
      <c r="AI169" s="519" t="str">
        <f>IF(AI168="","",VLOOKUP(AI168,'シフト記号表（勤務時間帯）'!$D$6:$X$47,21,FALSE))</f>
        <v/>
      </c>
      <c r="AJ169" s="520" t="str">
        <f>IF(AJ168="","",VLOOKUP(AJ168,'シフト記号表（勤務時間帯）'!$D$6:$X$47,21,FALSE))</f>
        <v/>
      </c>
      <c r="AK169" s="520" t="str">
        <f>IF(AK168="","",VLOOKUP(AK168,'シフト記号表（勤務時間帯）'!$D$6:$X$47,21,FALSE))</f>
        <v/>
      </c>
      <c r="AL169" s="520" t="str">
        <f>IF(AL168="","",VLOOKUP(AL168,'シフト記号表（勤務時間帯）'!$D$6:$X$47,21,FALSE))</f>
        <v/>
      </c>
      <c r="AM169" s="520" t="str">
        <f>IF(AM168="","",VLOOKUP(AM168,'シフト記号表（勤務時間帯）'!$D$6:$X$47,21,FALSE))</f>
        <v/>
      </c>
      <c r="AN169" s="520" t="str">
        <f>IF(AN168="","",VLOOKUP(AN168,'シフト記号表（勤務時間帯）'!$D$6:$X$47,21,FALSE))</f>
        <v/>
      </c>
      <c r="AO169" s="521" t="str">
        <f>IF(AO168="","",VLOOKUP(AO168,'シフト記号表（勤務時間帯）'!$D$6:$X$47,21,FALSE))</f>
        <v/>
      </c>
      <c r="AP169" s="519" t="str">
        <f>IF(AP168="","",VLOOKUP(AP168,'シフト記号表（勤務時間帯）'!$D$6:$X$47,21,FALSE))</f>
        <v/>
      </c>
      <c r="AQ169" s="520" t="str">
        <f>IF(AQ168="","",VLOOKUP(AQ168,'シフト記号表（勤務時間帯）'!$D$6:$X$47,21,FALSE))</f>
        <v/>
      </c>
      <c r="AR169" s="520" t="str">
        <f>IF(AR168="","",VLOOKUP(AR168,'シフト記号表（勤務時間帯）'!$D$6:$X$47,21,FALSE))</f>
        <v/>
      </c>
      <c r="AS169" s="520" t="str">
        <f>IF(AS168="","",VLOOKUP(AS168,'シフト記号表（勤務時間帯）'!$D$6:$X$47,21,FALSE))</f>
        <v/>
      </c>
      <c r="AT169" s="520" t="str">
        <f>IF(AT168="","",VLOOKUP(AT168,'シフト記号表（勤務時間帯）'!$D$6:$X$47,21,FALSE))</f>
        <v/>
      </c>
      <c r="AU169" s="520" t="str">
        <f>IF(AU168="","",VLOOKUP(AU168,'シフト記号表（勤務時間帯）'!$D$6:$X$47,21,FALSE))</f>
        <v/>
      </c>
      <c r="AV169" s="521" t="str">
        <f>IF(AV168="","",VLOOKUP(AV168,'シフト記号表（勤務時間帯）'!$D$6:$X$47,21,FALSE))</f>
        <v/>
      </c>
      <c r="AW169" s="519" t="str">
        <f>IF(AW168="","",VLOOKUP(AW168,'シフト記号表（勤務時間帯）'!$D$6:$X$47,21,FALSE))</f>
        <v/>
      </c>
      <c r="AX169" s="520" t="str">
        <f>IF(AX168="","",VLOOKUP(AX168,'シフト記号表（勤務時間帯）'!$D$6:$X$47,21,FALSE))</f>
        <v/>
      </c>
      <c r="AY169" s="520" t="str">
        <f>IF(AY168="","",VLOOKUP(AY168,'シフト記号表（勤務時間帯）'!$D$6:$X$47,21,FALSE))</f>
        <v/>
      </c>
      <c r="AZ169" s="981">
        <f>IF($BC$3="４週",SUM(U169:AV169),IF($BC$3="暦月",SUM(U169:AY169),""))</f>
        <v>0</v>
      </c>
      <c r="BA169" s="982"/>
      <c r="BB169" s="983">
        <f>IF($BC$3="４週",AZ169/4,IF($BC$3="暦月",(AZ169/($BC$8/7)),""))</f>
        <v>0</v>
      </c>
      <c r="BC169" s="982"/>
      <c r="BD169" s="975"/>
      <c r="BE169" s="976"/>
      <c r="BF169" s="976"/>
      <c r="BG169" s="976"/>
      <c r="BH169" s="977"/>
    </row>
    <row r="170" spans="2:60" ht="20.25" customHeight="1" thickBot="1">
      <c r="B170" s="522"/>
      <c r="C170" s="993"/>
      <c r="D170" s="994"/>
      <c r="E170" s="995"/>
      <c r="F170" s="523"/>
      <c r="G170" s="524">
        <f>C168</f>
        <v>0</v>
      </c>
      <c r="H170" s="998"/>
      <c r="I170" s="1005"/>
      <c r="J170" s="1006"/>
      <c r="K170" s="1006"/>
      <c r="L170" s="1007"/>
      <c r="M170" s="1014"/>
      <c r="N170" s="1015"/>
      <c r="O170" s="1016"/>
      <c r="P170" s="557" t="s">
        <v>976</v>
      </c>
      <c r="Q170" s="526"/>
      <c r="R170" s="526"/>
      <c r="S170" s="546"/>
      <c r="T170" s="547"/>
      <c r="U170" s="529" t="str">
        <f>IF(U168="","",VLOOKUP(U168,'シフト記号表（勤務時間帯）'!$D$6:$Z$47,23,FALSE))</f>
        <v/>
      </c>
      <c r="V170" s="530" t="str">
        <f>IF(V168="","",VLOOKUP(V168,'シフト記号表（勤務時間帯）'!$D$6:$Z$47,23,FALSE))</f>
        <v/>
      </c>
      <c r="W170" s="530" t="str">
        <f>IF(W168="","",VLOOKUP(W168,'シフト記号表（勤務時間帯）'!$D$6:$Z$47,23,FALSE))</f>
        <v/>
      </c>
      <c r="X170" s="530" t="str">
        <f>IF(X168="","",VLOOKUP(X168,'シフト記号表（勤務時間帯）'!$D$6:$Z$47,23,FALSE))</f>
        <v/>
      </c>
      <c r="Y170" s="530" t="str">
        <f>IF(Y168="","",VLOOKUP(Y168,'シフト記号表（勤務時間帯）'!$D$6:$Z$47,23,FALSE))</f>
        <v/>
      </c>
      <c r="Z170" s="530" t="str">
        <f>IF(Z168="","",VLOOKUP(Z168,'シフト記号表（勤務時間帯）'!$D$6:$Z$47,23,FALSE))</f>
        <v/>
      </c>
      <c r="AA170" s="531" t="str">
        <f>IF(AA168="","",VLOOKUP(AA168,'シフト記号表（勤務時間帯）'!$D$6:$Z$47,23,FALSE))</f>
        <v/>
      </c>
      <c r="AB170" s="529" t="str">
        <f>IF(AB168="","",VLOOKUP(AB168,'シフト記号表（勤務時間帯）'!$D$6:$Z$47,23,FALSE))</f>
        <v/>
      </c>
      <c r="AC170" s="530" t="str">
        <f>IF(AC168="","",VLOOKUP(AC168,'シフト記号表（勤務時間帯）'!$D$6:$Z$47,23,FALSE))</f>
        <v/>
      </c>
      <c r="AD170" s="530" t="str">
        <f>IF(AD168="","",VLOOKUP(AD168,'シフト記号表（勤務時間帯）'!$D$6:$Z$47,23,FALSE))</f>
        <v/>
      </c>
      <c r="AE170" s="530" t="str">
        <f>IF(AE168="","",VLOOKUP(AE168,'シフト記号表（勤務時間帯）'!$D$6:$Z$47,23,FALSE))</f>
        <v/>
      </c>
      <c r="AF170" s="530" t="str">
        <f>IF(AF168="","",VLOOKUP(AF168,'シフト記号表（勤務時間帯）'!$D$6:$Z$47,23,FALSE))</f>
        <v/>
      </c>
      <c r="AG170" s="530" t="str">
        <f>IF(AG168="","",VLOOKUP(AG168,'シフト記号表（勤務時間帯）'!$D$6:$Z$47,23,FALSE))</f>
        <v/>
      </c>
      <c r="AH170" s="531" t="str">
        <f>IF(AH168="","",VLOOKUP(AH168,'シフト記号表（勤務時間帯）'!$D$6:$Z$47,23,FALSE))</f>
        <v/>
      </c>
      <c r="AI170" s="529" t="str">
        <f>IF(AI168="","",VLOOKUP(AI168,'シフト記号表（勤務時間帯）'!$D$6:$Z$47,23,FALSE))</f>
        <v/>
      </c>
      <c r="AJ170" s="530" t="str">
        <f>IF(AJ168="","",VLOOKUP(AJ168,'シフト記号表（勤務時間帯）'!$D$6:$Z$47,23,FALSE))</f>
        <v/>
      </c>
      <c r="AK170" s="530" t="str">
        <f>IF(AK168="","",VLOOKUP(AK168,'シフト記号表（勤務時間帯）'!$D$6:$Z$47,23,FALSE))</f>
        <v/>
      </c>
      <c r="AL170" s="530" t="str">
        <f>IF(AL168="","",VLOOKUP(AL168,'シフト記号表（勤務時間帯）'!$D$6:$Z$47,23,FALSE))</f>
        <v/>
      </c>
      <c r="AM170" s="530" t="str">
        <f>IF(AM168="","",VLOOKUP(AM168,'シフト記号表（勤務時間帯）'!$D$6:$Z$47,23,FALSE))</f>
        <v/>
      </c>
      <c r="AN170" s="530" t="str">
        <f>IF(AN168="","",VLOOKUP(AN168,'シフト記号表（勤務時間帯）'!$D$6:$Z$47,23,FALSE))</f>
        <v/>
      </c>
      <c r="AO170" s="531" t="str">
        <f>IF(AO168="","",VLOOKUP(AO168,'シフト記号表（勤務時間帯）'!$D$6:$Z$47,23,FALSE))</f>
        <v/>
      </c>
      <c r="AP170" s="529" t="str">
        <f>IF(AP168="","",VLOOKUP(AP168,'シフト記号表（勤務時間帯）'!$D$6:$Z$47,23,FALSE))</f>
        <v/>
      </c>
      <c r="AQ170" s="530" t="str">
        <f>IF(AQ168="","",VLOOKUP(AQ168,'シフト記号表（勤務時間帯）'!$D$6:$Z$47,23,FALSE))</f>
        <v/>
      </c>
      <c r="AR170" s="530" t="str">
        <f>IF(AR168="","",VLOOKUP(AR168,'シフト記号表（勤務時間帯）'!$D$6:$Z$47,23,FALSE))</f>
        <v/>
      </c>
      <c r="AS170" s="530" t="str">
        <f>IF(AS168="","",VLOOKUP(AS168,'シフト記号表（勤務時間帯）'!$D$6:$Z$47,23,FALSE))</f>
        <v/>
      </c>
      <c r="AT170" s="530" t="str">
        <f>IF(AT168="","",VLOOKUP(AT168,'シフト記号表（勤務時間帯）'!$D$6:$Z$47,23,FALSE))</f>
        <v/>
      </c>
      <c r="AU170" s="530" t="str">
        <f>IF(AU168="","",VLOOKUP(AU168,'シフト記号表（勤務時間帯）'!$D$6:$Z$47,23,FALSE))</f>
        <v/>
      </c>
      <c r="AV170" s="531" t="str">
        <f>IF(AV168="","",VLOOKUP(AV168,'シフト記号表（勤務時間帯）'!$D$6:$Z$47,23,FALSE))</f>
        <v/>
      </c>
      <c r="AW170" s="529" t="str">
        <f>IF(AW168="","",VLOOKUP(AW168,'シフト記号表（勤務時間帯）'!$D$6:$Z$47,23,FALSE))</f>
        <v/>
      </c>
      <c r="AX170" s="530" t="str">
        <f>IF(AX168="","",VLOOKUP(AX168,'シフト記号表（勤務時間帯）'!$D$6:$Z$47,23,FALSE))</f>
        <v/>
      </c>
      <c r="AY170" s="530" t="str">
        <f>IF(AY168="","",VLOOKUP(AY168,'シフト記号表（勤務時間帯）'!$D$6:$Z$47,23,FALSE))</f>
        <v/>
      </c>
      <c r="AZ170" s="984">
        <f>IF($BC$3="４週",SUM(U170:AV170),IF($BC$3="暦月",SUM(U170:AY170),""))</f>
        <v>0</v>
      </c>
      <c r="BA170" s="985"/>
      <c r="BB170" s="986">
        <f>IF($BC$3="４週",AZ170/4,IF($BC$3="暦月",(AZ170/($BC$8/7)),""))</f>
        <v>0</v>
      </c>
      <c r="BC170" s="985"/>
      <c r="BD170" s="978"/>
      <c r="BE170" s="979"/>
      <c r="BF170" s="979"/>
      <c r="BG170" s="979"/>
      <c r="BH170" s="980"/>
    </row>
    <row r="171" spans="2:60" ht="20.25" customHeight="1">
      <c r="B171" s="947" t="s">
        <v>977</v>
      </c>
      <c r="C171" s="948"/>
      <c r="D171" s="948"/>
      <c r="E171" s="948"/>
      <c r="F171" s="948"/>
      <c r="G171" s="948"/>
      <c r="H171" s="948"/>
      <c r="I171" s="948"/>
      <c r="J171" s="948"/>
      <c r="K171" s="948"/>
      <c r="L171" s="948"/>
      <c r="M171" s="948"/>
      <c r="N171" s="948"/>
      <c r="O171" s="948"/>
      <c r="P171" s="948"/>
      <c r="Q171" s="948"/>
      <c r="R171" s="948"/>
      <c r="S171" s="948"/>
      <c r="T171" s="949"/>
      <c r="U171" s="558"/>
      <c r="V171" s="559"/>
      <c r="W171" s="559"/>
      <c r="X171" s="559"/>
      <c r="Y171" s="559"/>
      <c r="Z171" s="559"/>
      <c r="AA171" s="560"/>
      <c r="AB171" s="561"/>
      <c r="AC171" s="559"/>
      <c r="AD171" s="559"/>
      <c r="AE171" s="559"/>
      <c r="AF171" s="559"/>
      <c r="AG171" s="559"/>
      <c r="AH171" s="560"/>
      <c r="AI171" s="561"/>
      <c r="AJ171" s="559"/>
      <c r="AK171" s="559"/>
      <c r="AL171" s="559"/>
      <c r="AM171" s="559"/>
      <c r="AN171" s="559"/>
      <c r="AO171" s="560"/>
      <c r="AP171" s="561"/>
      <c r="AQ171" s="559"/>
      <c r="AR171" s="559"/>
      <c r="AS171" s="559"/>
      <c r="AT171" s="559"/>
      <c r="AU171" s="559"/>
      <c r="AV171" s="560"/>
      <c r="AW171" s="561"/>
      <c r="AX171" s="559"/>
      <c r="AY171" s="562"/>
      <c r="AZ171" s="950"/>
      <c r="BA171" s="951"/>
      <c r="BB171" s="956"/>
      <c r="BC171" s="957"/>
      <c r="BD171" s="957"/>
      <c r="BE171" s="957"/>
      <c r="BF171" s="957"/>
      <c r="BG171" s="957"/>
      <c r="BH171" s="958"/>
    </row>
    <row r="172" spans="2:60" ht="20.25" customHeight="1">
      <c r="B172" s="965" t="s">
        <v>978</v>
      </c>
      <c r="C172" s="966"/>
      <c r="D172" s="966"/>
      <c r="E172" s="966"/>
      <c r="F172" s="966"/>
      <c r="G172" s="966"/>
      <c r="H172" s="966"/>
      <c r="I172" s="966"/>
      <c r="J172" s="966"/>
      <c r="K172" s="966"/>
      <c r="L172" s="966"/>
      <c r="M172" s="966"/>
      <c r="N172" s="966"/>
      <c r="O172" s="966"/>
      <c r="P172" s="966"/>
      <c r="Q172" s="966"/>
      <c r="R172" s="966"/>
      <c r="S172" s="966"/>
      <c r="T172" s="967"/>
      <c r="U172" s="563"/>
      <c r="V172" s="564"/>
      <c r="W172" s="564"/>
      <c r="X172" s="564"/>
      <c r="Y172" s="564"/>
      <c r="Z172" s="564"/>
      <c r="AA172" s="565"/>
      <c r="AB172" s="566"/>
      <c r="AC172" s="564"/>
      <c r="AD172" s="564"/>
      <c r="AE172" s="564"/>
      <c r="AF172" s="564"/>
      <c r="AG172" s="564"/>
      <c r="AH172" s="565"/>
      <c r="AI172" s="566"/>
      <c r="AJ172" s="564"/>
      <c r="AK172" s="564"/>
      <c r="AL172" s="564"/>
      <c r="AM172" s="564"/>
      <c r="AN172" s="564"/>
      <c r="AO172" s="565"/>
      <c r="AP172" s="566"/>
      <c r="AQ172" s="564"/>
      <c r="AR172" s="564"/>
      <c r="AS172" s="564"/>
      <c r="AT172" s="564"/>
      <c r="AU172" s="564"/>
      <c r="AV172" s="565"/>
      <c r="AW172" s="566"/>
      <c r="AX172" s="564"/>
      <c r="AY172" s="567"/>
      <c r="AZ172" s="952"/>
      <c r="BA172" s="953"/>
      <c r="BB172" s="959"/>
      <c r="BC172" s="960"/>
      <c r="BD172" s="960"/>
      <c r="BE172" s="960"/>
      <c r="BF172" s="960"/>
      <c r="BG172" s="960"/>
      <c r="BH172" s="961"/>
    </row>
    <row r="173" spans="2:60" ht="20.25" customHeight="1">
      <c r="B173" s="965" t="s">
        <v>979</v>
      </c>
      <c r="C173" s="966"/>
      <c r="D173" s="966"/>
      <c r="E173" s="966"/>
      <c r="F173" s="966"/>
      <c r="G173" s="966"/>
      <c r="H173" s="966"/>
      <c r="I173" s="966"/>
      <c r="J173" s="966"/>
      <c r="K173" s="966"/>
      <c r="L173" s="966"/>
      <c r="M173" s="966"/>
      <c r="N173" s="966"/>
      <c r="O173" s="966"/>
      <c r="P173" s="966"/>
      <c r="Q173" s="966"/>
      <c r="R173" s="966"/>
      <c r="S173" s="966"/>
      <c r="T173" s="967"/>
      <c r="U173" s="563"/>
      <c r="V173" s="564"/>
      <c r="W173" s="564"/>
      <c r="X173" s="564"/>
      <c r="Y173" s="564"/>
      <c r="Z173" s="564"/>
      <c r="AA173" s="568"/>
      <c r="AB173" s="569"/>
      <c r="AC173" s="564"/>
      <c r="AD173" s="564"/>
      <c r="AE173" s="564"/>
      <c r="AF173" s="564"/>
      <c r="AG173" s="564"/>
      <c r="AH173" s="568"/>
      <c r="AI173" s="569"/>
      <c r="AJ173" s="564"/>
      <c r="AK173" s="564"/>
      <c r="AL173" s="564"/>
      <c r="AM173" s="564"/>
      <c r="AN173" s="564"/>
      <c r="AO173" s="568"/>
      <c r="AP173" s="569"/>
      <c r="AQ173" s="564"/>
      <c r="AR173" s="564"/>
      <c r="AS173" s="564"/>
      <c r="AT173" s="564"/>
      <c r="AU173" s="564"/>
      <c r="AV173" s="568"/>
      <c r="AW173" s="569"/>
      <c r="AX173" s="564"/>
      <c r="AY173" s="567"/>
      <c r="AZ173" s="952"/>
      <c r="BA173" s="953"/>
      <c r="BB173" s="959"/>
      <c r="BC173" s="960"/>
      <c r="BD173" s="960"/>
      <c r="BE173" s="960"/>
      <c r="BF173" s="960"/>
      <c r="BG173" s="960"/>
      <c r="BH173" s="961"/>
    </row>
    <row r="174" spans="2:60" ht="20.25" customHeight="1">
      <c r="B174" s="965" t="s">
        <v>980</v>
      </c>
      <c r="C174" s="966"/>
      <c r="D174" s="966"/>
      <c r="E174" s="966"/>
      <c r="F174" s="966"/>
      <c r="G174" s="966"/>
      <c r="H174" s="966"/>
      <c r="I174" s="966"/>
      <c r="J174" s="966"/>
      <c r="K174" s="966"/>
      <c r="L174" s="966"/>
      <c r="M174" s="966"/>
      <c r="N174" s="966"/>
      <c r="O174" s="966"/>
      <c r="P174" s="966"/>
      <c r="Q174" s="966"/>
      <c r="R174" s="966"/>
      <c r="S174" s="966"/>
      <c r="T174" s="967"/>
      <c r="U174" s="563"/>
      <c r="V174" s="564"/>
      <c r="W174" s="564"/>
      <c r="X174" s="564"/>
      <c r="Y174" s="564"/>
      <c r="Z174" s="564"/>
      <c r="AA174" s="568"/>
      <c r="AB174" s="569"/>
      <c r="AC174" s="564"/>
      <c r="AD174" s="564"/>
      <c r="AE174" s="564"/>
      <c r="AF174" s="564"/>
      <c r="AG174" s="564"/>
      <c r="AH174" s="568"/>
      <c r="AI174" s="569"/>
      <c r="AJ174" s="564"/>
      <c r="AK174" s="564"/>
      <c r="AL174" s="564"/>
      <c r="AM174" s="564"/>
      <c r="AN174" s="564"/>
      <c r="AO174" s="568"/>
      <c r="AP174" s="569"/>
      <c r="AQ174" s="564"/>
      <c r="AR174" s="564"/>
      <c r="AS174" s="564"/>
      <c r="AT174" s="564"/>
      <c r="AU174" s="564"/>
      <c r="AV174" s="568"/>
      <c r="AW174" s="569"/>
      <c r="AX174" s="564"/>
      <c r="AY174" s="567"/>
      <c r="AZ174" s="954"/>
      <c r="BA174" s="955"/>
      <c r="BB174" s="959"/>
      <c r="BC174" s="960"/>
      <c r="BD174" s="960"/>
      <c r="BE174" s="960"/>
      <c r="BF174" s="960"/>
      <c r="BG174" s="960"/>
      <c r="BH174" s="961"/>
    </row>
    <row r="175" spans="2:60" ht="20.25" customHeight="1">
      <c r="B175" s="965" t="s">
        <v>981</v>
      </c>
      <c r="C175" s="966"/>
      <c r="D175" s="966"/>
      <c r="E175" s="966"/>
      <c r="F175" s="966"/>
      <c r="G175" s="966"/>
      <c r="H175" s="966"/>
      <c r="I175" s="966"/>
      <c r="J175" s="966"/>
      <c r="K175" s="966"/>
      <c r="L175" s="966"/>
      <c r="M175" s="966"/>
      <c r="N175" s="966"/>
      <c r="O175" s="966"/>
      <c r="P175" s="966"/>
      <c r="Q175" s="966"/>
      <c r="R175" s="966"/>
      <c r="S175" s="966"/>
      <c r="T175" s="967"/>
      <c r="U175" s="570" t="str">
        <f>IF(SUMIF($F$21:$F$170,"介護従業者",U21:U170)+SUMIF($F$21:$F$170,"看護職員",U21:U170)=0,"",(SUMIF($F$21:$F$170,"介護従業者",U21:U170)+SUMIF($F$21:$F$170,"看護職員",U21:U170)))</f>
        <v/>
      </c>
      <c r="V175" s="571" t="str">
        <f t="shared" ref="V175:AA175" si="1">IF(SUMIF($F$21:$F$170,"介護従業者",V21:V170)+SUMIF($F$21:$F$170,"看護職員",V21:V170)=0,"",(SUMIF($F$21:$F$170,"介護従業者",V21:V170)+SUMIF($F$21:$F$170,"看護職員",V21:V170)))</f>
        <v/>
      </c>
      <c r="W175" s="571" t="str">
        <f t="shared" si="1"/>
        <v/>
      </c>
      <c r="X175" s="571" t="str">
        <f t="shared" si="1"/>
        <v/>
      </c>
      <c r="Y175" s="571" t="str">
        <f t="shared" si="1"/>
        <v/>
      </c>
      <c r="Z175" s="571" t="str">
        <f t="shared" si="1"/>
        <v/>
      </c>
      <c r="AA175" s="572" t="str">
        <f t="shared" si="1"/>
        <v/>
      </c>
      <c r="AB175" s="570" t="str">
        <f>IF(SUMIF($F$21:$F$170,"介護従業者",AB21:AB170)+SUMIF($F$21:$F$170,"看護職員",AB21:AB170)=0,"",(SUMIF($F$21:$F$170,"介護従業者",AB21:AB170)+SUMIF($F$21:$F$170,"看護職員",AB21:AB170)))</f>
        <v/>
      </c>
      <c r="AC175" s="571" t="str">
        <f t="shared" ref="AC175:AH175" si="2">IF(SUMIF($F$21:$F$170,"介護従業者",AC21:AC170)+SUMIF($F$21:$F$170,"看護職員",AC21:AC170)=0,"",(SUMIF($F$21:$F$170,"介護従業者",AC21:AC170)+SUMIF($F$21:$F$170,"看護職員",AC21:AC170)))</f>
        <v/>
      </c>
      <c r="AD175" s="571" t="str">
        <f t="shared" si="2"/>
        <v/>
      </c>
      <c r="AE175" s="571" t="str">
        <f t="shared" si="2"/>
        <v/>
      </c>
      <c r="AF175" s="571" t="str">
        <f t="shared" si="2"/>
        <v/>
      </c>
      <c r="AG175" s="571" t="str">
        <f t="shared" si="2"/>
        <v/>
      </c>
      <c r="AH175" s="572" t="str">
        <f t="shared" si="2"/>
        <v/>
      </c>
      <c r="AI175" s="570" t="str">
        <f>IF(SUMIF($F$21:$F$170,"介護従業者",AI21:AI170)+SUMIF($F$21:$F$170,"看護職員",AI21:AI170)=0,"",(SUMIF($F$21:$F$170,"介護従業者",AI21:AI170)+SUMIF($F$21:$F$170,"看護職員",AI21:AI170)))</f>
        <v/>
      </c>
      <c r="AJ175" s="571" t="str">
        <f t="shared" ref="AJ175:AO175" si="3">IF(SUMIF($F$21:$F$170,"介護従業者",AJ21:AJ170)+SUMIF($F$21:$F$170,"看護職員",AJ21:AJ170)=0,"",(SUMIF($F$21:$F$170,"介護従業者",AJ21:AJ170)+SUMIF($F$21:$F$170,"看護職員",AJ21:AJ170)))</f>
        <v/>
      </c>
      <c r="AK175" s="571" t="str">
        <f t="shared" si="3"/>
        <v/>
      </c>
      <c r="AL175" s="571" t="str">
        <f t="shared" si="3"/>
        <v/>
      </c>
      <c r="AM175" s="571" t="str">
        <f t="shared" si="3"/>
        <v/>
      </c>
      <c r="AN175" s="571" t="str">
        <f t="shared" si="3"/>
        <v/>
      </c>
      <c r="AO175" s="572" t="str">
        <f t="shared" si="3"/>
        <v/>
      </c>
      <c r="AP175" s="570" t="str">
        <f>IF(SUMIF($F$21:$F$170,"介護従業者",AP21:AP170)+SUMIF($F$21:$F$170,"看護職員",AP21:AP170)=0,"",(SUMIF($F$21:$F$170,"介護従業者",AP21:AP170)+SUMIF($F$21:$F$170,"看護職員",AP21:AP170)))</f>
        <v/>
      </c>
      <c r="AQ175" s="571" t="str">
        <f t="shared" ref="AQ175:AV175" si="4">IF(SUMIF($F$21:$F$170,"介護従業者",AQ21:AQ170)+SUMIF($F$21:$F$170,"看護職員",AQ21:AQ170)=0,"",(SUMIF($F$21:$F$170,"介護従業者",AQ21:AQ170)+SUMIF($F$21:$F$170,"看護職員",AQ21:AQ170)))</f>
        <v/>
      </c>
      <c r="AR175" s="571" t="str">
        <f t="shared" si="4"/>
        <v/>
      </c>
      <c r="AS175" s="571" t="str">
        <f t="shared" si="4"/>
        <v/>
      </c>
      <c r="AT175" s="571" t="str">
        <f t="shared" si="4"/>
        <v/>
      </c>
      <c r="AU175" s="571" t="str">
        <f t="shared" si="4"/>
        <v/>
      </c>
      <c r="AV175" s="572" t="str">
        <f t="shared" si="4"/>
        <v/>
      </c>
      <c r="AW175" s="570" t="str">
        <f>IF(SUMIF($F$21:$F$170,"介護従業者",AW21:AW170)+SUMIF($F$21:$F$170,"看護職員",AW21:AW170)=0,"",(SUMIF($F$21:$F$170,"介護従業者",AW21:AW170)+SUMIF($F$21:$F$170,"看護職員",AW21:AW170)))</f>
        <v/>
      </c>
      <c r="AX175" s="571" t="str">
        <f t="shared" ref="AX175:AY175" si="5">IF(SUMIF($F$21:$F$170,"介護従業者",AX21:AX170)+SUMIF($F$21:$F$170,"看護職員",AX21:AX170)=0,"",(SUMIF($F$21:$F$170,"介護従業者",AX21:AX170)+SUMIF($F$21:$F$170,"看護職員",AX21:AX170)))</f>
        <v/>
      </c>
      <c r="AY175" s="571" t="str">
        <f t="shared" si="5"/>
        <v/>
      </c>
      <c r="AZ175" s="968">
        <f>IF($BC$3="４週",SUM(U175:AV175),IF($BC$3="暦月",SUM(U175:AY175),""))</f>
        <v>0</v>
      </c>
      <c r="BA175" s="969"/>
      <c r="BB175" s="959"/>
      <c r="BC175" s="960"/>
      <c r="BD175" s="960"/>
      <c r="BE175" s="960"/>
      <c r="BF175" s="960"/>
      <c r="BG175" s="960"/>
      <c r="BH175" s="961"/>
    </row>
    <row r="176" spans="2:60" ht="20.25" customHeight="1">
      <c r="B176" s="965" t="s">
        <v>982</v>
      </c>
      <c r="C176" s="966"/>
      <c r="D176" s="966"/>
      <c r="E176" s="966"/>
      <c r="F176" s="966"/>
      <c r="G176" s="966"/>
      <c r="H176" s="966"/>
      <c r="I176" s="966"/>
      <c r="J176" s="966"/>
      <c r="K176" s="966"/>
      <c r="L176" s="966"/>
      <c r="M176" s="966"/>
      <c r="N176" s="966"/>
      <c r="O176" s="966"/>
      <c r="P176" s="966"/>
      <c r="Q176" s="966"/>
      <c r="R176" s="966"/>
      <c r="S176" s="966"/>
      <c r="T176" s="967"/>
      <c r="U176" s="570" t="str">
        <f>IF(SUMIF($F$21:$F$170,"看護職員",U21:U170)=0,"",SUMIF($F$21:$F$170,"看護職員",U21:U170))</f>
        <v/>
      </c>
      <c r="V176" s="571" t="str">
        <f t="shared" ref="V176:AA176" si="6">IF(SUMIF($F$21:$F$170,"看護職員",V21:V170)=0,"",SUMIF($F$21:$F$170,"看護職員",V21:V170))</f>
        <v/>
      </c>
      <c r="W176" s="571" t="str">
        <f t="shared" si="6"/>
        <v/>
      </c>
      <c r="X176" s="571" t="str">
        <f t="shared" si="6"/>
        <v/>
      </c>
      <c r="Y176" s="571" t="str">
        <f t="shared" si="6"/>
        <v/>
      </c>
      <c r="Z176" s="571" t="str">
        <f t="shared" si="6"/>
        <v/>
      </c>
      <c r="AA176" s="572" t="str">
        <f t="shared" si="6"/>
        <v/>
      </c>
      <c r="AB176" s="570" t="str">
        <f>IF(SUMIF($F$21:$F$170,"看護職員",AB21:AB170)=0,"",SUMIF($F$21:$F$170,"看護職員",AB21:AB170))</f>
        <v/>
      </c>
      <c r="AC176" s="571" t="str">
        <f t="shared" ref="AC176:AH176" si="7">IF(SUMIF($F$21:$F$170,"看護職員",AC21:AC170)=0,"",SUMIF($F$21:$F$170,"看護職員",AC21:AC170))</f>
        <v/>
      </c>
      <c r="AD176" s="571" t="str">
        <f t="shared" si="7"/>
        <v/>
      </c>
      <c r="AE176" s="571" t="str">
        <f t="shared" si="7"/>
        <v/>
      </c>
      <c r="AF176" s="571" t="str">
        <f t="shared" si="7"/>
        <v/>
      </c>
      <c r="AG176" s="571" t="str">
        <f t="shared" si="7"/>
        <v/>
      </c>
      <c r="AH176" s="572" t="str">
        <f t="shared" si="7"/>
        <v/>
      </c>
      <c r="AI176" s="570" t="str">
        <f>IF(SUMIF($F$21:$F$170,"看護職員",AI21:AI170)=0,"",SUMIF($F$21:$F$170,"看護職員",AI21:AI170))</f>
        <v/>
      </c>
      <c r="AJ176" s="571" t="str">
        <f t="shared" ref="AJ176:AO176" si="8">IF(SUMIF($F$21:$F$170,"看護職員",AJ21:AJ170)=0,"",SUMIF($F$21:$F$170,"看護職員",AJ21:AJ170))</f>
        <v/>
      </c>
      <c r="AK176" s="571" t="str">
        <f t="shared" si="8"/>
        <v/>
      </c>
      <c r="AL176" s="571" t="str">
        <f t="shared" si="8"/>
        <v/>
      </c>
      <c r="AM176" s="571" t="str">
        <f t="shared" si="8"/>
        <v/>
      </c>
      <c r="AN176" s="571" t="str">
        <f t="shared" si="8"/>
        <v/>
      </c>
      <c r="AO176" s="572" t="str">
        <f t="shared" si="8"/>
        <v/>
      </c>
      <c r="AP176" s="570" t="str">
        <f>IF(SUMIF($F$21:$F$170,"看護職員",AP21:AP170)=0,"",SUMIF($F$21:$F$170,"看護職員",AP21:AP170))</f>
        <v/>
      </c>
      <c r="AQ176" s="571" t="str">
        <f t="shared" ref="AQ176:AV176" si="9">IF(SUMIF($F$21:$F$170,"看護職員",AQ21:AQ170)=0,"",SUMIF($F$21:$F$170,"看護職員",AQ21:AQ170))</f>
        <v/>
      </c>
      <c r="AR176" s="571" t="str">
        <f t="shared" si="9"/>
        <v/>
      </c>
      <c r="AS176" s="571" t="str">
        <f t="shared" si="9"/>
        <v/>
      </c>
      <c r="AT176" s="571" t="str">
        <f t="shared" si="9"/>
        <v/>
      </c>
      <c r="AU176" s="571" t="str">
        <f t="shared" si="9"/>
        <v/>
      </c>
      <c r="AV176" s="572" t="str">
        <f t="shared" si="9"/>
        <v/>
      </c>
      <c r="AW176" s="570" t="str">
        <f>IF(SUMIF($F$21:$F$170,"看護職員",AW21:AW170)=0,"",SUMIF($F$21:$F$170,"看護職員",AW21:AW170))</f>
        <v/>
      </c>
      <c r="AX176" s="571" t="str">
        <f t="shared" ref="AX176:AY176" si="10">IF(SUMIF($F$21:$F$170,"看護職員",AX21:AX170)=0,"",SUMIF($F$21:$F$170,"看護職員",AX21:AX170))</f>
        <v/>
      </c>
      <c r="AY176" s="571" t="str">
        <f t="shared" si="10"/>
        <v/>
      </c>
      <c r="AZ176" s="968">
        <f>IF($BC$3="４週",SUM(U176:AV176),IF($BC$3="暦月",SUM(U176:AY176),""))</f>
        <v>0</v>
      </c>
      <c r="BA176" s="969"/>
      <c r="BB176" s="959"/>
      <c r="BC176" s="960"/>
      <c r="BD176" s="960"/>
      <c r="BE176" s="960"/>
      <c r="BF176" s="960"/>
      <c r="BG176" s="960"/>
      <c r="BH176" s="961"/>
    </row>
    <row r="177" spans="2:60" ht="20.25" customHeight="1" thickBot="1">
      <c r="B177" s="942" t="s">
        <v>983</v>
      </c>
      <c r="C177" s="943"/>
      <c r="D177" s="943"/>
      <c r="E177" s="943"/>
      <c r="F177" s="943"/>
      <c r="G177" s="943"/>
      <c r="H177" s="943"/>
      <c r="I177" s="943"/>
      <c r="J177" s="943"/>
      <c r="K177" s="943"/>
      <c r="L177" s="943"/>
      <c r="M177" s="943"/>
      <c r="N177" s="943"/>
      <c r="O177" s="943"/>
      <c r="P177" s="943"/>
      <c r="Q177" s="943"/>
      <c r="R177" s="943"/>
      <c r="S177" s="943"/>
      <c r="T177" s="944"/>
      <c r="U177" s="573" t="str">
        <f>IF((SUMIF($G$21:$G$170,"介護従業者",U21:U170)+SUMIF($G$21:$G$170,"看護職員",U21:U170))=0,"",(SUMIF($G$21:$G$170,"介護従業者",U21:U170)+SUMIF($G$21:$G$170,"看護職員",U21:U170)))</f>
        <v/>
      </c>
      <c r="V177" s="574" t="str">
        <f t="shared" ref="V177:AA177" si="11">IF((SUMIF($G$21:$G$170,"介護従業者",V21:V170)+SUMIF($G$21:$G$170,"看護職員",V21:V170))=0,"",(SUMIF($G$21:$G$170,"介護従業者",V21:V170)+SUMIF($G$21:$G$170,"看護職員",V21:V170)))</f>
        <v/>
      </c>
      <c r="W177" s="574" t="str">
        <f t="shared" si="11"/>
        <v/>
      </c>
      <c r="X177" s="574" t="str">
        <f t="shared" si="11"/>
        <v/>
      </c>
      <c r="Y177" s="574" t="str">
        <f t="shared" si="11"/>
        <v/>
      </c>
      <c r="Z177" s="574" t="str">
        <f t="shared" si="11"/>
        <v/>
      </c>
      <c r="AA177" s="575" t="str">
        <f t="shared" si="11"/>
        <v/>
      </c>
      <c r="AB177" s="573" t="str">
        <f>IF((SUMIF($G$21:$G$170,"介護従業者",AB21:AB170)+SUMIF($G$21:$G$170,"看護職員",AB21:AB170))=0,"",(SUMIF($G$21:$G$170,"介護従業者",AB21:AB170)+SUMIF($G$21:$G$170,"看護職員",AB21:AB170)))</f>
        <v/>
      </c>
      <c r="AC177" s="574" t="str">
        <f t="shared" ref="AC177:AH177" si="12">IF((SUMIF($G$21:$G$170,"介護従業者",AC21:AC170)+SUMIF($G$21:$G$170,"看護職員",AC21:AC170))=0,"",(SUMIF($G$21:$G$170,"介護従業者",AC21:AC170)+SUMIF($G$21:$G$170,"看護職員",AC21:AC170)))</f>
        <v/>
      </c>
      <c r="AD177" s="574" t="str">
        <f t="shared" si="12"/>
        <v/>
      </c>
      <c r="AE177" s="574" t="str">
        <f t="shared" si="12"/>
        <v/>
      </c>
      <c r="AF177" s="574" t="str">
        <f t="shared" si="12"/>
        <v/>
      </c>
      <c r="AG177" s="574" t="str">
        <f t="shared" si="12"/>
        <v/>
      </c>
      <c r="AH177" s="575" t="str">
        <f t="shared" si="12"/>
        <v/>
      </c>
      <c r="AI177" s="573" t="str">
        <f>IF((SUMIF($G$21:$G$170,"介護従業者",AI21:AI170)+SUMIF($G$21:$G$170,"看護職員",AI21:AI170))=0,"",(SUMIF($G$21:$G$170,"介護従業者",AI21:AI170)+SUMIF($G$21:$G$170,"看護職員",AI21:AI170)))</f>
        <v/>
      </c>
      <c r="AJ177" s="574" t="str">
        <f t="shared" ref="AJ177:AO177" si="13">IF((SUMIF($G$21:$G$170,"介護従業者",AJ21:AJ170)+SUMIF($G$21:$G$170,"看護職員",AJ21:AJ170))=0,"",(SUMIF($G$21:$G$170,"介護従業者",AJ21:AJ170)+SUMIF($G$21:$G$170,"看護職員",AJ21:AJ170)))</f>
        <v/>
      </c>
      <c r="AK177" s="574" t="str">
        <f t="shared" si="13"/>
        <v/>
      </c>
      <c r="AL177" s="574" t="str">
        <f t="shared" si="13"/>
        <v/>
      </c>
      <c r="AM177" s="574" t="str">
        <f t="shared" si="13"/>
        <v/>
      </c>
      <c r="AN177" s="574" t="str">
        <f t="shared" si="13"/>
        <v/>
      </c>
      <c r="AO177" s="575" t="str">
        <f t="shared" si="13"/>
        <v/>
      </c>
      <c r="AP177" s="573" t="str">
        <f>IF((SUMIF($G$21:$G$170,"介護従業者",AP21:AP170)+SUMIF($G$21:$G$170,"看護職員",AP21:AP170))=0,"",(SUMIF($G$21:$G$170,"介護従業者",AP21:AP170)+SUMIF($G$21:$G$170,"看護職員",AP21:AP170)))</f>
        <v/>
      </c>
      <c r="AQ177" s="574" t="str">
        <f t="shared" ref="AQ177:AV177" si="14">IF((SUMIF($G$21:$G$170,"介護従業者",AQ21:AQ170)+SUMIF($G$21:$G$170,"看護職員",AQ21:AQ170))=0,"",(SUMIF($G$21:$G$170,"介護従業者",AQ21:AQ170)+SUMIF($G$21:$G$170,"看護職員",AQ21:AQ170)))</f>
        <v/>
      </c>
      <c r="AR177" s="574" t="str">
        <f t="shared" si="14"/>
        <v/>
      </c>
      <c r="AS177" s="574" t="str">
        <f t="shared" si="14"/>
        <v/>
      </c>
      <c r="AT177" s="574" t="str">
        <f t="shared" si="14"/>
        <v/>
      </c>
      <c r="AU177" s="574" t="str">
        <f t="shared" si="14"/>
        <v/>
      </c>
      <c r="AV177" s="575" t="str">
        <f t="shared" si="14"/>
        <v/>
      </c>
      <c r="AW177" s="573" t="str">
        <f>IF((SUMIF($G$21:$G$170,"介護従業者",AW21:AW170)+SUMIF($G$21:$G$170,"看護職員",AW21:AW170))=0,"",(SUMIF($G$21:$G$170,"介護従業者",AW21:AW170)+SUMIF($G$21:$G$170,"看護職員",AW21:AW170)))</f>
        <v/>
      </c>
      <c r="AX177" s="574" t="str">
        <f t="shared" ref="AX177:AY177" si="15">IF((SUMIF($G$21:$G$170,"介護従業者",AX21:AX170)+SUMIF($G$21:$G$170,"看護職員",AX21:AX170))=0,"",(SUMIF($G$21:$G$170,"介護従業者",AX21:AX170)+SUMIF($G$21:$G$170,"看護職員",AX21:AX170)))</f>
        <v/>
      </c>
      <c r="AY177" s="574" t="str">
        <f t="shared" si="15"/>
        <v/>
      </c>
      <c r="AZ177" s="945">
        <f>IF($BC$3="４週",SUM(U177:AV177),IF($BC$3="暦月",SUM(U177:AY177),""))</f>
        <v>0</v>
      </c>
      <c r="BA177" s="946"/>
      <c r="BB177" s="962"/>
      <c r="BC177" s="963"/>
      <c r="BD177" s="963"/>
      <c r="BE177" s="963"/>
      <c r="BF177" s="963"/>
      <c r="BG177" s="963"/>
      <c r="BH177" s="964"/>
    </row>
    <row r="178" spans="2:60" s="576" customFormat="1" ht="20.25" customHeight="1">
      <c r="C178" s="577"/>
      <c r="D178" s="577"/>
      <c r="E178" s="577"/>
      <c r="F178" s="577"/>
      <c r="G178" s="577"/>
      <c r="R178" s="578"/>
      <c r="BH178" s="579"/>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1:57">
      <c r="A232" s="580"/>
      <c r="B232" s="580"/>
      <c r="C232" s="581"/>
      <c r="D232" s="581"/>
      <c r="E232" s="581"/>
      <c r="F232" s="581"/>
      <c r="G232" s="581"/>
      <c r="H232" s="581"/>
      <c r="I232" s="582"/>
      <c r="J232" s="582"/>
      <c r="K232" s="582"/>
      <c r="L232" s="582"/>
      <c r="M232" s="582"/>
      <c r="N232" s="582"/>
      <c r="O232" s="582"/>
      <c r="P232" s="582"/>
      <c r="Q232" s="582"/>
      <c r="R232" s="582"/>
      <c r="S232" s="582"/>
      <c r="T232" s="582"/>
      <c r="U232" s="582"/>
      <c r="V232" s="582"/>
      <c r="W232" s="582"/>
      <c r="X232" s="582"/>
      <c r="Y232" s="582"/>
      <c r="Z232" s="582"/>
      <c r="AA232" s="582"/>
      <c r="AB232" s="582"/>
      <c r="AC232" s="582"/>
      <c r="AD232" s="582"/>
      <c r="AE232" s="582"/>
      <c r="AF232" s="582"/>
      <c r="AG232" s="582"/>
      <c r="AH232" s="582"/>
      <c r="AI232" s="582"/>
      <c r="AJ232" s="582"/>
      <c r="AK232" s="582"/>
      <c r="AL232" s="582"/>
      <c r="AM232" s="582"/>
      <c r="AN232" s="582"/>
      <c r="AO232" s="582"/>
      <c r="AP232" s="582"/>
      <c r="AQ232" s="582"/>
      <c r="AR232" s="582"/>
      <c r="AS232" s="582"/>
      <c r="AT232" s="582"/>
      <c r="AU232" s="582"/>
      <c r="AV232" s="582"/>
      <c r="AW232" s="582"/>
      <c r="AX232" s="583"/>
      <c r="AY232" s="583"/>
      <c r="AZ232" s="583"/>
      <c r="BA232" s="583"/>
      <c r="BB232" s="583"/>
      <c r="BC232" s="583"/>
      <c r="BD232" s="583"/>
      <c r="BE232" s="583"/>
    </row>
    <row r="233" spans="1:57">
      <c r="A233" s="580"/>
      <c r="B233" s="580"/>
      <c r="C233" s="581"/>
      <c r="D233" s="581"/>
      <c r="E233" s="581"/>
      <c r="F233" s="581"/>
      <c r="G233" s="581"/>
      <c r="H233" s="581"/>
      <c r="I233" s="582"/>
      <c r="J233" s="582"/>
      <c r="K233" s="582"/>
      <c r="L233" s="582"/>
      <c r="M233" s="582"/>
      <c r="N233" s="582"/>
      <c r="O233" s="582"/>
      <c r="P233" s="582"/>
      <c r="Q233" s="582"/>
      <c r="R233" s="582"/>
      <c r="S233" s="582"/>
      <c r="T233" s="582"/>
      <c r="U233" s="582"/>
      <c r="V233" s="582"/>
      <c r="W233" s="582"/>
      <c r="X233" s="582"/>
      <c r="Y233" s="582"/>
      <c r="Z233" s="582"/>
      <c r="AA233" s="582"/>
      <c r="AB233" s="582"/>
      <c r="AC233" s="582"/>
      <c r="AD233" s="582"/>
      <c r="AE233" s="582"/>
      <c r="AF233" s="582"/>
      <c r="AG233" s="582"/>
      <c r="AH233" s="582"/>
      <c r="AI233" s="582"/>
      <c r="AJ233" s="582"/>
      <c r="AK233" s="582"/>
      <c r="AL233" s="582"/>
      <c r="AM233" s="582"/>
      <c r="AN233" s="582"/>
      <c r="AO233" s="582"/>
      <c r="AP233" s="582"/>
      <c r="AQ233" s="582"/>
      <c r="AR233" s="582"/>
      <c r="AS233" s="582"/>
      <c r="AT233" s="582"/>
      <c r="AU233" s="582"/>
      <c r="AV233" s="582"/>
      <c r="AW233" s="582"/>
      <c r="AX233" s="583"/>
      <c r="AY233" s="583"/>
      <c r="AZ233" s="583"/>
      <c r="BA233" s="583"/>
      <c r="BB233" s="583"/>
      <c r="BC233" s="583"/>
      <c r="BD233" s="583"/>
      <c r="BE233" s="583"/>
    </row>
    <row r="234" spans="1:57">
      <c r="A234" s="580"/>
      <c r="B234" s="580"/>
      <c r="C234" s="584"/>
      <c r="D234" s="584"/>
      <c r="E234" s="584"/>
      <c r="F234" s="584"/>
      <c r="G234" s="584"/>
      <c r="H234" s="584"/>
      <c r="I234" s="581"/>
      <c r="J234" s="581"/>
      <c r="K234" s="580"/>
      <c r="L234" s="580"/>
      <c r="M234" s="580"/>
      <c r="N234" s="580"/>
      <c r="O234" s="580"/>
      <c r="P234" s="580"/>
    </row>
    <row r="235" spans="1:57">
      <c r="A235" s="580"/>
      <c r="B235" s="580"/>
      <c r="C235" s="584"/>
      <c r="D235" s="584"/>
      <c r="E235" s="584"/>
      <c r="F235" s="584"/>
      <c r="G235" s="584"/>
      <c r="H235" s="584"/>
      <c r="I235" s="581"/>
      <c r="J235" s="581"/>
      <c r="K235" s="580"/>
      <c r="L235" s="580"/>
      <c r="M235" s="580"/>
      <c r="N235" s="580"/>
      <c r="O235" s="580"/>
      <c r="P235" s="580"/>
    </row>
    <row r="236" spans="1:57">
      <c r="C236" s="477"/>
      <c r="D236" s="477"/>
      <c r="E236" s="477"/>
      <c r="F236" s="477"/>
      <c r="G236" s="477"/>
      <c r="H236" s="477"/>
    </row>
    <row r="237" spans="1:57">
      <c r="C237" s="477"/>
      <c r="D237" s="477"/>
      <c r="E237" s="477"/>
      <c r="F237" s="477"/>
      <c r="G237" s="477"/>
      <c r="H237" s="477"/>
    </row>
    <row r="238" spans="1:57">
      <c r="C238" s="477"/>
      <c r="D238" s="477"/>
      <c r="E238" s="477"/>
      <c r="F238" s="477"/>
      <c r="G238" s="477"/>
      <c r="H238" s="477"/>
    </row>
    <row r="239" spans="1:57">
      <c r="C239" s="477"/>
      <c r="D239" s="477"/>
      <c r="E239" s="477"/>
      <c r="F239" s="477"/>
      <c r="G239" s="477"/>
      <c r="H239" s="477"/>
    </row>
  </sheetData>
  <sheetProtection insertRows="0" deleteRows="0"/>
  <mergeCells count="59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B177:T177"/>
    <mergeCell ref="AZ177:BA177"/>
    <mergeCell ref="B171:T171"/>
    <mergeCell ref="AZ171:BA174"/>
    <mergeCell ref="BB171:BH177"/>
    <mergeCell ref="B172:T172"/>
    <mergeCell ref="B173:T173"/>
    <mergeCell ref="B174:T174"/>
    <mergeCell ref="B175:T175"/>
    <mergeCell ref="AZ175:BA175"/>
    <mergeCell ref="B176:T176"/>
    <mergeCell ref="AZ176:BA176"/>
  </mergeCells>
  <phoneticPr fontId="3"/>
  <conditionalFormatting sqref="U23:AA23 U68:AY68">
    <cfRule type="expression" dxfId="411" priority="412">
      <formula>OR(U$171=$B22,U$172=$B22)</formula>
    </cfRule>
  </conditionalFormatting>
  <conditionalFormatting sqref="U23:AA23 V22:AA22">
    <cfRule type="expression" dxfId="410" priority="411">
      <formula>INDIRECT(ADDRESS(ROW(),COLUMN()))=TRUNC(INDIRECT(ADDRESS(ROW(),COLUMN())))</formula>
    </cfRule>
  </conditionalFormatting>
  <conditionalFormatting sqref="AZ22:BC23">
    <cfRule type="expression" dxfId="409" priority="410">
      <formula>INDIRECT(ADDRESS(ROW(),COLUMN()))=TRUNC(INDIRECT(ADDRESS(ROW(),COLUMN())))</formula>
    </cfRule>
  </conditionalFormatting>
  <conditionalFormatting sqref="AZ25:BC26">
    <cfRule type="expression" dxfId="408" priority="409">
      <formula>INDIRECT(ADDRESS(ROW(),COLUMN()))=TRUNC(INDIRECT(ADDRESS(ROW(),COLUMN())))</formula>
    </cfRule>
  </conditionalFormatting>
  <conditionalFormatting sqref="AZ28:BC29">
    <cfRule type="expression" dxfId="407" priority="408">
      <formula>INDIRECT(ADDRESS(ROW(),COLUMN()))=TRUNC(INDIRECT(ADDRESS(ROW(),COLUMN())))</formula>
    </cfRule>
  </conditionalFormatting>
  <conditionalFormatting sqref="AZ31:BC32">
    <cfRule type="expression" dxfId="406" priority="407">
      <formula>INDIRECT(ADDRESS(ROW(),COLUMN()))=TRUNC(INDIRECT(ADDRESS(ROW(),COLUMN())))</formula>
    </cfRule>
  </conditionalFormatting>
  <conditionalFormatting sqref="AZ34:BC35">
    <cfRule type="expression" dxfId="405" priority="406">
      <formula>INDIRECT(ADDRESS(ROW(),COLUMN()))=TRUNC(INDIRECT(ADDRESS(ROW(),COLUMN())))</formula>
    </cfRule>
  </conditionalFormatting>
  <conditionalFormatting sqref="AZ37:BC38">
    <cfRule type="expression" dxfId="404" priority="405">
      <formula>INDIRECT(ADDRESS(ROW(),COLUMN()))=TRUNC(INDIRECT(ADDRESS(ROW(),COLUMN())))</formula>
    </cfRule>
  </conditionalFormatting>
  <conditionalFormatting sqref="AZ40:BC41">
    <cfRule type="expression" dxfId="403" priority="404">
      <formula>INDIRECT(ADDRESS(ROW(),COLUMN()))=TRUNC(INDIRECT(ADDRESS(ROW(),COLUMN())))</formula>
    </cfRule>
  </conditionalFormatting>
  <conditionalFormatting sqref="AZ43:BC44">
    <cfRule type="expression" dxfId="402" priority="403">
      <formula>INDIRECT(ADDRESS(ROW(),COLUMN()))=TRUNC(INDIRECT(ADDRESS(ROW(),COLUMN())))</formula>
    </cfRule>
  </conditionalFormatting>
  <conditionalFormatting sqref="AZ46:BC47">
    <cfRule type="expression" dxfId="401" priority="402">
      <formula>INDIRECT(ADDRESS(ROW(),COLUMN()))=TRUNC(INDIRECT(ADDRESS(ROW(),COLUMN())))</formula>
    </cfRule>
  </conditionalFormatting>
  <conditionalFormatting sqref="AZ49:BC50">
    <cfRule type="expression" dxfId="400" priority="401">
      <formula>INDIRECT(ADDRESS(ROW(),COLUMN()))=TRUNC(INDIRECT(ADDRESS(ROW(),COLUMN())))</formula>
    </cfRule>
  </conditionalFormatting>
  <conditionalFormatting sqref="AZ52:BC53">
    <cfRule type="expression" dxfId="399" priority="400">
      <formula>INDIRECT(ADDRESS(ROW(),COLUMN()))=TRUNC(INDIRECT(ADDRESS(ROW(),COLUMN())))</formula>
    </cfRule>
  </conditionalFormatting>
  <conditionalFormatting sqref="AZ55:BC56">
    <cfRule type="expression" dxfId="398" priority="399">
      <formula>INDIRECT(ADDRESS(ROW(),COLUMN()))=TRUNC(INDIRECT(ADDRESS(ROW(),COLUMN())))</formula>
    </cfRule>
  </conditionalFormatting>
  <conditionalFormatting sqref="AZ58:BC59">
    <cfRule type="expression" dxfId="397" priority="398">
      <formula>INDIRECT(ADDRESS(ROW(),COLUMN()))=TRUNC(INDIRECT(ADDRESS(ROW(),COLUMN())))</formula>
    </cfRule>
  </conditionalFormatting>
  <conditionalFormatting sqref="AZ61:BC62">
    <cfRule type="expression" dxfId="396" priority="397">
      <formula>INDIRECT(ADDRESS(ROW(),COLUMN()))=TRUNC(INDIRECT(ADDRESS(ROW(),COLUMN())))</formula>
    </cfRule>
  </conditionalFormatting>
  <conditionalFormatting sqref="AZ64:BC65">
    <cfRule type="expression" dxfId="395" priority="396">
      <formula>INDIRECT(ADDRESS(ROW(),COLUMN()))=TRUNC(INDIRECT(ADDRESS(ROW(),COLUMN())))</formula>
    </cfRule>
  </conditionalFormatting>
  <conditionalFormatting sqref="AZ67:BC68">
    <cfRule type="expression" dxfId="394" priority="395">
      <formula>INDIRECT(ADDRESS(ROW(),COLUMN()))=TRUNC(INDIRECT(ADDRESS(ROW(),COLUMN())))</formula>
    </cfRule>
  </conditionalFormatting>
  <conditionalFormatting sqref="U171:BA174">
    <cfRule type="expression" dxfId="393" priority="394">
      <formula>INDIRECT(ADDRESS(ROW(),COLUMN()))=TRUNC(INDIRECT(ADDRESS(ROW(),COLUMN())))</formula>
    </cfRule>
  </conditionalFormatting>
  <conditionalFormatting sqref="AB23:AH23">
    <cfRule type="expression" dxfId="392" priority="393">
      <formula>OR(AB$171=$B22,AB$172=$B22)</formula>
    </cfRule>
  </conditionalFormatting>
  <conditionalFormatting sqref="AB22:AH23">
    <cfRule type="expression" dxfId="391" priority="392">
      <formula>INDIRECT(ADDRESS(ROW(),COLUMN()))=TRUNC(INDIRECT(ADDRESS(ROW(),COLUMN())))</formula>
    </cfRule>
  </conditionalFormatting>
  <conditionalFormatting sqref="AI23:AO23">
    <cfRule type="expression" dxfId="390" priority="391">
      <formula>OR(AI$171=$B22,AI$172=$B22)</formula>
    </cfRule>
  </conditionalFormatting>
  <conditionalFormatting sqref="AI22:AO23">
    <cfRule type="expression" dxfId="389" priority="390">
      <formula>INDIRECT(ADDRESS(ROW(),COLUMN()))=TRUNC(INDIRECT(ADDRESS(ROW(),COLUMN())))</formula>
    </cfRule>
  </conditionalFormatting>
  <conditionalFormatting sqref="AP23:AV23">
    <cfRule type="expression" dxfId="388" priority="389">
      <formula>OR(AP$171=$B22,AP$172=$B22)</formula>
    </cfRule>
  </conditionalFormatting>
  <conditionalFormatting sqref="AP22:AV23">
    <cfRule type="expression" dxfId="387" priority="388">
      <formula>INDIRECT(ADDRESS(ROW(),COLUMN()))=TRUNC(INDIRECT(ADDRESS(ROW(),COLUMN())))</formula>
    </cfRule>
  </conditionalFormatting>
  <conditionalFormatting sqref="AW23:AY23">
    <cfRule type="expression" dxfId="386" priority="387">
      <formula>OR(AW$171=$B22,AW$172=$B22)</formula>
    </cfRule>
  </conditionalFormatting>
  <conditionalFormatting sqref="AW22:AY23">
    <cfRule type="expression" dxfId="385" priority="386">
      <formula>INDIRECT(ADDRESS(ROW(),COLUMN()))=TRUNC(INDIRECT(ADDRESS(ROW(),COLUMN())))</formula>
    </cfRule>
  </conditionalFormatting>
  <conditionalFormatting sqref="U26:AA26">
    <cfRule type="expression" dxfId="384" priority="385">
      <formula>OR(U$171=$B25,U$172=$B25)</formula>
    </cfRule>
  </conditionalFormatting>
  <conditionalFormatting sqref="U25:AA26">
    <cfRule type="expression" dxfId="383" priority="384">
      <formula>INDIRECT(ADDRESS(ROW(),COLUMN()))=TRUNC(INDIRECT(ADDRESS(ROW(),COLUMN())))</formula>
    </cfRule>
  </conditionalFormatting>
  <conditionalFormatting sqref="AB26:AH26">
    <cfRule type="expression" dxfId="382" priority="383">
      <formula>OR(AB$171=$B25,AB$172=$B25)</formula>
    </cfRule>
  </conditionalFormatting>
  <conditionalFormatting sqref="AB25:AH26">
    <cfRule type="expression" dxfId="381" priority="382">
      <formula>INDIRECT(ADDRESS(ROW(),COLUMN()))=TRUNC(INDIRECT(ADDRESS(ROW(),COLUMN())))</formula>
    </cfRule>
  </conditionalFormatting>
  <conditionalFormatting sqref="AI26:AO26">
    <cfRule type="expression" dxfId="380" priority="381">
      <formula>OR(AI$171=$B25,AI$172=$B25)</formula>
    </cfRule>
  </conditionalFormatting>
  <conditionalFormatting sqref="AI25:AO26">
    <cfRule type="expression" dxfId="379" priority="380">
      <formula>INDIRECT(ADDRESS(ROW(),COLUMN()))=TRUNC(INDIRECT(ADDRESS(ROW(),COLUMN())))</formula>
    </cfRule>
  </conditionalFormatting>
  <conditionalFormatting sqref="AP26:AV26">
    <cfRule type="expression" dxfId="378" priority="379">
      <formula>OR(AP$171=$B25,AP$172=$B25)</formula>
    </cfRule>
  </conditionalFormatting>
  <conditionalFormatting sqref="AP25:AV26">
    <cfRule type="expression" dxfId="377" priority="378">
      <formula>INDIRECT(ADDRESS(ROW(),COLUMN()))=TRUNC(INDIRECT(ADDRESS(ROW(),COLUMN())))</formula>
    </cfRule>
  </conditionalFormatting>
  <conditionalFormatting sqref="AW26:AY26">
    <cfRule type="expression" dxfId="376" priority="377">
      <formula>OR(AW$171=$B25,AW$172=$B25)</formula>
    </cfRule>
  </conditionalFormatting>
  <conditionalFormatting sqref="AW25:AY26">
    <cfRule type="expression" dxfId="375" priority="376">
      <formula>INDIRECT(ADDRESS(ROW(),COLUMN()))=TRUNC(INDIRECT(ADDRESS(ROW(),COLUMN())))</formula>
    </cfRule>
  </conditionalFormatting>
  <conditionalFormatting sqref="U29:AA29">
    <cfRule type="expression" dxfId="374" priority="375">
      <formula>OR(U$171=$B28,U$172=$B28)</formula>
    </cfRule>
  </conditionalFormatting>
  <conditionalFormatting sqref="U28:AA29">
    <cfRule type="expression" dxfId="373" priority="374">
      <formula>INDIRECT(ADDRESS(ROW(),COLUMN()))=TRUNC(INDIRECT(ADDRESS(ROW(),COLUMN())))</formula>
    </cfRule>
  </conditionalFormatting>
  <conditionalFormatting sqref="AB29:AH29">
    <cfRule type="expression" dxfId="372" priority="373">
      <formula>OR(AB$171=$B28,AB$172=$B28)</formula>
    </cfRule>
  </conditionalFormatting>
  <conditionalFormatting sqref="AB28:AH29">
    <cfRule type="expression" dxfId="371" priority="372">
      <formula>INDIRECT(ADDRESS(ROW(),COLUMN()))=TRUNC(INDIRECT(ADDRESS(ROW(),COLUMN())))</formula>
    </cfRule>
  </conditionalFormatting>
  <conditionalFormatting sqref="AI29:AO29">
    <cfRule type="expression" dxfId="370" priority="371">
      <formula>OR(AI$171=$B28,AI$172=$B28)</formula>
    </cfRule>
  </conditionalFormatting>
  <conditionalFormatting sqref="AI28:AO29">
    <cfRule type="expression" dxfId="369" priority="370">
      <formula>INDIRECT(ADDRESS(ROW(),COLUMN()))=TRUNC(INDIRECT(ADDRESS(ROW(),COLUMN())))</formula>
    </cfRule>
  </conditionalFormatting>
  <conditionalFormatting sqref="AP29:AV29">
    <cfRule type="expression" dxfId="368" priority="369">
      <formula>OR(AP$171=$B28,AP$172=$B28)</formula>
    </cfRule>
  </conditionalFormatting>
  <conditionalFormatting sqref="AP28:AV29">
    <cfRule type="expression" dxfId="367" priority="368">
      <formula>INDIRECT(ADDRESS(ROW(),COLUMN()))=TRUNC(INDIRECT(ADDRESS(ROW(),COLUMN())))</formula>
    </cfRule>
  </conditionalFormatting>
  <conditionalFormatting sqref="AW29:AY29">
    <cfRule type="expression" dxfId="366" priority="367">
      <formula>OR(AW$171=$B28,AW$172=$B28)</formula>
    </cfRule>
  </conditionalFormatting>
  <conditionalFormatting sqref="AW28:AY29">
    <cfRule type="expression" dxfId="365" priority="366">
      <formula>INDIRECT(ADDRESS(ROW(),COLUMN()))=TRUNC(INDIRECT(ADDRESS(ROW(),COLUMN())))</formula>
    </cfRule>
  </conditionalFormatting>
  <conditionalFormatting sqref="U32:AA32">
    <cfRule type="expression" dxfId="364" priority="365">
      <formula>OR(U$171=$B31,U$172=$B31)</formula>
    </cfRule>
  </conditionalFormatting>
  <conditionalFormatting sqref="U31:AA32">
    <cfRule type="expression" dxfId="363" priority="364">
      <formula>INDIRECT(ADDRESS(ROW(),COLUMN()))=TRUNC(INDIRECT(ADDRESS(ROW(),COLUMN())))</formula>
    </cfRule>
  </conditionalFormatting>
  <conditionalFormatting sqref="AB32:AH32">
    <cfRule type="expression" dxfId="362" priority="363">
      <formula>OR(AB$171=$B31,AB$172=$B31)</formula>
    </cfRule>
  </conditionalFormatting>
  <conditionalFormatting sqref="AB31:AH32">
    <cfRule type="expression" dxfId="361" priority="362">
      <formula>INDIRECT(ADDRESS(ROW(),COLUMN()))=TRUNC(INDIRECT(ADDRESS(ROW(),COLUMN())))</formula>
    </cfRule>
  </conditionalFormatting>
  <conditionalFormatting sqref="AI32:AO32">
    <cfRule type="expression" dxfId="360" priority="361">
      <formula>OR(AI$171=$B31,AI$172=$B31)</formula>
    </cfRule>
  </conditionalFormatting>
  <conditionalFormatting sqref="AI31:AO32">
    <cfRule type="expression" dxfId="359" priority="360">
      <formula>INDIRECT(ADDRESS(ROW(),COLUMN()))=TRUNC(INDIRECT(ADDRESS(ROW(),COLUMN())))</formula>
    </cfRule>
  </conditionalFormatting>
  <conditionalFormatting sqref="AP32:AV32">
    <cfRule type="expression" dxfId="358" priority="359">
      <formula>OR(AP$171=$B31,AP$172=$B31)</formula>
    </cfRule>
  </conditionalFormatting>
  <conditionalFormatting sqref="AP31:AV32">
    <cfRule type="expression" dxfId="357" priority="358">
      <formula>INDIRECT(ADDRESS(ROW(),COLUMN()))=TRUNC(INDIRECT(ADDRESS(ROW(),COLUMN())))</formula>
    </cfRule>
  </conditionalFormatting>
  <conditionalFormatting sqref="AW32:AY32">
    <cfRule type="expression" dxfId="356" priority="357">
      <formula>OR(AW$171=$B31,AW$172=$B31)</formula>
    </cfRule>
  </conditionalFormatting>
  <conditionalFormatting sqref="AW31:AY32">
    <cfRule type="expression" dxfId="355" priority="356">
      <formula>INDIRECT(ADDRESS(ROW(),COLUMN()))=TRUNC(INDIRECT(ADDRESS(ROW(),COLUMN())))</formula>
    </cfRule>
  </conditionalFormatting>
  <conditionalFormatting sqref="U35:AA35">
    <cfRule type="expression" dxfId="354" priority="355">
      <formula>OR(U$171=$B34,U$172=$B34)</formula>
    </cfRule>
  </conditionalFormatting>
  <conditionalFormatting sqref="U34:AA35">
    <cfRule type="expression" dxfId="353" priority="354">
      <formula>INDIRECT(ADDRESS(ROW(),COLUMN()))=TRUNC(INDIRECT(ADDRESS(ROW(),COLUMN())))</formula>
    </cfRule>
  </conditionalFormatting>
  <conditionalFormatting sqref="AB35:AH35">
    <cfRule type="expression" dxfId="352" priority="353">
      <formula>OR(AB$171=$B34,AB$172=$B34)</formula>
    </cfRule>
  </conditionalFormatting>
  <conditionalFormatting sqref="AB34:AH35">
    <cfRule type="expression" dxfId="351" priority="352">
      <formula>INDIRECT(ADDRESS(ROW(),COLUMN()))=TRUNC(INDIRECT(ADDRESS(ROW(),COLUMN())))</formula>
    </cfRule>
  </conditionalFormatting>
  <conditionalFormatting sqref="AI35:AO35">
    <cfRule type="expression" dxfId="350" priority="351">
      <formula>OR(AI$171=$B34,AI$172=$B34)</formula>
    </cfRule>
  </conditionalFormatting>
  <conditionalFormatting sqref="AI34:AO35">
    <cfRule type="expression" dxfId="349" priority="350">
      <formula>INDIRECT(ADDRESS(ROW(),COLUMN()))=TRUNC(INDIRECT(ADDRESS(ROW(),COLUMN())))</formula>
    </cfRule>
  </conditionalFormatting>
  <conditionalFormatting sqref="AP35:AV35">
    <cfRule type="expression" dxfId="348" priority="349">
      <formula>OR(AP$171=$B34,AP$172=$B34)</formula>
    </cfRule>
  </conditionalFormatting>
  <conditionalFormatting sqref="AP34:AV35">
    <cfRule type="expression" dxfId="347" priority="348">
      <formula>INDIRECT(ADDRESS(ROW(),COLUMN()))=TRUNC(INDIRECT(ADDRESS(ROW(),COLUMN())))</formula>
    </cfRule>
  </conditionalFormatting>
  <conditionalFormatting sqref="AW35:AY35">
    <cfRule type="expression" dxfId="346" priority="347">
      <formula>OR(AW$171=$B34,AW$172=$B34)</formula>
    </cfRule>
  </conditionalFormatting>
  <conditionalFormatting sqref="AW34:AY35">
    <cfRule type="expression" dxfId="345" priority="346">
      <formula>INDIRECT(ADDRESS(ROW(),COLUMN()))=TRUNC(INDIRECT(ADDRESS(ROW(),COLUMN())))</formula>
    </cfRule>
  </conditionalFormatting>
  <conditionalFormatting sqref="U38:AA38">
    <cfRule type="expression" dxfId="344" priority="345">
      <formula>OR(U$171=$B37,U$172=$B37)</formula>
    </cfRule>
  </conditionalFormatting>
  <conditionalFormatting sqref="U37:AA38">
    <cfRule type="expression" dxfId="343" priority="344">
      <formula>INDIRECT(ADDRESS(ROW(),COLUMN()))=TRUNC(INDIRECT(ADDRESS(ROW(),COLUMN())))</formula>
    </cfRule>
  </conditionalFormatting>
  <conditionalFormatting sqref="AB38:AH38">
    <cfRule type="expression" dxfId="342" priority="343">
      <formula>OR(AB$171=$B37,AB$172=$B37)</formula>
    </cfRule>
  </conditionalFormatting>
  <conditionalFormatting sqref="AB37:AH38">
    <cfRule type="expression" dxfId="341" priority="342">
      <formula>INDIRECT(ADDRESS(ROW(),COLUMN()))=TRUNC(INDIRECT(ADDRESS(ROW(),COLUMN())))</formula>
    </cfRule>
  </conditionalFormatting>
  <conditionalFormatting sqref="AI38:AO38">
    <cfRule type="expression" dxfId="340" priority="341">
      <formula>OR(AI$171=$B37,AI$172=$B37)</formula>
    </cfRule>
  </conditionalFormatting>
  <conditionalFormatting sqref="AI37:AO38">
    <cfRule type="expression" dxfId="339" priority="340">
      <formula>INDIRECT(ADDRESS(ROW(),COLUMN()))=TRUNC(INDIRECT(ADDRESS(ROW(),COLUMN())))</formula>
    </cfRule>
  </conditionalFormatting>
  <conditionalFormatting sqref="AP38:AV38">
    <cfRule type="expression" dxfId="338" priority="339">
      <formula>OR(AP$171=$B37,AP$172=$B37)</formula>
    </cfRule>
  </conditionalFormatting>
  <conditionalFormatting sqref="AP37:AV38">
    <cfRule type="expression" dxfId="337" priority="338">
      <formula>INDIRECT(ADDRESS(ROW(),COLUMN()))=TRUNC(INDIRECT(ADDRESS(ROW(),COLUMN())))</formula>
    </cfRule>
  </conditionalFormatting>
  <conditionalFormatting sqref="AW38:AY38">
    <cfRule type="expression" dxfId="336" priority="337">
      <formula>OR(AW$171=$B37,AW$172=$B37)</formula>
    </cfRule>
  </conditionalFormatting>
  <conditionalFormatting sqref="AW37:AY38">
    <cfRule type="expression" dxfId="335" priority="336">
      <formula>INDIRECT(ADDRESS(ROW(),COLUMN()))=TRUNC(INDIRECT(ADDRESS(ROW(),COLUMN())))</formula>
    </cfRule>
  </conditionalFormatting>
  <conditionalFormatting sqref="U41:AA41">
    <cfRule type="expression" dxfId="334" priority="335">
      <formula>OR(U$171=$B40,U$172=$B40)</formula>
    </cfRule>
  </conditionalFormatting>
  <conditionalFormatting sqref="U40:AA41">
    <cfRule type="expression" dxfId="333" priority="334">
      <formula>INDIRECT(ADDRESS(ROW(),COLUMN()))=TRUNC(INDIRECT(ADDRESS(ROW(),COLUMN())))</formula>
    </cfRule>
  </conditionalFormatting>
  <conditionalFormatting sqref="AB41:AH41">
    <cfRule type="expression" dxfId="332" priority="333">
      <formula>OR(AB$171=$B40,AB$172=$B40)</formula>
    </cfRule>
  </conditionalFormatting>
  <conditionalFormatting sqref="AB40:AH41">
    <cfRule type="expression" dxfId="331" priority="332">
      <formula>INDIRECT(ADDRESS(ROW(),COLUMN()))=TRUNC(INDIRECT(ADDRESS(ROW(),COLUMN())))</formula>
    </cfRule>
  </conditionalFormatting>
  <conditionalFormatting sqref="AI41:AO41">
    <cfRule type="expression" dxfId="330" priority="331">
      <formula>OR(AI$171=$B40,AI$172=$B40)</formula>
    </cfRule>
  </conditionalFormatting>
  <conditionalFormatting sqref="AI40:AO41">
    <cfRule type="expression" dxfId="329" priority="330">
      <formula>INDIRECT(ADDRESS(ROW(),COLUMN()))=TRUNC(INDIRECT(ADDRESS(ROW(),COLUMN())))</formula>
    </cfRule>
  </conditionalFormatting>
  <conditionalFormatting sqref="AP41:AV41">
    <cfRule type="expression" dxfId="328" priority="329">
      <formula>OR(AP$171=$B40,AP$172=$B40)</formula>
    </cfRule>
  </conditionalFormatting>
  <conditionalFormatting sqref="AP40:AV41">
    <cfRule type="expression" dxfId="327" priority="328">
      <formula>INDIRECT(ADDRESS(ROW(),COLUMN()))=TRUNC(INDIRECT(ADDRESS(ROW(),COLUMN())))</formula>
    </cfRule>
  </conditionalFormatting>
  <conditionalFormatting sqref="AW41:AY41">
    <cfRule type="expression" dxfId="326" priority="327">
      <formula>OR(AW$171=$B40,AW$172=$B40)</formula>
    </cfRule>
  </conditionalFormatting>
  <conditionalFormatting sqref="AW40:AY41">
    <cfRule type="expression" dxfId="325" priority="326">
      <formula>INDIRECT(ADDRESS(ROW(),COLUMN()))=TRUNC(INDIRECT(ADDRESS(ROW(),COLUMN())))</formula>
    </cfRule>
  </conditionalFormatting>
  <conditionalFormatting sqref="U44:AA44">
    <cfRule type="expression" dxfId="324" priority="325">
      <formula>OR(U$171=$B43,U$172=$B43)</formula>
    </cfRule>
  </conditionalFormatting>
  <conditionalFormatting sqref="U43:AA44">
    <cfRule type="expression" dxfId="323" priority="324">
      <formula>INDIRECT(ADDRESS(ROW(),COLUMN()))=TRUNC(INDIRECT(ADDRESS(ROW(),COLUMN())))</formula>
    </cfRule>
  </conditionalFormatting>
  <conditionalFormatting sqref="AB44:AH44">
    <cfRule type="expression" dxfId="322" priority="323">
      <formula>OR(AB$171=$B43,AB$172=$B43)</formula>
    </cfRule>
  </conditionalFormatting>
  <conditionalFormatting sqref="AB43:AH44">
    <cfRule type="expression" dxfId="321" priority="322">
      <formula>INDIRECT(ADDRESS(ROW(),COLUMN()))=TRUNC(INDIRECT(ADDRESS(ROW(),COLUMN())))</formula>
    </cfRule>
  </conditionalFormatting>
  <conditionalFormatting sqref="AI44:AO44">
    <cfRule type="expression" dxfId="320" priority="321">
      <formula>OR(AI$171=$B43,AI$172=$B43)</formula>
    </cfRule>
  </conditionalFormatting>
  <conditionalFormatting sqref="AI43:AO44">
    <cfRule type="expression" dxfId="319" priority="320">
      <formula>INDIRECT(ADDRESS(ROW(),COLUMN()))=TRUNC(INDIRECT(ADDRESS(ROW(),COLUMN())))</formula>
    </cfRule>
  </conditionalFormatting>
  <conditionalFormatting sqref="AP44:AV44">
    <cfRule type="expression" dxfId="318" priority="319">
      <formula>OR(AP$171=$B43,AP$172=$B43)</formula>
    </cfRule>
  </conditionalFormatting>
  <conditionalFormatting sqref="AP43:AV44">
    <cfRule type="expression" dxfId="317" priority="318">
      <formula>INDIRECT(ADDRESS(ROW(),COLUMN()))=TRUNC(INDIRECT(ADDRESS(ROW(),COLUMN())))</formula>
    </cfRule>
  </conditionalFormatting>
  <conditionalFormatting sqref="AW44:AY44">
    <cfRule type="expression" dxfId="316" priority="317">
      <formula>OR(AW$171=$B43,AW$172=$B43)</formula>
    </cfRule>
  </conditionalFormatting>
  <conditionalFormatting sqref="AW43:AY44">
    <cfRule type="expression" dxfId="315" priority="316">
      <formula>INDIRECT(ADDRESS(ROW(),COLUMN()))=TRUNC(INDIRECT(ADDRESS(ROW(),COLUMN())))</formula>
    </cfRule>
  </conditionalFormatting>
  <conditionalFormatting sqref="U47:AA47">
    <cfRule type="expression" dxfId="314" priority="315">
      <formula>OR(U$171=$B46,U$172=$B46)</formula>
    </cfRule>
  </conditionalFormatting>
  <conditionalFormatting sqref="U46:AA47">
    <cfRule type="expression" dxfId="313" priority="314">
      <formula>INDIRECT(ADDRESS(ROW(),COLUMN()))=TRUNC(INDIRECT(ADDRESS(ROW(),COLUMN())))</formula>
    </cfRule>
  </conditionalFormatting>
  <conditionalFormatting sqref="AB47:AH47">
    <cfRule type="expression" dxfId="312" priority="313">
      <formula>OR(AB$171=$B46,AB$172=$B46)</formula>
    </cfRule>
  </conditionalFormatting>
  <conditionalFormatting sqref="AB46:AH47">
    <cfRule type="expression" dxfId="311" priority="312">
      <formula>INDIRECT(ADDRESS(ROW(),COLUMN()))=TRUNC(INDIRECT(ADDRESS(ROW(),COLUMN())))</formula>
    </cfRule>
  </conditionalFormatting>
  <conditionalFormatting sqref="AI47:AO47">
    <cfRule type="expression" dxfId="310" priority="311">
      <formula>OR(AI$171=$B46,AI$172=$B46)</formula>
    </cfRule>
  </conditionalFormatting>
  <conditionalFormatting sqref="AI46:AO47">
    <cfRule type="expression" dxfId="309" priority="310">
      <formula>INDIRECT(ADDRESS(ROW(),COLUMN()))=TRUNC(INDIRECT(ADDRESS(ROW(),COLUMN())))</formula>
    </cfRule>
  </conditionalFormatting>
  <conditionalFormatting sqref="AP47:AV47">
    <cfRule type="expression" dxfId="308" priority="309">
      <formula>OR(AP$171=$B46,AP$172=$B46)</formula>
    </cfRule>
  </conditionalFormatting>
  <conditionalFormatting sqref="AP46:AV47">
    <cfRule type="expression" dxfId="307" priority="308">
      <formula>INDIRECT(ADDRESS(ROW(),COLUMN()))=TRUNC(INDIRECT(ADDRESS(ROW(),COLUMN())))</formula>
    </cfRule>
  </conditionalFormatting>
  <conditionalFormatting sqref="AW47:AY47">
    <cfRule type="expression" dxfId="306" priority="307">
      <formula>OR(AW$171=$B46,AW$172=$B46)</formula>
    </cfRule>
  </conditionalFormatting>
  <conditionalFormatting sqref="AW46:AY47">
    <cfRule type="expression" dxfId="305" priority="306">
      <formula>INDIRECT(ADDRESS(ROW(),COLUMN()))=TRUNC(INDIRECT(ADDRESS(ROW(),COLUMN())))</formula>
    </cfRule>
  </conditionalFormatting>
  <conditionalFormatting sqref="U50:AA50">
    <cfRule type="expression" dxfId="304" priority="305">
      <formula>OR(U$171=$B49,U$172=$B49)</formula>
    </cfRule>
  </conditionalFormatting>
  <conditionalFormatting sqref="U49:AA50">
    <cfRule type="expression" dxfId="303" priority="304">
      <formula>INDIRECT(ADDRESS(ROW(),COLUMN()))=TRUNC(INDIRECT(ADDRESS(ROW(),COLUMN())))</formula>
    </cfRule>
  </conditionalFormatting>
  <conditionalFormatting sqref="AB50:AH50">
    <cfRule type="expression" dxfId="302" priority="303">
      <formula>OR(AB$171=$B49,AB$172=$B49)</formula>
    </cfRule>
  </conditionalFormatting>
  <conditionalFormatting sqref="AB49:AH50">
    <cfRule type="expression" dxfId="301" priority="302">
      <formula>INDIRECT(ADDRESS(ROW(),COLUMN()))=TRUNC(INDIRECT(ADDRESS(ROW(),COLUMN())))</formula>
    </cfRule>
  </conditionalFormatting>
  <conditionalFormatting sqref="AI50:AO50">
    <cfRule type="expression" dxfId="300" priority="301">
      <formula>OR(AI$171=$B49,AI$172=$B49)</formula>
    </cfRule>
  </conditionalFormatting>
  <conditionalFormatting sqref="AI49:AO50">
    <cfRule type="expression" dxfId="299" priority="300">
      <formula>INDIRECT(ADDRESS(ROW(),COLUMN()))=TRUNC(INDIRECT(ADDRESS(ROW(),COLUMN())))</formula>
    </cfRule>
  </conditionalFormatting>
  <conditionalFormatting sqref="AP50:AV50">
    <cfRule type="expression" dxfId="298" priority="299">
      <formula>OR(AP$171=$B49,AP$172=$B49)</formula>
    </cfRule>
  </conditionalFormatting>
  <conditionalFormatting sqref="AP49:AV50">
    <cfRule type="expression" dxfId="297" priority="298">
      <formula>INDIRECT(ADDRESS(ROW(),COLUMN()))=TRUNC(INDIRECT(ADDRESS(ROW(),COLUMN())))</formula>
    </cfRule>
  </conditionalFormatting>
  <conditionalFormatting sqref="AW50:AY50">
    <cfRule type="expression" dxfId="296" priority="297">
      <formula>OR(AW$171=$B49,AW$172=$B49)</formula>
    </cfRule>
  </conditionalFormatting>
  <conditionalFormatting sqref="AW49:AY50">
    <cfRule type="expression" dxfId="295" priority="296">
      <formula>INDIRECT(ADDRESS(ROW(),COLUMN()))=TRUNC(INDIRECT(ADDRESS(ROW(),COLUMN())))</formula>
    </cfRule>
  </conditionalFormatting>
  <conditionalFormatting sqref="U53:AA53">
    <cfRule type="expression" dxfId="294" priority="295">
      <formula>OR(U$171=$B52,U$172=$B52)</formula>
    </cfRule>
  </conditionalFormatting>
  <conditionalFormatting sqref="U52:AA53">
    <cfRule type="expression" dxfId="293" priority="294">
      <formula>INDIRECT(ADDRESS(ROW(),COLUMN()))=TRUNC(INDIRECT(ADDRESS(ROW(),COLUMN())))</formula>
    </cfRule>
  </conditionalFormatting>
  <conditionalFormatting sqref="AB53:AH53">
    <cfRule type="expression" dxfId="292" priority="293">
      <formula>OR(AB$171=$B52,AB$172=$B52)</formula>
    </cfRule>
  </conditionalFormatting>
  <conditionalFormatting sqref="AB52:AH53">
    <cfRule type="expression" dxfId="291" priority="292">
      <formula>INDIRECT(ADDRESS(ROW(),COLUMN()))=TRUNC(INDIRECT(ADDRESS(ROW(),COLUMN())))</formula>
    </cfRule>
  </conditionalFormatting>
  <conditionalFormatting sqref="AI53:AO53">
    <cfRule type="expression" dxfId="290" priority="291">
      <formula>OR(AI$171=$B52,AI$172=$B52)</formula>
    </cfRule>
  </conditionalFormatting>
  <conditionalFormatting sqref="AI52:AO53">
    <cfRule type="expression" dxfId="289" priority="290">
      <formula>INDIRECT(ADDRESS(ROW(),COLUMN()))=TRUNC(INDIRECT(ADDRESS(ROW(),COLUMN())))</formula>
    </cfRule>
  </conditionalFormatting>
  <conditionalFormatting sqref="AP53:AV53">
    <cfRule type="expression" dxfId="288" priority="289">
      <formula>OR(AP$171=$B52,AP$172=$B52)</formula>
    </cfRule>
  </conditionalFormatting>
  <conditionalFormatting sqref="AP52:AV53">
    <cfRule type="expression" dxfId="287" priority="288">
      <formula>INDIRECT(ADDRESS(ROW(),COLUMN()))=TRUNC(INDIRECT(ADDRESS(ROW(),COLUMN())))</formula>
    </cfRule>
  </conditionalFormatting>
  <conditionalFormatting sqref="AW53:AY53">
    <cfRule type="expression" dxfId="286" priority="287">
      <formula>OR(AW$171=$B52,AW$172=$B52)</formula>
    </cfRule>
  </conditionalFormatting>
  <conditionalFormatting sqref="AW52:AY53">
    <cfRule type="expression" dxfId="285" priority="286">
      <formula>INDIRECT(ADDRESS(ROW(),COLUMN()))=TRUNC(INDIRECT(ADDRESS(ROW(),COLUMN())))</formula>
    </cfRule>
  </conditionalFormatting>
  <conditionalFormatting sqref="U56:AA56">
    <cfRule type="expression" dxfId="284" priority="285">
      <formula>OR(U$171=$B55,U$172=$B55)</formula>
    </cfRule>
  </conditionalFormatting>
  <conditionalFormatting sqref="U55:AA56">
    <cfRule type="expression" dxfId="283" priority="284">
      <formula>INDIRECT(ADDRESS(ROW(),COLUMN()))=TRUNC(INDIRECT(ADDRESS(ROW(),COLUMN())))</formula>
    </cfRule>
  </conditionalFormatting>
  <conditionalFormatting sqref="AB56:AH56">
    <cfRule type="expression" dxfId="282" priority="283">
      <formula>OR(AB$171=$B55,AB$172=$B55)</formula>
    </cfRule>
  </conditionalFormatting>
  <conditionalFormatting sqref="AB55:AH56">
    <cfRule type="expression" dxfId="281" priority="282">
      <formula>INDIRECT(ADDRESS(ROW(),COLUMN()))=TRUNC(INDIRECT(ADDRESS(ROW(),COLUMN())))</formula>
    </cfRule>
  </conditionalFormatting>
  <conditionalFormatting sqref="AI56:AO56">
    <cfRule type="expression" dxfId="280" priority="281">
      <formula>OR(AI$171=$B55,AI$172=$B55)</formula>
    </cfRule>
  </conditionalFormatting>
  <conditionalFormatting sqref="AI55:AO56">
    <cfRule type="expression" dxfId="279" priority="280">
      <formula>INDIRECT(ADDRESS(ROW(),COLUMN()))=TRUNC(INDIRECT(ADDRESS(ROW(),COLUMN())))</formula>
    </cfRule>
  </conditionalFormatting>
  <conditionalFormatting sqref="AP56:AV56">
    <cfRule type="expression" dxfId="278" priority="279">
      <formula>OR(AP$171=$B55,AP$172=$B55)</formula>
    </cfRule>
  </conditionalFormatting>
  <conditionalFormatting sqref="AP55:AV56">
    <cfRule type="expression" dxfId="277" priority="278">
      <formula>INDIRECT(ADDRESS(ROW(),COLUMN()))=TRUNC(INDIRECT(ADDRESS(ROW(),COLUMN())))</formula>
    </cfRule>
  </conditionalFormatting>
  <conditionalFormatting sqref="AW56:AY56">
    <cfRule type="expression" dxfId="276" priority="277">
      <formula>OR(AW$171=$B55,AW$172=$B55)</formula>
    </cfRule>
  </conditionalFormatting>
  <conditionalFormatting sqref="AW55:AY56">
    <cfRule type="expression" dxfId="275" priority="276">
      <formula>INDIRECT(ADDRESS(ROW(),COLUMN()))=TRUNC(INDIRECT(ADDRESS(ROW(),COLUMN())))</formula>
    </cfRule>
  </conditionalFormatting>
  <conditionalFormatting sqref="U59:AA59">
    <cfRule type="expression" dxfId="274" priority="275">
      <formula>OR(U$171=$B58,U$172=$B58)</formula>
    </cfRule>
  </conditionalFormatting>
  <conditionalFormatting sqref="U58:AA59">
    <cfRule type="expression" dxfId="273" priority="274">
      <formula>INDIRECT(ADDRESS(ROW(),COLUMN()))=TRUNC(INDIRECT(ADDRESS(ROW(),COLUMN())))</formula>
    </cfRule>
  </conditionalFormatting>
  <conditionalFormatting sqref="AB59:AH59">
    <cfRule type="expression" dxfId="272" priority="273">
      <formula>OR(AB$171=$B58,AB$172=$B58)</formula>
    </cfRule>
  </conditionalFormatting>
  <conditionalFormatting sqref="AB58:AH59">
    <cfRule type="expression" dxfId="271" priority="272">
      <formula>INDIRECT(ADDRESS(ROW(),COLUMN()))=TRUNC(INDIRECT(ADDRESS(ROW(),COLUMN())))</formula>
    </cfRule>
  </conditionalFormatting>
  <conditionalFormatting sqref="AI59:AO59">
    <cfRule type="expression" dxfId="270" priority="271">
      <formula>OR(AI$171=$B58,AI$172=$B58)</formula>
    </cfRule>
  </conditionalFormatting>
  <conditionalFormatting sqref="AI58:AO59">
    <cfRule type="expression" dxfId="269" priority="270">
      <formula>INDIRECT(ADDRESS(ROW(),COLUMN()))=TRUNC(INDIRECT(ADDRESS(ROW(),COLUMN())))</formula>
    </cfRule>
  </conditionalFormatting>
  <conditionalFormatting sqref="AP59:AV59">
    <cfRule type="expression" dxfId="268" priority="269">
      <formula>OR(AP$171=$B58,AP$172=$B58)</formula>
    </cfRule>
  </conditionalFormatting>
  <conditionalFormatting sqref="AP58:AV59">
    <cfRule type="expression" dxfId="267" priority="268">
      <formula>INDIRECT(ADDRESS(ROW(),COLUMN()))=TRUNC(INDIRECT(ADDRESS(ROW(),COLUMN())))</formula>
    </cfRule>
  </conditionalFormatting>
  <conditionalFormatting sqref="AW59:AY59">
    <cfRule type="expression" dxfId="266" priority="267">
      <formula>OR(AW$171=$B58,AW$172=$B58)</formula>
    </cfRule>
  </conditionalFormatting>
  <conditionalFormatting sqref="AW58:AY59">
    <cfRule type="expression" dxfId="265" priority="266">
      <formula>INDIRECT(ADDRESS(ROW(),COLUMN()))=TRUNC(INDIRECT(ADDRESS(ROW(),COLUMN())))</formula>
    </cfRule>
  </conditionalFormatting>
  <conditionalFormatting sqref="U62:AA62">
    <cfRule type="expression" dxfId="264" priority="265">
      <formula>OR(U$171=$B61,U$172=$B61)</formula>
    </cfRule>
  </conditionalFormatting>
  <conditionalFormatting sqref="U61:AA62">
    <cfRule type="expression" dxfId="263" priority="264">
      <formula>INDIRECT(ADDRESS(ROW(),COLUMN()))=TRUNC(INDIRECT(ADDRESS(ROW(),COLUMN())))</formula>
    </cfRule>
  </conditionalFormatting>
  <conditionalFormatting sqref="AB62:AH62">
    <cfRule type="expression" dxfId="262" priority="263">
      <formula>OR(AB$171=$B61,AB$172=$B61)</formula>
    </cfRule>
  </conditionalFormatting>
  <conditionalFormatting sqref="AB61:AH62">
    <cfRule type="expression" dxfId="261" priority="262">
      <formula>INDIRECT(ADDRESS(ROW(),COLUMN()))=TRUNC(INDIRECT(ADDRESS(ROW(),COLUMN())))</formula>
    </cfRule>
  </conditionalFormatting>
  <conditionalFormatting sqref="AI62:AO62">
    <cfRule type="expression" dxfId="260" priority="261">
      <formula>OR(AI$171=$B61,AI$172=$B61)</formula>
    </cfRule>
  </conditionalFormatting>
  <conditionalFormatting sqref="AI61:AO62">
    <cfRule type="expression" dxfId="259" priority="260">
      <formula>INDIRECT(ADDRESS(ROW(),COLUMN()))=TRUNC(INDIRECT(ADDRESS(ROW(),COLUMN())))</formula>
    </cfRule>
  </conditionalFormatting>
  <conditionalFormatting sqref="AP62:AV62">
    <cfRule type="expression" dxfId="258" priority="259">
      <formula>OR(AP$171=$B61,AP$172=$B61)</formula>
    </cfRule>
  </conditionalFormatting>
  <conditionalFormatting sqref="AP61:AV62">
    <cfRule type="expression" dxfId="257" priority="258">
      <formula>INDIRECT(ADDRESS(ROW(),COLUMN()))=TRUNC(INDIRECT(ADDRESS(ROW(),COLUMN())))</formula>
    </cfRule>
  </conditionalFormatting>
  <conditionalFormatting sqref="AW62:AY62">
    <cfRule type="expression" dxfId="256" priority="257">
      <formula>OR(AW$171=$B61,AW$172=$B61)</formula>
    </cfRule>
  </conditionalFormatting>
  <conditionalFormatting sqref="AW61:AY62">
    <cfRule type="expression" dxfId="255" priority="256">
      <formula>INDIRECT(ADDRESS(ROW(),COLUMN()))=TRUNC(INDIRECT(ADDRESS(ROW(),COLUMN())))</formula>
    </cfRule>
  </conditionalFormatting>
  <conditionalFormatting sqref="U65:AA65">
    <cfRule type="expression" dxfId="254" priority="255">
      <formula>OR(U$171=$B64,U$172=$B64)</formula>
    </cfRule>
  </conditionalFormatting>
  <conditionalFormatting sqref="U64:AA65">
    <cfRule type="expression" dxfId="253" priority="254">
      <formula>INDIRECT(ADDRESS(ROW(),COLUMN()))=TRUNC(INDIRECT(ADDRESS(ROW(),COLUMN())))</formula>
    </cfRule>
  </conditionalFormatting>
  <conditionalFormatting sqref="AB65:AH65">
    <cfRule type="expression" dxfId="252" priority="253">
      <formula>OR(AB$171=$B64,AB$172=$B64)</formula>
    </cfRule>
  </conditionalFormatting>
  <conditionalFormatting sqref="AB64:AH65">
    <cfRule type="expression" dxfId="251" priority="252">
      <formula>INDIRECT(ADDRESS(ROW(),COLUMN()))=TRUNC(INDIRECT(ADDRESS(ROW(),COLUMN())))</formula>
    </cfRule>
  </conditionalFormatting>
  <conditionalFormatting sqref="AI65:AO65">
    <cfRule type="expression" dxfId="250" priority="251">
      <formula>OR(AI$171=$B64,AI$172=$B64)</formula>
    </cfRule>
  </conditionalFormatting>
  <conditionalFormatting sqref="AI64:AO65">
    <cfRule type="expression" dxfId="249" priority="250">
      <formula>INDIRECT(ADDRESS(ROW(),COLUMN()))=TRUNC(INDIRECT(ADDRESS(ROW(),COLUMN())))</formula>
    </cfRule>
  </conditionalFormatting>
  <conditionalFormatting sqref="AP65:AV65">
    <cfRule type="expression" dxfId="248" priority="249">
      <formula>OR(AP$171=$B64,AP$172=$B64)</formula>
    </cfRule>
  </conditionalFormatting>
  <conditionalFormatting sqref="AP64:AV65">
    <cfRule type="expression" dxfId="247" priority="248">
      <formula>INDIRECT(ADDRESS(ROW(),COLUMN()))=TRUNC(INDIRECT(ADDRESS(ROW(),COLUMN())))</formula>
    </cfRule>
  </conditionalFormatting>
  <conditionalFormatting sqref="AW65:AY65">
    <cfRule type="expression" dxfId="246" priority="247">
      <formula>OR(AW$171=$B64,AW$172=$B64)</formula>
    </cfRule>
  </conditionalFormatting>
  <conditionalFormatting sqref="AW64:AY65">
    <cfRule type="expression" dxfId="245" priority="246">
      <formula>INDIRECT(ADDRESS(ROW(),COLUMN()))=TRUNC(INDIRECT(ADDRESS(ROW(),COLUMN())))</formula>
    </cfRule>
  </conditionalFormatting>
  <conditionalFormatting sqref="U67:AA68">
    <cfRule type="expression" dxfId="244" priority="245">
      <formula>INDIRECT(ADDRESS(ROW(),COLUMN()))=TRUNC(INDIRECT(ADDRESS(ROW(),COLUMN())))</formula>
    </cfRule>
  </conditionalFormatting>
  <conditionalFormatting sqref="AB67:AH68">
    <cfRule type="expression" dxfId="243" priority="244">
      <formula>INDIRECT(ADDRESS(ROW(),COLUMN()))=TRUNC(INDIRECT(ADDRESS(ROW(),COLUMN())))</formula>
    </cfRule>
  </conditionalFormatting>
  <conditionalFormatting sqref="AI67:AO68">
    <cfRule type="expression" dxfId="242" priority="243">
      <formula>INDIRECT(ADDRESS(ROW(),COLUMN()))=TRUNC(INDIRECT(ADDRESS(ROW(),COLUMN())))</formula>
    </cfRule>
  </conditionalFormatting>
  <conditionalFormatting sqref="AP67:AV68">
    <cfRule type="expression" dxfId="241" priority="242">
      <formula>INDIRECT(ADDRESS(ROW(),COLUMN()))=TRUNC(INDIRECT(ADDRESS(ROW(),COLUMN())))</formula>
    </cfRule>
  </conditionalFormatting>
  <conditionalFormatting sqref="AW67:AY68">
    <cfRule type="expression" dxfId="240" priority="241">
      <formula>INDIRECT(ADDRESS(ROW(),COLUMN()))=TRUNC(INDIRECT(ADDRESS(ROW(),COLUMN())))</formula>
    </cfRule>
  </conditionalFormatting>
  <conditionalFormatting sqref="U71:AY71">
    <cfRule type="expression" dxfId="239" priority="240">
      <formula>OR(U$171=$B70,U$172=$B70)</formula>
    </cfRule>
  </conditionalFormatting>
  <conditionalFormatting sqref="AZ70:BC71">
    <cfRule type="expression" dxfId="238" priority="239">
      <formula>INDIRECT(ADDRESS(ROW(),COLUMN()))=TRUNC(INDIRECT(ADDRESS(ROW(),COLUMN())))</formula>
    </cfRule>
  </conditionalFormatting>
  <conditionalFormatting sqref="U70:AA71">
    <cfRule type="expression" dxfId="237" priority="238">
      <formula>INDIRECT(ADDRESS(ROW(),COLUMN()))=TRUNC(INDIRECT(ADDRESS(ROW(),COLUMN())))</formula>
    </cfRule>
  </conditionalFormatting>
  <conditionalFormatting sqref="AB70:AH71">
    <cfRule type="expression" dxfId="236" priority="237">
      <formula>INDIRECT(ADDRESS(ROW(),COLUMN()))=TRUNC(INDIRECT(ADDRESS(ROW(),COLUMN())))</formula>
    </cfRule>
  </conditionalFormatting>
  <conditionalFormatting sqref="AI70:AO71">
    <cfRule type="expression" dxfId="235" priority="236">
      <formula>INDIRECT(ADDRESS(ROW(),COLUMN()))=TRUNC(INDIRECT(ADDRESS(ROW(),COLUMN())))</formula>
    </cfRule>
  </conditionalFormatting>
  <conditionalFormatting sqref="AP70:AV71">
    <cfRule type="expression" dxfId="234" priority="235">
      <formula>INDIRECT(ADDRESS(ROW(),COLUMN()))=TRUNC(INDIRECT(ADDRESS(ROW(),COLUMN())))</formula>
    </cfRule>
  </conditionalFormatting>
  <conditionalFormatting sqref="AW70:AY71">
    <cfRule type="expression" dxfId="233" priority="234">
      <formula>INDIRECT(ADDRESS(ROW(),COLUMN()))=TRUNC(INDIRECT(ADDRESS(ROW(),COLUMN())))</formula>
    </cfRule>
  </conditionalFormatting>
  <conditionalFormatting sqref="U74:AY74">
    <cfRule type="expression" dxfId="232" priority="233">
      <formula>OR(U$171=$B73,U$172=$B73)</formula>
    </cfRule>
  </conditionalFormatting>
  <conditionalFormatting sqref="AZ73:BC74">
    <cfRule type="expression" dxfId="231" priority="232">
      <formula>INDIRECT(ADDRESS(ROW(),COLUMN()))=TRUNC(INDIRECT(ADDRESS(ROW(),COLUMN())))</formula>
    </cfRule>
  </conditionalFormatting>
  <conditionalFormatting sqref="U73:AA74">
    <cfRule type="expression" dxfId="230" priority="231">
      <formula>INDIRECT(ADDRESS(ROW(),COLUMN()))=TRUNC(INDIRECT(ADDRESS(ROW(),COLUMN())))</formula>
    </cfRule>
  </conditionalFormatting>
  <conditionalFormatting sqref="AB73:AH74">
    <cfRule type="expression" dxfId="229" priority="230">
      <formula>INDIRECT(ADDRESS(ROW(),COLUMN()))=TRUNC(INDIRECT(ADDRESS(ROW(),COLUMN())))</formula>
    </cfRule>
  </conditionalFormatting>
  <conditionalFormatting sqref="AI73:AO74">
    <cfRule type="expression" dxfId="228" priority="229">
      <formula>INDIRECT(ADDRESS(ROW(),COLUMN()))=TRUNC(INDIRECT(ADDRESS(ROW(),COLUMN())))</formula>
    </cfRule>
  </conditionalFormatting>
  <conditionalFormatting sqref="AP73:AV74">
    <cfRule type="expression" dxfId="227" priority="228">
      <formula>INDIRECT(ADDRESS(ROW(),COLUMN()))=TRUNC(INDIRECT(ADDRESS(ROW(),COLUMN())))</formula>
    </cfRule>
  </conditionalFormatting>
  <conditionalFormatting sqref="AW73:AY74">
    <cfRule type="expression" dxfId="226" priority="227">
      <formula>INDIRECT(ADDRESS(ROW(),COLUMN()))=TRUNC(INDIRECT(ADDRESS(ROW(),COLUMN())))</formula>
    </cfRule>
  </conditionalFormatting>
  <conditionalFormatting sqref="U77:AY77">
    <cfRule type="expression" dxfId="225" priority="226">
      <formula>OR(U$171=$B76,U$172=$B76)</formula>
    </cfRule>
  </conditionalFormatting>
  <conditionalFormatting sqref="AZ76:BC77">
    <cfRule type="expression" dxfId="224" priority="225">
      <formula>INDIRECT(ADDRESS(ROW(),COLUMN()))=TRUNC(INDIRECT(ADDRESS(ROW(),COLUMN())))</formula>
    </cfRule>
  </conditionalFormatting>
  <conditionalFormatting sqref="U76:AA77">
    <cfRule type="expression" dxfId="223" priority="224">
      <formula>INDIRECT(ADDRESS(ROW(),COLUMN()))=TRUNC(INDIRECT(ADDRESS(ROW(),COLUMN())))</formula>
    </cfRule>
  </conditionalFormatting>
  <conditionalFormatting sqref="AB76:AH77">
    <cfRule type="expression" dxfId="222" priority="223">
      <formula>INDIRECT(ADDRESS(ROW(),COLUMN()))=TRUNC(INDIRECT(ADDRESS(ROW(),COLUMN())))</formula>
    </cfRule>
  </conditionalFormatting>
  <conditionalFormatting sqref="AI76:AO77">
    <cfRule type="expression" dxfId="221" priority="222">
      <formula>INDIRECT(ADDRESS(ROW(),COLUMN()))=TRUNC(INDIRECT(ADDRESS(ROW(),COLUMN())))</formula>
    </cfRule>
  </conditionalFormatting>
  <conditionalFormatting sqref="AP76:AV77">
    <cfRule type="expression" dxfId="220" priority="221">
      <formula>INDIRECT(ADDRESS(ROW(),COLUMN()))=TRUNC(INDIRECT(ADDRESS(ROW(),COLUMN())))</formula>
    </cfRule>
  </conditionalFormatting>
  <conditionalFormatting sqref="AW76:AY77">
    <cfRule type="expression" dxfId="219" priority="220">
      <formula>INDIRECT(ADDRESS(ROW(),COLUMN()))=TRUNC(INDIRECT(ADDRESS(ROW(),COLUMN())))</formula>
    </cfRule>
  </conditionalFormatting>
  <conditionalFormatting sqref="U80:AY80">
    <cfRule type="expression" dxfId="218" priority="219">
      <formula>OR(U$171=$B79,U$172=$B79)</formula>
    </cfRule>
  </conditionalFormatting>
  <conditionalFormatting sqref="AZ79:BC80">
    <cfRule type="expression" dxfId="217" priority="218">
      <formula>INDIRECT(ADDRESS(ROW(),COLUMN()))=TRUNC(INDIRECT(ADDRESS(ROW(),COLUMN())))</formula>
    </cfRule>
  </conditionalFormatting>
  <conditionalFormatting sqref="U79:AA80">
    <cfRule type="expression" dxfId="216" priority="217">
      <formula>INDIRECT(ADDRESS(ROW(),COLUMN()))=TRUNC(INDIRECT(ADDRESS(ROW(),COLUMN())))</formula>
    </cfRule>
  </conditionalFormatting>
  <conditionalFormatting sqref="AB79:AH80">
    <cfRule type="expression" dxfId="215" priority="216">
      <formula>INDIRECT(ADDRESS(ROW(),COLUMN()))=TRUNC(INDIRECT(ADDRESS(ROW(),COLUMN())))</formula>
    </cfRule>
  </conditionalFormatting>
  <conditionalFormatting sqref="AI79:AO80">
    <cfRule type="expression" dxfId="214" priority="215">
      <formula>INDIRECT(ADDRESS(ROW(),COLUMN()))=TRUNC(INDIRECT(ADDRESS(ROW(),COLUMN())))</formula>
    </cfRule>
  </conditionalFormatting>
  <conditionalFormatting sqref="AP79:AV80">
    <cfRule type="expression" dxfId="213" priority="214">
      <formula>INDIRECT(ADDRESS(ROW(),COLUMN()))=TRUNC(INDIRECT(ADDRESS(ROW(),COLUMN())))</formula>
    </cfRule>
  </conditionalFormatting>
  <conditionalFormatting sqref="AW79:AY80">
    <cfRule type="expression" dxfId="212" priority="213">
      <formula>INDIRECT(ADDRESS(ROW(),COLUMN()))=TRUNC(INDIRECT(ADDRESS(ROW(),COLUMN())))</formula>
    </cfRule>
  </conditionalFormatting>
  <conditionalFormatting sqref="U83:AY83">
    <cfRule type="expression" dxfId="211" priority="212">
      <formula>OR(U$171=$B82,U$172=$B82)</formula>
    </cfRule>
  </conditionalFormatting>
  <conditionalFormatting sqref="AZ82:BC83">
    <cfRule type="expression" dxfId="210" priority="211">
      <formula>INDIRECT(ADDRESS(ROW(),COLUMN()))=TRUNC(INDIRECT(ADDRESS(ROW(),COLUMN())))</formula>
    </cfRule>
  </conditionalFormatting>
  <conditionalFormatting sqref="U82:AA83">
    <cfRule type="expression" dxfId="209" priority="210">
      <formula>INDIRECT(ADDRESS(ROW(),COLUMN()))=TRUNC(INDIRECT(ADDRESS(ROW(),COLUMN())))</formula>
    </cfRule>
  </conditionalFormatting>
  <conditionalFormatting sqref="AB82:AH83">
    <cfRule type="expression" dxfId="208" priority="209">
      <formula>INDIRECT(ADDRESS(ROW(),COLUMN()))=TRUNC(INDIRECT(ADDRESS(ROW(),COLUMN())))</formula>
    </cfRule>
  </conditionalFormatting>
  <conditionalFormatting sqref="AI82:AO83">
    <cfRule type="expression" dxfId="207" priority="208">
      <formula>INDIRECT(ADDRESS(ROW(),COLUMN()))=TRUNC(INDIRECT(ADDRESS(ROW(),COLUMN())))</formula>
    </cfRule>
  </conditionalFormatting>
  <conditionalFormatting sqref="AP82:AV83">
    <cfRule type="expression" dxfId="206" priority="207">
      <formula>INDIRECT(ADDRESS(ROW(),COLUMN()))=TRUNC(INDIRECT(ADDRESS(ROW(),COLUMN())))</formula>
    </cfRule>
  </conditionalFormatting>
  <conditionalFormatting sqref="AW82:AY83">
    <cfRule type="expression" dxfId="205" priority="206">
      <formula>INDIRECT(ADDRESS(ROW(),COLUMN()))=TRUNC(INDIRECT(ADDRESS(ROW(),COLUMN())))</formula>
    </cfRule>
  </conditionalFormatting>
  <conditionalFormatting sqref="U86:AY86">
    <cfRule type="expression" dxfId="204" priority="205">
      <formula>OR(U$171=$B85,U$172=$B85)</formula>
    </cfRule>
  </conditionalFormatting>
  <conditionalFormatting sqref="AZ85:BC86">
    <cfRule type="expression" dxfId="203" priority="204">
      <formula>INDIRECT(ADDRESS(ROW(),COLUMN()))=TRUNC(INDIRECT(ADDRESS(ROW(),COLUMN())))</formula>
    </cfRule>
  </conditionalFormatting>
  <conditionalFormatting sqref="U85:AA86">
    <cfRule type="expression" dxfId="202" priority="203">
      <formula>INDIRECT(ADDRESS(ROW(),COLUMN()))=TRUNC(INDIRECT(ADDRESS(ROW(),COLUMN())))</formula>
    </cfRule>
  </conditionalFormatting>
  <conditionalFormatting sqref="AB85:AH86">
    <cfRule type="expression" dxfId="201" priority="202">
      <formula>INDIRECT(ADDRESS(ROW(),COLUMN()))=TRUNC(INDIRECT(ADDRESS(ROW(),COLUMN())))</formula>
    </cfRule>
  </conditionalFormatting>
  <conditionalFormatting sqref="AI85:AO86">
    <cfRule type="expression" dxfId="200" priority="201">
      <formula>INDIRECT(ADDRESS(ROW(),COLUMN()))=TRUNC(INDIRECT(ADDRESS(ROW(),COLUMN())))</formula>
    </cfRule>
  </conditionalFormatting>
  <conditionalFormatting sqref="AP85:AV86">
    <cfRule type="expression" dxfId="199" priority="200">
      <formula>INDIRECT(ADDRESS(ROW(),COLUMN()))=TRUNC(INDIRECT(ADDRESS(ROW(),COLUMN())))</formula>
    </cfRule>
  </conditionalFormatting>
  <conditionalFormatting sqref="AW85:AY86">
    <cfRule type="expression" dxfId="198" priority="199">
      <formula>INDIRECT(ADDRESS(ROW(),COLUMN()))=TRUNC(INDIRECT(ADDRESS(ROW(),COLUMN())))</formula>
    </cfRule>
  </conditionalFormatting>
  <conditionalFormatting sqref="U89:AY89">
    <cfRule type="expression" dxfId="197" priority="198">
      <formula>OR(U$171=$B88,U$172=$B88)</formula>
    </cfRule>
  </conditionalFormatting>
  <conditionalFormatting sqref="AZ88:BC89">
    <cfRule type="expression" dxfId="196" priority="197">
      <formula>INDIRECT(ADDRESS(ROW(),COLUMN()))=TRUNC(INDIRECT(ADDRESS(ROW(),COLUMN())))</formula>
    </cfRule>
  </conditionalFormatting>
  <conditionalFormatting sqref="U88:AA89">
    <cfRule type="expression" dxfId="195" priority="196">
      <formula>INDIRECT(ADDRESS(ROW(),COLUMN()))=TRUNC(INDIRECT(ADDRESS(ROW(),COLUMN())))</formula>
    </cfRule>
  </conditionalFormatting>
  <conditionalFormatting sqref="AB88:AH89">
    <cfRule type="expression" dxfId="194" priority="195">
      <formula>INDIRECT(ADDRESS(ROW(),COLUMN()))=TRUNC(INDIRECT(ADDRESS(ROW(),COLUMN())))</formula>
    </cfRule>
  </conditionalFormatting>
  <conditionalFormatting sqref="AI88:AO89">
    <cfRule type="expression" dxfId="193" priority="194">
      <formula>INDIRECT(ADDRESS(ROW(),COLUMN()))=TRUNC(INDIRECT(ADDRESS(ROW(),COLUMN())))</formula>
    </cfRule>
  </conditionalFormatting>
  <conditionalFormatting sqref="AP88:AV89">
    <cfRule type="expression" dxfId="192" priority="193">
      <formula>INDIRECT(ADDRESS(ROW(),COLUMN()))=TRUNC(INDIRECT(ADDRESS(ROW(),COLUMN())))</formula>
    </cfRule>
  </conditionalFormatting>
  <conditionalFormatting sqref="AW88:AY89">
    <cfRule type="expression" dxfId="191" priority="192">
      <formula>INDIRECT(ADDRESS(ROW(),COLUMN()))=TRUNC(INDIRECT(ADDRESS(ROW(),COLUMN())))</formula>
    </cfRule>
  </conditionalFormatting>
  <conditionalFormatting sqref="U92:AY92">
    <cfRule type="expression" dxfId="190" priority="191">
      <formula>OR(U$171=$B91,U$172=$B91)</formula>
    </cfRule>
  </conditionalFormatting>
  <conditionalFormatting sqref="AZ91:BC92">
    <cfRule type="expression" dxfId="189" priority="190">
      <formula>INDIRECT(ADDRESS(ROW(),COLUMN()))=TRUNC(INDIRECT(ADDRESS(ROW(),COLUMN())))</formula>
    </cfRule>
  </conditionalFormatting>
  <conditionalFormatting sqref="U91:AA92">
    <cfRule type="expression" dxfId="188" priority="189">
      <formula>INDIRECT(ADDRESS(ROW(),COLUMN()))=TRUNC(INDIRECT(ADDRESS(ROW(),COLUMN())))</formula>
    </cfRule>
  </conditionalFormatting>
  <conditionalFormatting sqref="AB91:AH92">
    <cfRule type="expression" dxfId="187" priority="188">
      <formula>INDIRECT(ADDRESS(ROW(),COLUMN()))=TRUNC(INDIRECT(ADDRESS(ROW(),COLUMN())))</formula>
    </cfRule>
  </conditionalFormatting>
  <conditionalFormatting sqref="AI91:AO92">
    <cfRule type="expression" dxfId="186" priority="187">
      <formula>INDIRECT(ADDRESS(ROW(),COLUMN()))=TRUNC(INDIRECT(ADDRESS(ROW(),COLUMN())))</formula>
    </cfRule>
  </conditionalFormatting>
  <conditionalFormatting sqref="AP91:AV92">
    <cfRule type="expression" dxfId="185" priority="186">
      <formula>INDIRECT(ADDRESS(ROW(),COLUMN()))=TRUNC(INDIRECT(ADDRESS(ROW(),COLUMN())))</formula>
    </cfRule>
  </conditionalFormatting>
  <conditionalFormatting sqref="AW91:AY92">
    <cfRule type="expression" dxfId="184" priority="185">
      <formula>INDIRECT(ADDRESS(ROW(),COLUMN()))=TRUNC(INDIRECT(ADDRESS(ROW(),COLUMN())))</formula>
    </cfRule>
  </conditionalFormatting>
  <conditionalFormatting sqref="U95:AY95">
    <cfRule type="expression" dxfId="183" priority="184">
      <formula>OR(U$171=$B94,U$172=$B94)</formula>
    </cfRule>
  </conditionalFormatting>
  <conditionalFormatting sqref="AZ94:BC95">
    <cfRule type="expression" dxfId="182" priority="183">
      <formula>INDIRECT(ADDRESS(ROW(),COLUMN()))=TRUNC(INDIRECT(ADDRESS(ROW(),COLUMN())))</formula>
    </cfRule>
  </conditionalFormatting>
  <conditionalFormatting sqref="U94:AA95">
    <cfRule type="expression" dxfId="181" priority="182">
      <formula>INDIRECT(ADDRESS(ROW(),COLUMN()))=TRUNC(INDIRECT(ADDRESS(ROW(),COLUMN())))</formula>
    </cfRule>
  </conditionalFormatting>
  <conditionalFormatting sqref="AB94:AH95">
    <cfRule type="expression" dxfId="180" priority="181">
      <formula>INDIRECT(ADDRESS(ROW(),COLUMN()))=TRUNC(INDIRECT(ADDRESS(ROW(),COLUMN())))</formula>
    </cfRule>
  </conditionalFormatting>
  <conditionalFormatting sqref="AI94:AO95">
    <cfRule type="expression" dxfId="179" priority="180">
      <formula>INDIRECT(ADDRESS(ROW(),COLUMN()))=TRUNC(INDIRECT(ADDRESS(ROW(),COLUMN())))</formula>
    </cfRule>
  </conditionalFormatting>
  <conditionalFormatting sqref="AP94:AV95">
    <cfRule type="expression" dxfId="178" priority="179">
      <formula>INDIRECT(ADDRESS(ROW(),COLUMN()))=TRUNC(INDIRECT(ADDRESS(ROW(),COLUMN())))</formula>
    </cfRule>
  </conditionalFormatting>
  <conditionalFormatting sqref="AW94:AY95">
    <cfRule type="expression" dxfId="177" priority="178">
      <formula>INDIRECT(ADDRESS(ROW(),COLUMN()))=TRUNC(INDIRECT(ADDRESS(ROW(),COLUMN())))</formula>
    </cfRule>
  </conditionalFormatting>
  <conditionalFormatting sqref="U98:AY98">
    <cfRule type="expression" dxfId="176" priority="177">
      <formula>OR(U$171=$B97,U$172=$B97)</formula>
    </cfRule>
  </conditionalFormatting>
  <conditionalFormatting sqref="AZ97:BC98">
    <cfRule type="expression" dxfId="175" priority="176">
      <formula>INDIRECT(ADDRESS(ROW(),COLUMN()))=TRUNC(INDIRECT(ADDRESS(ROW(),COLUMN())))</formula>
    </cfRule>
  </conditionalFormatting>
  <conditionalFormatting sqref="U97:AA98">
    <cfRule type="expression" dxfId="174" priority="175">
      <formula>INDIRECT(ADDRESS(ROW(),COLUMN()))=TRUNC(INDIRECT(ADDRESS(ROW(),COLUMN())))</formula>
    </cfRule>
  </conditionalFormatting>
  <conditionalFormatting sqref="AB97:AH98">
    <cfRule type="expression" dxfId="173" priority="174">
      <formula>INDIRECT(ADDRESS(ROW(),COLUMN()))=TRUNC(INDIRECT(ADDRESS(ROW(),COLUMN())))</formula>
    </cfRule>
  </conditionalFormatting>
  <conditionalFormatting sqref="AI97:AO98">
    <cfRule type="expression" dxfId="172" priority="173">
      <formula>INDIRECT(ADDRESS(ROW(),COLUMN()))=TRUNC(INDIRECT(ADDRESS(ROW(),COLUMN())))</formula>
    </cfRule>
  </conditionalFormatting>
  <conditionalFormatting sqref="AP97:AV98">
    <cfRule type="expression" dxfId="171" priority="172">
      <formula>INDIRECT(ADDRESS(ROW(),COLUMN()))=TRUNC(INDIRECT(ADDRESS(ROW(),COLUMN())))</formula>
    </cfRule>
  </conditionalFormatting>
  <conditionalFormatting sqref="AW97:AY98">
    <cfRule type="expression" dxfId="170" priority="171">
      <formula>INDIRECT(ADDRESS(ROW(),COLUMN()))=TRUNC(INDIRECT(ADDRESS(ROW(),COLUMN())))</formula>
    </cfRule>
  </conditionalFormatting>
  <conditionalFormatting sqref="U101:AY101">
    <cfRule type="expression" dxfId="169" priority="170">
      <formula>OR(U$171=$B100,U$172=$B100)</formula>
    </cfRule>
  </conditionalFormatting>
  <conditionalFormatting sqref="AZ100:BC101">
    <cfRule type="expression" dxfId="168" priority="169">
      <formula>INDIRECT(ADDRESS(ROW(),COLUMN()))=TRUNC(INDIRECT(ADDRESS(ROW(),COLUMN())))</formula>
    </cfRule>
  </conditionalFormatting>
  <conditionalFormatting sqref="U100:AA101">
    <cfRule type="expression" dxfId="167" priority="168">
      <formula>INDIRECT(ADDRESS(ROW(),COLUMN()))=TRUNC(INDIRECT(ADDRESS(ROW(),COLUMN())))</formula>
    </cfRule>
  </conditionalFormatting>
  <conditionalFormatting sqref="AB100:AH101">
    <cfRule type="expression" dxfId="166" priority="167">
      <formula>INDIRECT(ADDRESS(ROW(),COLUMN()))=TRUNC(INDIRECT(ADDRESS(ROW(),COLUMN())))</formula>
    </cfRule>
  </conditionalFormatting>
  <conditionalFormatting sqref="AI100:AO101">
    <cfRule type="expression" dxfId="165" priority="166">
      <formula>INDIRECT(ADDRESS(ROW(),COLUMN()))=TRUNC(INDIRECT(ADDRESS(ROW(),COLUMN())))</formula>
    </cfRule>
  </conditionalFormatting>
  <conditionalFormatting sqref="AP100:AV101">
    <cfRule type="expression" dxfId="164" priority="165">
      <formula>INDIRECT(ADDRESS(ROW(),COLUMN()))=TRUNC(INDIRECT(ADDRESS(ROW(),COLUMN())))</formula>
    </cfRule>
  </conditionalFormatting>
  <conditionalFormatting sqref="AW100:AY101">
    <cfRule type="expression" dxfId="163" priority="164">
      <formula>INDIRECT(ADDRESS(ROW(),COLUMN()))=TRUNC(INDIRECT(ADDRESS(ROW(),COLUMN())))</formula>
    </cfRule>
  </conditionalFormatting>
  <conditionalFormatting sqref="U104:AY104">
    <cfRule type="expression" dxfId="162" priority="163">
      <formula>OR(U$171=$B103,U$172=$B103)</formula>
    </cfRule>
  </conditionalFormatting>
  <conditionalFormatting sqref="AZ103:BC104">
    <cfRule type="expression" dxfId="161" priority="162">
      <formula>INDIRECT(ADDRESS(ROW(),COLUMN()))=TRUNC(INDIRECT(ADDRESS(ROW(),COLUMN())))</formula>
    </cfRule>
  </conditionalFormatting>
  <conditionalFormatting sqref="U103:AA104">
    <cfRule type="expression" dxfId="160" priority="161">
      <formula>INDIRECT(ADDRESS(ROW(),COLUMN()))=TRUNC(INDIRECT(ADDRESS(ROW(),COLUMN())))</formula>
    </cfRule>
  </conditionalFormatting>
  <conditionalFormatting sqref="AB103:AH104">
    <cfRule type="expression" dxfId="159" priority="160">
      <formula>INDIRECT(ADDRESS(ROW(),COLUMN()))=TRUNC(INDIRECT(ADDRESS(ROW(),COLUMN())))</formula>
    </cfRule>
  </conditionalFormatting>
  <conditionalFormatting sqref="AI103:AO104">
    <cfRule type="expression" dxfId="158" priority="159">
      <formula>INDIRECT(ADDRESS(ROW(),COLUMN()))=TRUNC(INDIRECT(ADDRESS(ROW(),COLUMN())))</formula>
    </cfRule>
  </conditionalFormatting>
  <conditionalFormatting sqref="AP103:AV104">
    <cfRule type="expression" dxfId="157" priority="158">
      <formula>INDIRECT(ADDRESS(ROW(),COLUMN()))=TRUNC(INDIRECT(ADDRESS(ROW(),COLUMN())))</formula>
    </cfRule>
  </conditionalFormatting>
  <conditionalFormatting sqref="AW103:AY104">
    <cfRule type="expression" dxfId="156" priority="157">
      <formula>INDIRECT(ADDRESS(ROW(),COLUMN()))=TRUNC(INDIRECT(ADDRESS(ROW(),COLUMN())))</formula>
    </cfRule>
  </conditionalFormatting>
  <conditionalFormatting sqref="U107:AY107">
    <cfRule type="expression" dxfId="155" priority="156">
      <formula>OR(U$171=$B106,U$172=$B106)</formula>
    </cfRule>
  </conditionalFormatting>
  <conditionalFormatting sqref="AZ106:BC107">
    <cfRule type="expression" dxfId="154" priority="155">
      <formula>INDIRECT(ADDRESS(ROW(),COLUMN()))=TRUNC(INDIRECT(ADDRESS(ROW(),COLUMN())))</formula>
    </cfRule>
  </conditionalFormatting>
  <conditionalFormatting sqref="U106:AA107">
    <cfRule type="expression" dxfId="153" priority="154">
      <formula>INDIRECT(ADDRESS(ROW(),COLUMN()))=TRUNC(INDIRECT(ADDRESS(ROW(),COLUMN())))</formula>
    </cfRule>
  </conditionalFormatting>
  <conditionalFormatting sqref="AB106:AH107">
    <cfRule type="expression" dxfId="152" priority="153">
      <formula>INDIRECT(ADDRESS(ROW(),COLUMN()))=TRUNC(INDIRECT(ADDRESS(ROW(),COLUMN())))</formula>
    </cfRule>
  </conditionalFormatting>
  <conditionalFormatting sqref="AI106:AO107">
    <cfRule type="expression" dxfId="151" priority="152">
      <formula>INDIRECT(ADDRESS(ROW(),COLUMN()))=TRUNC(INDIRECT(ADDRESS(ROW(),COLUMN())))</formula>
    </cfRule>
  </conditionalFormatting>
  <conditionalFormatting sqref="AP106:AV107">
    <cfRule type="expression" dxfId="150" priority="151">
      <formula>INDIRECT(ADDRESS(ROW(),COLUMN()))=TRUNC(INDIRECT(ADDRESS(ROW(),COLUMN())))</formula>
    </cfRule>
  </conditionalFormatting>
  <conditionalFormatting sqref="AW106:AY107">
    <cfRule type="expression" dxfId="149" priority="150">
      <formula>INDIRECT(ADDRESS(ROW(),COLUMN()))=TRUNC(INDIRECT(ADDRESS(ROW(),COLUMN())))</formula>
    </cfRule>
  </conditionalFormatting>
  <conditionalFormatting sqref="U110:AY110">
    <cfRule type="expression" dxfId="148" priority="149">
      <formula>OR(U$171=$B109,U$172=$B109)</formula>
    </cfRule>
  </conditionalFormatting>
  <conditionalFormatting sqref="AZ109:BC110">
    <cfRule type="expression" dxfId="147" priority="148">
      <formula>INDIRECT(ADDRESS(ROW(),COLUMN()))=TRUNC(INDIRECT(ADDRESS(ROW(),COLUMN())))</formula>
    </cfRule>
  </conditionalFormatting>
  <conditionalFormatting sqref="U109:AA110">
    <cfRule type="expression" dxfId="146" priority="147">
      <formula>INDIRECT(ADDRESS(ROW(),COLUMN()))=TRUNC(INDIRECT(ADDRESS(ROW(),COLUMN())))</formula>
    </cfRule>
  </conditionalFormatting>
  <conditionalFormatting sqref="AB109:AH110">
    <cfRule type="expression" dxfId="145" priority="146">
      <formula>INDIRECT(ADDRESS(ROW(),COLUMN()))=TRUNC(INDIRECT(ADDRESS(ROW(),COLUMN())))</formula>
    </cfRule>
  </conditionalFormatting>
  <conditionalFormatting sqref="AI109:AO110">
    <cfRule type="expression" dxfId="144" priority="145">
      <formula>INDIRECT(ADDRESS(ROW(),COLUMN()))=TRUNC(INDIRECT(ADDRESS(ROW(),COLUMN())))</formula>
    </cfRule>
  </conditionalFormatting>
  <conditionalFormatting sqref="AP109:AV110">
    <cfRule type="expression" dxfId="143" priority="144">
      <formula>INDIRECT(ADDRESS(ROW(),COLUMN()))=TRUNC(INDIRECT(ADDRESS(ROW(),COLUMN())))</formula>
    </cfRule>
  </conditionalFormatting>
  <conditionalFormatting sqref="AW109:AY110">
    <cfRule type="expression" dxfId="142" priority="143">
      <formula>INDIRECT(ADDRESS(ROW(),COLUMN()))=TRUNC(INDIRECT(ADDRESS(ROW(),COLUMN())))</formula>
    </cfRule>
  </conditionalFormatting>
  <conditionalFormatting sqref="U113:AY113">
    <cfRule type="expression" dxfId="141" priority="142">
      <formula>OR(U$171=$B112,U$172=$B112)</formula>
    </cfRule>
  </conditionalFormatting>
  <conditionalFormatting sqref="AZ112:BC113">
    <cfRule type="expression" dxfId="140" priority="141">
      <formula>INDIRECT(ADDRESS(ROW(),COLUMN()))=TRUNC(INDIRECT(ADDRESS(ROW(),COLUMN())))</formula>
    </cfRule>
  </conditionalFormatting>
  <conditionalFormatting sqref="U112:AA113">
    <cfRule type="expression" dxfId="139" priority="140">
      <formula>INDIRECT(ADDRESS(ROW(),COLUMN()))=TRUNC(INDIRECT(ADDRESS(ROW(),COLUMN())))</formula>
    </cfRule>
  </conditionalFormatting>
  <conditionalFormatting sqref="AB112:AH113">
    <cfRule type="expression" dxfId="138" priority="139">
      <formula>INDIRECT(ADDRESS(ROW(),COLUMN()))=TRUNC(INDIRECT(ADDRESS(ROW(),COLUMN())))</formula>
    </cfRule>
  </conditionalFormatting>
  <conditionalFormatting sqref="AI112:AO113">
    <cfRule type="expression" dxfId="137" priority="138">
      <formula>INDIRECT(ADDRESS(ROW(),COLUMN()))=TRUNC(INDIRECT(ADDRESS(ROW(),COLUMN())))</formula>
    </cfRule>
  </conditionalFormatting>
  <conditionalFormatting sqref="AP112:AV113">
    <cfRule type="expression" dxfId="136" priority="137">
      <formula>INDIRECT(ADDRESS(ROW(),COLUMN()))=TRUNC(INDIRECT(ADDRESS(ROW(),COLUMN())))</formula>
    </cfRule>
  </conditionalFormatting>
  <conditionalFormatting sqref="AW112:AY113">
    <cfRule type="expression" dxfId="135" priority="136">
      <formula>INDIRECT(ADDRESS(ROW(),COLUMN()))=TRUNC(INDIRECT(ADDRESS(ROW(),COLUMN())))</formula>
    </cfRule>
  </conditionalFormatting>
  <conditionalFormatting sqref="U116:AY116">
    <cfRule type="expression" dxfId="134" priority="135">
      <formula>OR(U$171=$B115,U$172=$B115)</formula>
    </cfRule>
  </conditionalFormatting>
  <conditionalFormatting sqref="AZ115:BC116">
    <cfRule type="expression" dxfId="133" priority="134">
      <formula>INDIRECT(ADDRESS(ROW(),COLUMN()))=TRUNC(INDIRECT(ADDRESS(ROW(),COLUMN())))</formula>
    </cfRule>
  </conditionalFormatting>
  <conditionalFormatting sqref="U115:AA116">
    <cfRule type="expression" dxfId="132" priority="133">
      <formula>INDIRECT(ADDRESS(ROW(),COLUMN()))=TRUNC(INDIRECT(ADDRESS(ROW(),COLUMN())))</formula>
    </cfRule>
  </conditionalFormatting>
  <conditionalFormatting sqref="AB115:AH116">
    <cfRule type="expression" dxfId="131" priority="132">
      <formula>INDIRECT(ADDRESS(ROW(),COLUMN()))=TRUNC(INDIRECT(ADDRESS(ROW(),COLUMN())))</formula>
    </cfRule>
  </conditionalFormatting>
  <conditionalFormatting sqref="AI115:AO116">
    <cfRule type="expression" dxfId="130" priority="131">
      <formula>INDIRECT(ADDRESS(ROW(),COLUMN()))=TRUNC(INDIRECT(ADDRESS(ROW(),COLUMN())))</formula>
    </cfRule>
  </conditionalFormatting>
  <conditionalFormatting sqref="AP115:AV116">
    <cfRule type="expression" dxfId="129" priority="130">
      <formula>INDIRECT(ADDRESS(ROW(),COLUMN()))=TRUNC(INDIRECT(ADDRESS(ROW(),COLUMN())))</formula>
    </cfRule>
  </conditionalFormatting>
  <conditionalFormatting sqref="AW115:AY116">
    <cfRule type="expression" dxfId="128" priority="129">
      <formula>INDIRECT(ADDRESS(ROW(),COLUMN()))=TRUNC(INDIRECT(ADDRESS(ROW(),COLUMN())))</formula>
    </cfRule>
  </conditionalFormatting>
  <conditionalFormatting sqref="U119:AY119">
    <cfRule type="expression" dxfId="127" priority="128">
      <formula>OR(U$171=$B118,U$172=$B118)</formula>
    </cfRule>
  </conditionalFormatting>
  <conditionalFormatting sqref="AZ118:BC119">
    <cfRule type="expression" dxfId="126" priority="127">
      <formula>INDIRECT(ADDRESS(ROW(),COLUMN()))=TRUNC(INDIRECT(ADDRESS(ROW(),COLUMN())))</formula>
    </cfRule>
  </conditionalFormatting>
  <conditionalFormatting sqref="U118:AA119">
    <cfRule type="expression" dxfId="125" priority="126">
      <formula>INDIRECT(ADDRESS(ROW(),COLUMN()))=TRUNC(INDIRECT(ADDRESS(ROW(),COLUMN())))</formula>
    </cfRule>
  </conditionalFormatting>
  <conditionalFormatting sqref="AB118:AH119">
    <cfRule type="expression" dxfId="124" priority="125">
      <formula>INDIRECT(ADDRESS(ROW(),COLUMN()))=TRUNC(INDIRECT(ADDRESS(ROW(),COLUMN())))</formula>
    </cfRule>
  </conditionalFormatting>
  <conditionalFormatting sqref="AI118:AO119">
    <cfRule type="expression" dxfId="123" priority="124">
      <formula>INDIRECT(ADDRESS(ROW(),COLUMN()))=TRUNC(INDIRECT(ADDRESS(ROW(),COLUMN())))</formula>
    </cfRule>
  </conditionalFormatting>
  <conditionalFormatting sqref="AP118:AV119">
    <cfRule type="expression" dxfId="122" priority="123">
      <formula>INDIRECT(ADDRESS(ROW(),COLUMN()))=TRUNC(INDIRECT(ADDRESS(ROW(),COLUMN())))</formula>
    </cfRule>
  </conditionalFormatting>
  <conditionalFormatting sqref="AW118:AY119">
    <cfRule type="expression" dxfId="121" priority="122">
      <formula>INDIRECT(ADDRESS(ROW(),COLUMN()))=TRUNC(INDIRECT(ADDRESS(ROW(),COLUMN())))</formula>
    </cfRule>
  </conditionalFormatting>
  <conditionalFormatting sqref="U122:AY122">
    <cfRule type="expression" dxfId="120" priority="121">
      <formula>OR(U$171=$B121,U$172=$B121)</formula>
    </cfRule>
  </conditionalFormatting>
  <conditionalFormatting sqref="AZ121:BC122">
    <cfRule type="expression" dxfId="119" priority="120">
      <formula>INDIRECT(ADDRESS(ROW(),COLUMN()))=TRUNC(INDIRECT(ADDRESS(ROW(),COLUMN())))</formula>
    </cfRule>
  </conditionalFormatting>
  <conditionalFormatting sqref="U121:AA122">
    <cfRule type="expression" dxfId="118" priority="119">
      <formula>INDIRECT(ADDRESS(ROW(),COLUMN()))=TRUNC(INDIRECT(ADDRESS(ROW(),COLUMN())))</formula>
    </cfRule>
  </conditionalFormatting>
  <conditionalFormatting sqref="AB121:AH122">
    <cfRule type="expression" dxfId="117" priority="118">
      <formula>INDIRECT(ADDRESS(ROW(),COLUMN()))=TRUNC(INDIRECT(ADDRESS(ROW(),COLUMN())))</formula>
    </cfRule>
  </conditionalFormatting>
  <conditionalFormatting sqref="AI121:AO122">
    <cfRule type="expression" dxfId="116" priority="117">
      <formula>INDIRECT(ADDRESS(ROW(),COLUMN()))=TRUNC(INDIRECT(ADDRESS(ROW(),COLUMN())))</formula>
    </cfRule>
  </conditionalFormatting>
  <conditionalFormatting sqref="AP121:AV122">
    <cfRule type="expression" dxfId="115" priority="116">
      <formula>INDIRECT(ADDRESS(ROW(),COLUMN()))=TRUNC(INDIRECT(ADDRESS(ROW(),COLUMN())))</formula>
    </cfRule>
  </conditionalFormatting>
  <conditionalFormatting sqref="AW121:AY122">
    <cfRule type="expression" dxfId="114" priority="115">
      <formula>INDIRECT(ADDRESS(ROW(),COLUMN()))=TRUNC(INDIRECT(ADDRESS(ROW(),COLUMN())))</formula>
    </cfRule>
  </conditionalFormatting>
  <conditionalFormatting sqref="U125:AY125">
    <cfRule type="expression" dxfId="113" priority="114">
      <formula>OR(U$171=$B124,U$172=$B124)</formula>
    </cfRule>
  </conditionalFormatting>
  <conditionalFormatting sqref="AZ124:BC125">
    <cfRule type="expression" dxfId="112" priority="113">
      <formula>INDIRECT(ADDRESS(ROW(),COLUMN()))=TRUNC(INDIRECT(ADDRESS(ROW(),COLUMN())))</formula>
    </cfRule>
  </conditionalFormatting>
  <conditionalFormatting sqref="U124:AA125">
    <cfRule type="expression" dxfId="111" priority="112">
      <formula>INDIRECT(ADDRESS(ROW(),COLUMN()))=TRUNC(INDIRECT(ADDRESS(ROW(),COLUMN())))</formula>
    </cfRule>
  </conditionalFormatting>
  <conditionalFormatting sqref="AB124:AH125">
    <cfRule type="expression" dxfId="110" priority="111">
      <formula>INDIRECT(ADDRESS(ROW(),COLUMN()))=TRUNC(INDIRECT(ADDRESS(ROW(),COLUMN())))</formula>
    </cfRule>
  </conditionalFormatting>
  <conditionalFormatting sqref="AI124:AO125">
    <cfRule type="expression" dxfId="109" priority="110">
      <formula>INDIRECT(ADDRESS(ROW(),COLUMN()))=TRUNC(INDIRECT(ADDRESS(ROW(),COLUMN())))</formula>
    </cfRule>
  </conditionalFormatting>
  <conditionalFormatting sqref="AP124:AV125">
    <cfRule type="expression" dxfId="108" priority="109">
      <formula>INDIRECT(ADDRESS(ROW(),COLUMN()))=TRUNC(INDIRECT(ADDRESS(ROW(),COLUMN())))</formula>
    </cfRule>
  </conditionalFormatting>
  <conditionalFormatting sqref="AW124:AY125">
    <cfRule type="expression" dxfId="107" priority="108">
      <formula>INDIRECT(ADDRESS(ROW(),COLUMN()))=TRUNC(INDIRECT(ADDRESS(ROW(),COLUMN())))</formula>
    </cfRule>
  </conditionalFormatting>
  <conditionalFormatting sqref="U128:AY128">
    <cfRule type="expression" dxfId="106" priority="107">
      <formula>OR(U$171=$B127,U$172=$B127)</formula>
    </cfRule>
  </conditionalFormatting>
  <conditionalFormatting sqref="AZ127:BC128">
    <cfRule type="expression" dxfId="105" priority="106">
      <formula>INDIRECT(ADDRESS(ROW(),COLUMN()))=TRUNC(INDIRECT(ADDRESS(ROW(),COLUMN())))</formula>
    </cfRule>
  </conditionalFormatting>
  <conditionalFormatting sqref="U127:AA128">
    <cfRule type="expression" dxfId="104" priority="105">
      <formula>INDIRECT(ADDRESS(ROW(),COLUMN()))=TRUNC(INDIRECT(ADDRESS(ROW(),COLUMN())))</formula>
    </cfRule>
  </conditionalFormatting>
  <conditionalFormatting sqref="AB127:AH128">
    <cfRule type="expression" dxfId="103" priority="104">
      <formula>INDIRECT(ADDRESS(ROW(),COLUMN()))=TRUNC(INDIRECT(ADDRESS(ROW(),COLUMN())))</formula>
    </cfRule>
  </conditionalFormatting>
  <conditionalFormatting sqref="AI127:AO128">
    <cfRule type="expression" dxfId="102" priority="103">
      <formula>INDIRECT(ADDRESS(ROW(),COLUMN()))=TRUNC(INDIRECT(ADDRESS(ROW(),COLUMN())))</formula>
    </cfRule>
  </conditionalFormatting>
  <conditionalFormatting sqref="AP127:AV128">
    <cfRule type="expression" dxfId="101" priority="102">
      <formula>INDIRECT(ADDRESS(ROW(),COLUMN()))=TRUNC(INDIRECT(ADDRESS(ROW(),COLUMN())))</formula>
    </cfRule>
  </conditionalFormatting>
  <conditionalFormatting sqref="AW127:AY128">
    <cfRule type="expression" dxfId="100" priority="101">
      <formula>INDIRECT(ADDRESS(ROW(),COLUMN()))=TRUNC(INDIRECT(ADDRESS(ROW(),COLUMN())))</formula>
    </cfRule>
  </conditionalFormatting>
  <conditionalFormatting sqref="U131:AY131">
    <cfRule type="expression" dxfId="99" priority="100">
      <formula>OR(U$171=$B130,U$172=$B130)</formula>
    </cfRule>
  </conditionalFormatting>
  <conditionalFormatting sqref="AZ130:BC131">
    <cfRule type="expression" dxfId="98" priority="99">
      <formula>INDIRECT(ADDRESS(ROW(),COLUMN()))=TRUNC(INDIRECT(ADDRESS(ROW(),COLUMN())))</formula>
    </cfRule>
  </conditionalFormatting>
  <conditionalFormatting sqref="U130:AA131">
    <cfRule type="expression" dxfId="97" priority="98">
      <formula>INDIRECT(ADDRESS(ROW(),COLUMN()))=TRUNC(INDIRECT(ADDRESS(ROW(),COLUMN())))</formula>
    </cfRule>
  </conditionalFormatting>
  <conditionalFormatting sqref="AB130:AH131">
    <cfRule type="expression" dxfId="96" priority="97">
      <formula>INDIRECT(ADDRESS(ROW(),COLUMN()))=TRUNC(INDIRECT(ADDRESS(ROW(),COLUMN())))</formula>
    </cfRule>
  </conditionalFormatting>
  <conditionalFormatting sqref="AI130:AO131">
    <cfRule type="expression" dxfId="95" priority="96">
      <formula>INDIRECT(ADDRESS(ROW(),COLUMN()))=TRUNC(INDIRECT(ADDRESS(ROW(),COLUMN())))</formula>
    </cfRule>
  </conditionalFormatting>
  <conditionalFormatting sqref="AP130:AV131">
    <cfRule type="expression" dxfId="94" priority="95">
      <formula>INDIRECT(ADDRESS(ROW(),COLUMN()))=TRUNC(INDIRECT(ADDRESS(ROW(),COLUMN())))</formula>
    </cfRule>
  </conditionalFormatting>
  <conditionalFormatting sqref="AW130:AY131">
    <cfRule type="expression" dxfId="93" priority="94">
      <formula>INDIRECT(ADDRESS(ROW(),COLUMN()))=TRUNC(INDIRECT(ADDRESS(ROW(),COLUMN())))</formula>
    </cfRule>
  </conditionalFormatting>
  <conditionalFormatting sqref="U134:AY134">
    <cfRule type="expression" dxfId="92" priority="93">
      <formula>OR(U$171=$B133,U$172=$B133)</formula>
    </cfRule>
  </conditionalFormatting>
  <conditionalFormatting sqref="AZ133:BC134">
    <cfRule type="expression" dxfId="91" priority="92">
      <formula>INDIRECT(ADDRESS(ROW(),COLUMN()))=TRUNC(INDIRECT(ADDRESS(ROW(),COLUMN())))</formula>
    </cfRule>
  </conditionalFormatting>
  <conditionalFormatting sqref="U133:AA134">
    <cfRule type="expression" dxfId="90" priority="91">
      <formula>INDIRECT(ADDRESS(ROW(),COLUMN()))=TRUNC(INDIRECT(ADDRESS(ROW(),COLUMN())))</formula>
    </cfRule>
  </conditionalFormatting>
  <conditionalFormatting sqref="AB133:AH134">
    <cfRule type="expression" dxfId="89" priority="90">
      <formula>INDIRECT(ADDRESS(ROW(),COLUMN()))=TRUNC(INDIRECT(ADDRESS(ROW(),COLUMN())))</formula>
    </cfRule>
  </conditionalFormatting>
  <conditionalFormatting sqref="AI133:AO134">
    <cfRule type="expression" dxfId="88" priority="89">
      <formula>INDIRECT(ADDRESS(ROW(),COLUMN()))=TRUNC(INDIRECT(ADDRESS(ROW(),COLUMN())))</formula>
    </cfRule>
  </conditionalFormatting>
  <conditionalFormatting sqref="AP133:AV134">
    <cfRule type="expression" dxfId="87" priority="88">
      <formula>INDIRECT(ADDRESS(ROW(),COLUMN()))=TRUNC(INDIRECT(ADDRESS(ROW(),COLUMN())))</formula>
    </cfRule>
  </conditionalFormatting>
  <conditionalFormatting sqref="AW133:AY134">
    <cfRule type="expression" dxfId="86" priority="87">
      <formula>INDIRECT(ADDRESS(ROW(),COLUMN()))=TRUNC(INDIRECT(ADDRESS(ROW(),COLUMN())))</formula>
    </cfRule>
  </conditionalFormatting>
  <conditionalFormatting sqref="U137:AY137">
    <cfRule type="expression" dxfId="85" priority="86">
      <formula>OR(U$171=$B136,U$172=$B136)</formula>
    </cfRule>
  </conditionalFormatting>
  <conditionalFormatting sqref="AZ136:BC137">
    <cfRule type="expression" dxfId="84" priority="85">
      <formula>INDIRECT(ADDRESS(ROW(),COLUMN()))=TRUNC(INDIRECT(ADDRESS(ROW(),COLUMN())))</formula>
    </cfRule>
  </conditionalFormatting>
  <conditionalFormatting sqref="U136:AA137">
    <cfRule type="expression" dxfId="83" priority="84">
      <formula>INDIRECT(ADDRESS(ROW(),COLUMN()))=TRUNC(INDIRECT(ADDRESS(ROW(),COLUMN())))</formula>
    </cfRule>
  </conditionalFormatting>
  <conditionalFormatting sqref="AB136:AH137">
    <cfRule type="expression" dxfId="82" priority="83">
      <formula>INDIRECT(ADDRESS(ROW(),COLUMN()))=TRUNC(INDIRECT(ADDRESS(ROW(),COLUMN())))</formula>
    </cfRule>
  </conditionalFormatting>
  <conditionalFormatting sqref="AI136:AO137">
    <cfRule type="expression" dxfId="81" priority="82">
      <formula>INDIRECT(ADDRESS(ROW(),COLUMN()))=TRUNC(INDIRECT(ADDRESS(ROW(),COLUMN())))</formula>
    </cfRule>
  </conditionalFormatting>
  <conditionalFormatting sqref="AP136:AV137">
    <cfRule type="expression" dxfId="80" priority="81">
      <formula>INDIRECT(ADDRESS(ROW(),COLUMN()))=TRUNC(INDIRECT(ADDRESS(ROW(),COLUMN())))</formula>
    </cfRule>
  </conditionalFormatting>
  <conditionalFormatting sqref="AW136:AY137">
    <cfRule type="expression" dxfId="79" priority="80">
      <formula>INDIRECT(ADDRESS(ROW(),COLUMN()))=TRUNC(INDIRECT(ADDRESS(ROW(),COLUMN())))</formula>
    </cfRule>
  </conditionalFormatting>
  <conditionalFormatting sqref="U140:AY140">
    <cfRule type="expression" dxfId="78" priority="79">
      <formula>OR(U$171=$B139,U$172=$B139)</formula>
    </cfRule>
  </conditionalFormatting>
  <conditionalFormatting sqref="AZ139:BC140">
    <cfRule type="expression" dxfId="77" priority="78">
      <formula>INDIRECT(ADDRESS(ROW(),COLUMN()))=TRUNC(INDIRECT(ADDRESS(ROW(),COLUMN())))</formula>
    </cfRule>
  </conditionalFormatting>
  <conditionalFormatting sqref="U139:AA140">
    <cfRule type="expression" dxfId="76" priority="77">
      <formula>INDIRECT(ADDRESS(ROW(),COLUMN()))=TRUNC(INDIRECT(ADDRESS(ROW(),COLUMN())))</formula>
    </cfRule>
  </conditionalFormatting>
  <conditionalFormatting sqref="AB139:AH140">
    <cfRule type="expression" dxfId="75" priority="76">
      <formula>INDIRECT(ADDRESS(ROW(),COLUMN()))=TRUNC(INDIRECT(ADDRESS(ROW(),COLUMN())))</formula>
    </cfRule>
  </conditionalFormatting>
  <conditionalFormatting sqref="AI139:AO140">
    <cfRule type="expression" dxfId="74" priority="75">
      <formula>INDIRECT(ADDRESS(ROW(),COLUMN()))=TRUNC(INDIRECT(ADDRESS(ROW(),COLUMN())))</formula>
    </cfRule>
  </conditionalFormatting>
  <conditionalFormatting sqref="AP139:AV140">
    <cfRule type="expression" dxfId="73" priority="74">
      <formula>INDIRECT(ADDRESS(ROW(),COLUMN()))=TRUNC(INDIRECT(ADDRESS(ROW(),COLUMN())))</formula>
    </cfRule>
  </conditionalFormatting>
  <conditionalFormatting sqref="AW139:AY140">
    <cfRule type="expression" dxfId="72" priority="73">
      <formula>INDIRECT(ADDRESS(ROW(),COLUMN()))=TRUNC(INDIRECT(ADDRESS(ROW(),COLUMN())))</formula>
    </cfRule>
  </conditionalFormatting>
  <conditionalFormatting sqref="U143:AY143">
    <cfRule type="expression" dxfId="71" priority="72">
      <formula>OR(U$171=$B142,U$172=$B142)</formula>
    </cfRule>
  </conditionalFormatting>
  <conditionalFormatting sqref="AZ142:BC143">
    <cfRule type="expression" dxfId="70" priority="71">
      <formula>INDIRECT(ADDRESS(ROW(),COLUMN()))=TRUNC(INDIRECT(ADDRESS(ROW(),COLUMN())))</formula>
    </cfRule>
  </conditionalFormatting>
  <conditionalFormatting sqref="U142:AA143">
    <cfRule type="expression" dxfId="69" priority="70">
      <formula>INDIRECT(ADDRESS(ROW(),COLUMN()))=TRUNC(INDIRECT(ADDRESS(ROW(),COLUMN())))</formula>
    </cfRule>
  </conditionalFormatting>
  <conditionalFormatting sqref="AB142:AH143">
    <cfRule type="expression" dxfId="68" priority="69">
      <formula>INDIRECT(ADDRESS(ROW(),COLUMN()))=TRUNC(INDIRECT(ADDRESS(ROW(),COLUMN())))</formula>
    </cfRule>
  </conditionalFormatting>
  <conditionalFormatting sqref="AI142:AO143">
    <cfRule type="expression" dxfId="67" priority="68">
      <formula>INDIRECT(ADDRESS(ROW(),COLUMN()))=TRUNC(INDIRECT(ADDRESS(ROW(),COLUMN())))</formula>
    </cfRule>
  </conditionalFormatting>
  <conditionalFormatting sqref="AP142:AV143">
    <cfRule type="expression" dxfId="66" priority="67">
      <formula>INDIRECT(ADDRESS(ROW(),COLUMN()))=TRUNC(INDIRECT(ADDRESS(ROW(),COLUMN())))</formula>
    </cfRule>
  </conditionalFormatting>
  <conditionalFormatting sqref="AW142:AY143">
    <cfRule type="expression" dxfId="65" priority="66">
      <formula>INDIRECT(ADDRESS(ROW(),COLUMN()))=TRUNC(INDIRECT(ADDRESS(ROW(),COLUMN())))</formula>
    </cfRule>
  </conditionalFormatting>
  <conditionalFormatting sqref="U146:AY146">
    <cfRule type="expression" dxfId="64" priority="65">
      <formula>OR(U$171=$B145,U$172=$B145)</formula>
    </cfRule>
  </conditionalFormatting>
  <conditionalFormatting sqref="AZ145:BC146">
    <cfRule type="expression" dxfId="63" priority="64">
      <formula>INDIRECT(ADDRESS(ROW(),COLUMN()))=TRUNC(INDIRECT(ADDRESS(ROW(),COLUMN())))</formula>
    </cfRule>
  </conditionalFormatting>
  <conditionalFormatting sqref="U145:AA146">
    <cfRule type="expression" dxfId="62" priority="63">
      <formula>INDIRECT(ADDRESS(ROW(),COLUMN()))=TRUNC(INDIRECT(ADDRESS(ROW(),COLUMN())))</formula>
    </cfRule>
  </conditionalFormatting>
  <conditionalFormatting sqref="AB145:AH146">
    <cfRule type="expression" dxfId="61" priority="62">
      <formula>INDIRECT(ADDRESS(ROW(),COLUMN()))=TRUNC(INDIRECT(ADDRESS(ROW(),COLUMN())))</formula>
    </cfRule>
  </conditionalFormatting>
  <conditionalFormatting sqref="AI145:AO146">
    <cfRule type="expression" dxfId="60" priority="61">
      <formula>INDIRECT(ADDRESS(ROW(),COLUMN()))=TRUNC(INDIRECT(ADDRESS(ROW(),COLUMN())))</formula>
    </cfRule>
  </conditionalFormatting>
  <conditionalFormatting sqref="AP145:AV146">
    <cfRule type="expression" dxfId="59" priority="60">
      <formula>INDIRECT(ADDRESS(ROW(),COLUMN()))=TRUNC(INDIRECT(ADDRESS(ROW(),COLUMN())))</formula>
    </cfRule>
  </conditionalFormatting>
  <conditionalFormatting sqref="AW145:AY146">
    <cfRule type="expression" dxfId="58" priority="59">
      <formula>INDIRECT(ADDRESS(ROW(),COLUMN()))=TRUNC(INDIRECT(ADDRESS(ROW(),COLUMN())))</formula>
    </cfRule>
  </conditionalFormatting>
  <conditionalFormatting sqref="U149:AY149">
    <cfRule type="expression" dxfId="57" priority="58">
      <formula>OR(U$171=$B148,U$172=$B148)</formula>
    </cfRule>
  </conditionalFormatting>
  <conditionalFormatting sqref="AZ148:BC149">
    <cfRule type="expression" dxfId="56" priority="57">
      <formula>INDIRECT(ADDRESS(ROW(),COLUMN()))=TRUNC(INDIRECT(ADDRESS(ROW(),COLUMN())))</formula>
    </cfRule>
  </conditionalFormatting>
  <conditionalFormatting sqref="U148:AA149">
    <cfRule type="expression" dxfId="55" priority="56">
      <formula>INDIRECT(ADDRESS(ROW(),COLUMN()))=TRUNC(INDIRECT(ADDRESS(ROW(),COLUMN())))</formula>
    </cfRule>
  </conditionalFormatting>
  <conditionalFormatting sqref="AB148:AH149">
    <cfRule type="expression" dxfId="54" priority="55">
      <formula>INDIRECT(ADDRESS(ROW(),COLUMN()))=TRUNC(INDIRECT(ADDRESS(ROW(),COLUMN())))</formula>
    </cfRule>
  </conditionalFormatting>
  <conditionalFormatting sqref="AI148:AO149">
    <cfRule type="expression" dxfId="53" priority="54">
      <formula>INDIRECT(ADDRESS(ROW(),COLUMN()))=TRUNC(INDIRECT(ADDRESS(ROW(),COLUMN())))</formula>
    </cfRule>
  </conditionalFormatting>
  <conditionalFormatting sqref="AP148:AV149">
    <cfRule type="expression" dxfId="52" priority="53">
      <formula>INDIRECT(ADDRESS(ROW(),COLUMN()))=TRUNC(INDIRECT(ADDRESS(ROW(),COLUMN())))</formula>
    </cfRule>
  </conditionalFormatting>
  <conditionalFormatting sqref="AW148:AY149">
    <cfRule type="expression" dxfId="51" priority="52">
      <formula>INDIRECT(ADDRESS(ROW(),COLUMN()))=TRUNC(INDIRECT(ADDRESS(ROW(),COLUMN())))</formula>
    </cfRule>
  </conditionalFormatting>
  <conditionalFormatting sqref="U152:AY152">
    <cfRule type="expression" dxfId="50" priority="51">
      <formula>OR(U$171=$B151,U$172=$B151)</formula>
    </cfRule>
  </conditionalFormatting>
  <conditionalFormatting sqref="AZ151:BC152">
    <cfRule type="expression" dxfId="49" priority="50">
      <formula>INDIRECT(ADDRESS(ROW(),COLUMN()))=TRUNC(INDIRECT(ADDRESS(ROW(),COLUMN())))</formula>
    </cfRule>
  </conditionalFormatting>
  <conditionalFormatting sqref="U151:AA152">
    <cfRule type="expression" dxfId="48" priority="49">
      <formula>INDIRECT(ADDRESS(ROW(),COLUMN()))=TRUNC(INDIRECT(ADDRESS(ROW(),COLUMN())))</formula>
    </cfRule>
  </conditionalFormatting>
  <conditionalFormatting sqref="AB151:AH152">
    <cfRule type="expression" dxfId="47" priority="48">
      <formula>INDIRECT(ADDRESS(ROW(),COLUMN()))=TRUNC(INDIRECT(ADDRESS(ROW(),COLUMN())))</formula>
    </cfRule>
  </conditionalFormatting>
  <conditionalFormatting sqref="AI151:AO152">
    <cfRule type="expression" dxfId="46" priority="47">
      <formula>INDIRECT(ADDRESS(ROW(),COLUMN()))=TRUNC(INDIRECT(ADDRESS(ROW(),COLUMN())))</formula>
    </cfRule>
  </conditionalFormatting>
  <conditionalFormatting sqref="AP151:AV152">
    <cfRule type="expression" dxfId="45" priority="46">
      <formula>INDIRECT(ADDRESS(ROW(),COLUMN()))=TRUNC(INDIRECT(ADDRESS(ROW(),COLUMN())))</formula>
    </cfRule>
  </conditionalFormatting>
  <conditionalFormatting sqref="AW151:AY152">
    <cfRule type="expression" dxfId="44" priority="45">
      <formula>INDIRECT(ADDRESS(ROW(),COLUMN()))=TRUNC(INDIRECT(ADDRESS(ROW(),COLUMN())))</formula>
    </cfRule>
  </conditionalFormatting>
  <conditionalFormatting sqref="U155:AY155">
    <cfRule type="expression" dxfId="43" priority="44">
      <formula>OR(U$171=$B154,U$172=$B154)</formula>
    </cfRule>
  </conditionalFormatting>
  <conditionalFormatting sqref="AZ154:BC155">
    <cfRule type="expression" dxfId="42" priority="43">
      <formula>INDIRECT(ADDRESS(ROW(),COLUMN()))=TRUNC(INDIRECT(ADDRESS(ROW(),COLUMN())))</formula>
    </cfRule>
  </conditionalFormatting>
  <conditionalFormatting sqref="U154:AA155">
    <cfRule type="expression" dxfId="41" priority="42">
      <formula>INDIRECT(ADDRESS(ROW(),COLUMN()))=TRUNC(INDIRECT(ADDRESS(ROW(),COLUMN())))</formula>
    </cfRule>
  </conditionalFormatting>
  <conditionalFormatting sqref="AB154:AH155">
    <cfRule type="expression" dxfId="40" priority="41">
      <formula>INDIRECT(ADDRESS(ROW(),COLUMN()))=TRUNC(INDIRECT(ADDRESS(ROW(),COLUMN())))</formula>
    </cfRule>
  </conditionalFormatting>
  <conditionalFormatting sqref="AI154:AO155">
    <cfRule type="expression" dxfId="39" priority="40">
      <formula>INDIRECT(ADDRESS(ROW(),COLUMN()))=TRUNC(INDIRECT(ADDRESS(ROW(),COLUMN())))</formula>
    </cfRule>
  </conditionalFormatting>
  <conditionalFormatting sqref="AP154:AV155">
    <cfRule type="expression" dxfId="38" priority="39">
      <formula>INDIRECT(ADDRESS(ROW(),COLUMN()))=TRUNC(INDIRECT(ADDRESS(ROW(),COLUMN())))</formula>
    </cfRule>
  </conditionalFormatting>
  <conditionalFormatting sqref="AW154:AY155">
    <cfRule type="expression" dxfId="37" priority="38">
      <formula>INDIRECT(ADDRESS(ROW(),COLUMN()))=TRUNC(INDIRECT(ADDRESS(ROW(),COLUMN())))</formula>
    </cfRule>
  </conditionalFormatting>
  <conditionalFormatting sqref="U158:AY158">
    <cfRule type="expression" dxfId="36" priority="37">
      <formula>OR(U$171=$B157,U$172=$B157)</formula>
    </cfRule>
  </conditionalFormatting>
  <conditionalFormatting sqref="AZ157:BC158">
    <cfRule type="expression" dxfId="35" priority="36">
      <formula>INDIRECT(ADDRESS(ROW(),COLUMN()))=TRUNC(INDIRECT(ADDRESS(ROW(),COLUMN())))</formula>
    </cfRule>
  </conditionalFormatting>
  <conditionalFormatting sqref="U157:AA158">
    <cfRule type="expression" dxfId="34" priority="35">
      <formula>INDIRECT(ADDRESS(ROW(),COLUMN()))=TRUNC(INDIRECT(ADDRESS(ROW(),COLUMN())))</formula>
    </cfRule>
  </conditionalFormatting>
  <conditionalFormatting sqref="AB157:AH158">
    <cfRule type="expression" dxfId="33" priority="34">
      <formula>INDIRECT(ADDRESS(ROW(),COLUMN()))=TRUNC(INDIRECT(ADDRESS(ROW(),COLUMN())))</formula>
    </cfRule>
  </conditionalFormatting>
  <conditionalFormatting sqref="AI157:AO158">
    <cfRule type="expression" dxfId="32" priority="33">
      <formula>INDIRECT(ADDRESS(ROW(),COLUMN()))=TRUNC(INDIRECT(ADDRESS(ROW(),COLUMN())))</formula>
    </cfRule>
  </conditionalFormatting>
  <conditionalFormatting sqref="AP157:AV158">
    <cfRule type="expression" dxfId="31" priority="32">
      <formula>INDIRECT(ADDRESS(ROW(),COLUMN()))=TRUNC(INDIRECT(ADDRESS(ROW(),COLUMN())))</formula>
    </cfRule>
  </conditionalFormatting>
  <conditionalFormatting sqref="AW157:AY158">
    <cfRule type="expression" dxfId="30" priority="31">
      <formula>INDIRECT(ADDRESS(ROW(),COLUMN()))=TRUNC(INDIRECT(ADDRESS(ROW(),COLUMN())))</formula>
    </cfRule>
  </conditionalFormatting>
  <conditionalFormatting sqref="U161:AY161">
    <cfRule type="expression" dxfId="29" priority="30">
      <formula>OR(U$171=$B160,U$172=$B160)</formula>
    </cfRule>
  </conditionalFormatting>
  <conditionalFormatting sqref="AZ160:BC161">
    <cfRule type="expression" dxfId="28" priority="29">
      <formula>INDIRECT(ADDRESS(ROW(),COLUMN()))=TRUNC(INDIRECT(ADDRESS(ROW(),COLUMN())))</formula>
    </cfRule>
  </conditionalFormatting>
  <conditionalFormatting sqref="U160:AA161">
    <cfRule type="expression" dxfId="27" priority="28">
      <formula>INDIRECT(ADDRESS(ROW(),COLUMN()))=TRUNC(INDIRECT(ADDRESS(ROW(),COLUMN())))</formula>
    </cfRule>
  </conditionalFormatting>
  <conditionalFormatting sqref="AB160:AH161">
    <cfRule type="expression" dxfId="26" priority="27">
      <formula>INDIRECT(ADDRESS(ROW(),COLUMN()))=TRUNC(INDIRECT(ADDRESS(ROW(),COLUMN())))</formula>
    </cfRule>
  </conditionalFormatting>
  <conditionalFormatting sqref="AI160:AO161">
    <cfRule type="expression" dxfId="25" priority="26">
      <formula>INDIRECT(ADDRESS(ROW(),COLUMN()))=TRUNC(INDIRECT(ADDRESS(ROW(),COLUMN())))</formula>
    </cfRule>
  </conditionalFormatting>
  <conditionalFormatting sqref="AP160:AV161">
    <cfRule type="expression" dxfId="24" priority="25">
      <formula>INDIRECT(ADDRESS(ROW(),COLUMN()))=TRUNC(INDIRECT(ADDRESS(ROW(),COLUMN())))</formula>
    </cfRule>
  </conditionalFormatting>
  <conditionalFormatting sqref="AW160:AY161">
    <cfRule type="expression" dxfId="23" priority="24">
      <formula>INDIRECT(ADDRESS(ROW(),COLUMN()))=TRUNC(INDIRECT(ADDRESS(ROW(),COLUMN())))</formula>
    </cfRule>
  </conditionalFormatting>
  <conditionalFormatting sqref="U164:AY164">
    <cfRule type="expression" dxfId="22" priority="23">
      <formula>OR(U$171=$B163,U$172=$B163)</formula>
    </cfRule>
  </conditionalFormatting>
  <conditionalFormatting sqref="AZ163:BC164">
    <cfRule type="expression" dxfId="21" priority="22">
      <formula>INDIRECT(ADDRESS(ROW(),COLUMN()))=TRUNC(INDIRECT(ADDRESS(ROW(),COLUMN())))</formula>
    </cfRule>
  </conditionalFormatting>
  <conditionalFormatting sqref="U163:AA164">
    <cfRule type="expression" dxfId="20" priority="21">
      <formula>INDIRECT(ADDRESS(ROW(),COLUMN()))=TRUNC(INDIRECT(ADDRESS(ROW(),COLUMN())))</formula>
    </cfRule>
  </conditionalFormatting>
  <conditionalFormatting sqref="AB163:AH164">
    <cfRule type="expression" dxfId="19" priority="20">
      <formula>INDIRECT(ADDRESS(ROW(),COLUMN()))=TRUNC(INDIRECT(ADDRESS(ROW(),COLUMN())))</formula>
    </cfRule>
  </conditionalFormatting>
  <conditionalFormatting sqref="AI163:AO164">
    <cfRule type="expression" dxfId="18" priority="19">
      <formula>INDIRECT(ADDRESS(ROW(),COLUMN()))=TRUNC(INDIRECT(ADDRESS(ROW(),COLUMN())))</formula>
    </cfRule>
  </conditionalFormatting>
  <conditionalFormatting sqref="AP163:AV164">
    <cfRule type="expression" dxfId="17" priority="18">
      <formula>INDIRECT(ADDRESS(ROW(),COLUMN()))=TRUNC(INDIRECT(ADDRESS(ROW(),COLUMN())))</formula>
    </cfRule>
  </conditionalFormatting>
  <conditionalFormatting sqref="AW163:AY164">
    <cfRule type="expression" dxfId="16" priority="17">
      <formula>INDIRECT(ADDRESS(ROW(),COLUMN()))=TRUNC(INDIRECT(ADDRESS(ROW(),COLUMN())))</formula>
    </cfRule>
  </conditionalFormatting>
  <conditionalFormatting sqref="U167:AY167">
    <cfRule type="expression" dxfId="15" priority="16">
      <formula>OR(U$171=$B166,U$172=$B166)</formula>
    </cfRule>
  </conditionalFormatting>
  <conditionalFormatting sqref="AZ166:BC167">
    <cfRule type="expression" dxfId="14" priority="15">
      <formula>INDIRECT(ADDRESS(ROW(),COLUMN()))=TRUNC(INDIRECT(ADDRESS(ROW(),COLUMN())))</formula>
    </cfRule>
  </conditionalFormatting>
  <conditionalFormatting sqref="U166:AA167">
    <cfRule type="expression" dxfId="13" priority="14">
      <formula>INDIRECT(ADDRESS(ROW(),COLUMN()))=TRUNC(INDIRECT(ADDRESS(ROW(),COLUMN())))</formula>
    </cfRule>
  </conditionalFormatting>
  <conditionalFormatting sqref="AB166:AH167">
    <cfRule type="expression" dxfId="12" priority="13">
      <formula>INDIRECT(ADDRESS(ROW(),COLUMN()))=TRUNC(INDIRECT(ADDRESS(ROW(),COLUMN())))</formula>
    </cfRule>
  </conditionalFormatting>
  <conditionalFormatting sqref="AI166:AO167">
    <cfRule type="expression" dxfId="11" priority="12">
      <formula>INDIRECT(ADDRESS(ROW(),COLUMN()))=TRUNC(INDIRECT(ADDRESS(ROW(),COLUMN())))</formula>
    </cfRule>
  </conditionalFormatting>
  <conditionalFormatting sqref="AP166:AV167">
    <cfRule type="expression" dxfId="10" priority="11">
      <formula>INDIRECT(ADDRESS(ROW(),COLUMN()))=TRUNC(INDIRECT(ADDRESS(ROW(),COLUMN())))</formula>
    </cfRule>
  </conditionalFormatting>
  <conditionalFormatting sqref="AW166:AY167">
    <cfRule type="expression" dxfId="9" priority="10">
      <formula>INDIRECT(ADDRESS(ROW(),COLUMN()))=TRUNC(INDIRECT(ADDRESS(ROW(),COLUMN())))</formula>
    </cfRule>
  </conditionalFormatting>
  <conditionalFormatting sqref="U170:AY170">
    <cfRule type="expression" dxfId="8" priority="9">
      <formula>OR(U$171=$B169,U$172=$B169)</formula>
    </cfRule>
  </conditionalFormatting>
  <conditionalFormatting sqref="AZ169:BC170">
    <cfRule type="expression" dxfId="7" priority="8">
      <formula>INDIRECT(ADDRESS(ROW(),COLUMN()))=TRUNC(INDIRECT(ADDRESS(ROW(),COLUMN())))</formula>
    </cfRule>
  </conditionalFormatting>
  <conditionalFormatting sqref="U169:AA170">
    <cfRule type="expression" dxfId="6" priority="7">
      <formula>INDIRECT(ADDRESS(ROW(),COLUMN()))=TRUNC(INDIRECT(ADDRESS(ROW(),COLUMN())))</formula>
    </cfRule>
  </conditionalFormatting>
  <conditionalFormatting sqref="AB169:AH170">
    <cfRule type="expression" dxfId="5" priority="6">
      <formula>INDIRECT(ADDRESS(ROW(),COLUMN()))=TRUNC(INDIRECT(ADDRESS(ROW(),COLUMN())))</formula>
    </cfRule>
  </conditionalFormatting>
  <conditionalFormatting sqref="AI169:AO170">
    <cfRule type="expression" dxfId="4" priority="5">
      <formula>INDIRECT(ADDRESS(ROW(),COLUMN()))=TRUNC(INDIRECT(ADDRESS(ROW(),COLUMN())))</formula>
    </cfRule>
  </conditionalFormatting>
  <conditionalFormatting sqref="AP169:AV170">
    <cfRule type="expression" dxfId="3" priority="4">
      <formula>INDIRECT(ADDRESS(ROW(),COLUMN()))=TRUNC(INDIRECT(ADDRESS(ROW(),COLUMN())))</formula>
    </cfRule>
  </conditionalFormatting>
  <conditionalFormatting sqref="AW169:AY170">
    <cfRule type="expression" dxfId="2" priority="3">
      <formula>INDIRECT(ADDRESS(ROW(),COLUMN()))=TRUNC(INDIRECT(ADDRESS(ROW(),COLUMN())))</formula>
    </cfRule>
  </conditionalFormatting>
  <conditionalFormatting sqref="U175:BA177">
    <cfRule type="expression" dxfId="1" priority="2">
      <formula>INDIRECT(ADDRESS(ROW(),COLUMN()))=TRUNC(INDIRECT(ADDRESS(ROW(),COLUMN())))</formula>
    </cfRule>
  </conditionalFormatting>
  <conditionalFormatting sqref="U22">
    <cfRule type="expression" dxfId="0" priority="1">
      <formula>INDIRECT(ADDRESS(ROW(),COLUMN()))=TRUNC(INDIRECT(ADDRESS(ROW(),COLUMN())))</formula>
    </cfRule>
  </conditionalFormatting>
  <dataValidations count="9">
    <dataValidation allowBlank="1" showInputMessage="1" showErrorMessage="1" error="入力可能範囲　32～40" sqref="BC10" xr:uid="{F0CBDC85-599D-4EB5-8F65-087709278C1F}"/>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2F69E629-1F4E-4A1F-A261-D8BB785F3A06}">
      <formula1>シフト記号表</formula1>
    </dataValidation>
    <dataValidation type="list" errorStyle="warning" allowBlank="1" showInputMessage="1" error="リストにない場合のみ、入力してください。" sqref="I21:L170" xr:uid="{0031103A-6E0D-4117-82C4-DD5C67E306E2}">
      <formula1>INDIRECT(C21)</formula1>
    </dataValidation>
    <dataValidation type="list" allowBlank="1" showInputMessage="1" sqref="H21:H170" xr:uid="{29712052-679A-44A0-A447-8BF6CABF270B}">
      <formula1>"A, B, C, D"</formula1>
    </dataValidation>
    <dataValidation type="list" allowBlank="1" showInputMessage="1" sqref="C21:E170" xr:uid="{7C2226E6-8772-43E6-B473-A7CC0B290538}">
      <formula1>職種</formula1>
    </dataValidation>
    <dataValidation type="list" allowBlank="1" showInputMessage="1" showErrorMessage="1" sqref="BC4:BF4" xr:uid="{E742FC6A-0FDE-470E-8909-65D5BA1BEBBC}">
      <formula1>"予定,実績,予定・実績"</formula1>
    </dataValidation>
    <dataValidation type="list" allowBlank="1" showInputMessage="1" showErrorMessage="1" sqref="AD3:AD4" xr:uid="{6F901937-7C78-4A6A-ABF0-1B401CE65455}">
      <formula1>#REF!</formula1>
    </dataValidation>
    <dataValidation type="decimal" allowBlank="1" showInputMessage="1" showErrorMessage="1" error="入力可能範囲　32～40" sqref="AY6:AZ6" xr:uid="{A9B68C65-79F2-4376-8F26-4D21A9AB91DE}">
      <formula1>32</formula1>
      <formula2>40</formula2>
    </dataValidation>
    <dataValidation type="list" allowBlank="1" showInputMessage="1" showErrorMessage="1" sqref="BC3:BF3" xr:uid="{96772E26-77A9-4A05-8E4B-F3B9697FF847}">
      <formula1>"４週,暦月"</formula1>
    </dataValidation>
  </dataValidations>
  <printOptions horizontalCentered="1"/>
  <pageMargins left="0.15748031496062992" right="0.15748031496062992" top="0.43307086614173229" bottom="0.55118110236220474" header="0.15748031496062992" footer="0.15748031496062992"/>
  <pageSetup paperSize="9" scale="44"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10021009-DB35-4F9E-99F0-23EF8EA41E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47DE-2B9E-43BE-A6B3-510E4864C535}">
  <sheetPr codeName="Sheet4">
    <pageSetUpPr fitToPage="1"/>
  </sheetPr>
  <dimension ref="B1:BS116"/>
  <sheetViews>
    <sheetView workbookViewId="0">
      <selection activeCell="B13" sqref="B13"/>
    </sheetView>
  </sheetViews>
  <sheetFormatPr defaultColWidth="9" defaultRowHeight="18.75"/>
  <cols>
    <col min="1" max="1" width="1.375" style="611" customWidth="1"/>
    <col min="2" max="3" width="9" style="611"/>
    <col min="4" max="4" width="40.625" style="611" customWidth="1"/>
    <col min="5" max="16384" width="9" style="611"/>
  </cols>
  <sheetData>
    <row r="1" spans="2:11">
      <c r="B1" s="611" t="s">
        <v>1045</v>
      </c>
      <c r="D1" s="612"/>
      <c r="E1" s="612"/>
      <c r="F1" s="612"/>
    </row>
    <row r="2" spans="2:11" s="614" customFormat="1" ht="20.25" customHeight="1">
      <c r="B2" s="613" t="s">
        <v>1046</v>
      </c>
      <c r="C2" s="613"/>
      <c r="D2" s="612"/>
      <c r="E2" s="612"/>
      <c r="F2" s="612"/>
    </row>
    <row r="3" spans="2:11" s="614" customFormat="1" ht="20.25" customHeight="1">
      <c r="B3" s="613"/>
      <c r="C3" s="613"/>
      <c r="D3" s="612"/>
      <c r="E3" s="612"/>
      <c r="F3" s="612"/>
    </row>
    <row r="4" spans="2:11" s="616" customFormat="1" ht="20.25" customHeight="1">
      <c r="B4" s="615"/>
      <c r="C4" s="612" t="s">
        <v>1047</v>
      </c>
      <c r="D4" s="612"/>
      <c r="F4" s="1086" t="s">
        <v>1048</v>
      </c>
      <c r="G4" s="1086"/>
      <c r="H4" s="1086"/>
      <c r="I4" s="1086"/>
      <c r="J4" s="1086"/>
      <c r="K4" s="1086"/>
    </row>
    <row r="5" spans="2:11" s="616" customFormat="1" ht="20.25" customHeight="1">
      <c r="B5" s="617"/>
      <c r="C5" s="612" t="s">
        <v>1049</v>
      </c>
      <c r="D5" s="612"/>
      <c r="F5" s="1086"/>
      <c r="G5" s="1086"/>
      <c r="H5" s="1086"/>
      <c r="I5" s="1086"/>
      <c r="J5" s="1086"/>
      <c r="K5" s="1086"/>
    </row>
    <row r="6" spans="2:11" s="614" customFormat="1" ht="20.25" customHeight="1">
      <c r="B6" s="618" t="s">
        <v>1050</v>
      </c>
      <c r="C6" s="612"/>
      <c r="D6" s="612"/>
      <c r="E6" s="619"/>
      <c r="F6" s="620"/>
    </row>
    <row r="7" spans="2:11" s="614" customFormat="1" ht="20.25" customHeight="1">
      <c r="B7" s="613"/>
      <c r="C7" s="613"/>
      <c r="D7" s="612"/>
      <c r="E7" s="619"/>
      <c r="F7" s="620"/>
    </row>
    <row r="8" spans="2:11" s="614" customFormat="1" ht="20.25" customHeight="1">
      <c r="B8" s="612" t="s">
        <v>1051</v>
      </c>
      <c r="C8" s="613"/>
      <c r="D8" s="612"/>
      <c r="E8" s="619"/>
      <c r="F8" s="620"/>
    </row>
    <row r="9" spans="2:11" s="614" customFormat="1" ht="20.25" customHeight="1">
      <c r="B9" s="613"/>
      <c r="C9" s="613"/>
      <c r="D9" s="612"/>
      <c r="E9" s="612"/>
      <c r="F9" s="612"/>
    </row>
    <row r="10" spans="2:11" s="614" customFormat="1" ht="20.25" customHeight="1">
      <c r="B10" s="612" t="s">
        <v>1052</v>
      </c>
      <c r="C10" s="613"/>
      <c r="D10" s="612"/>
      <c r="E10" s="612"/>
      <c r="F10" s="612"/>
    </row>
    <row r="11" spans="2:11" s="614" customFormat="1" ht="20.25" customHeight="1">
      <c r="B11" s="612"/>
      <c r="C11" s="613"/>
      <c r="D11" s="612"/>
      <c r="E11" s="612"/>
      <c r="F11" s="612"/>
    </row>
    <row r="12" spans="2:11" s="614" customFormat="1" ht="20.25" customHeight="1">
      <c r="B12" s="612" t="s">
        <v>1053</v>
      </c>
      <c r="C12" s="613"/>
      <c r="D12" s="612"/>
    </row>
    <row r="13" spans="2:11" s="614" customFormat="1" ht="20.25" customHeight="1">
      <c r="B13" s="612"/>
      <c r="C13" s="613"/>
      <c r="D13" s="612"/>
    </row>
    <row r="14" spans="2:11" s="614" customFormat="1" ht="20.25" customHeight="1">
      <c r="B14" s="612" t="s">
        <v>1054</v>
      </c>
      <c r="C14" s="613"/>
      <c r="D14" s="612"/>
    </row>
    <row r="15" spans="2:11" s="614" customFormat="1" ht="20.25" customHeight="1">
      <c r="B15" s="612"/>
      <c r="C15" s="613"/>
      <c r="D15" s="612"/>
    </row>
    <row r="16" spans="2:11" s="614" customFormat="1" ht="20.25" customHeight="1">
      <c r="B16" s="612" t="s">
        <v>1055</v>
      </c>
      <c r="C16" s="613"/>
      <c r="D16" s="612"/>
    </row>
    <row r="17" spans="2:6" s="614" customFormat="1" ht="20.25" customHeight="1">
      <c r="B17" s="612" t="s">
        <v>1056</v>
      </c>
      <c r="C17" s="613"/>
      <c r="D17" s="612"/>
    </row>
    <row r="18" spans="2:6" s="614" customFormat="1" ht="20.25" customHeight="1">
      <c r="B18" s="612"/>
      <c r="C18" s="613"/>
      <c r="D18" s="612"/>
    </row>
    <row r="19" spans="2:6" s="614" customFormat="1" ht="20.25" customHeight="1">
      <c r="B19" s="612" t="s">
        <v>1057</v>
      </c>
      <c r="C19" s="613"/>
      <c r="D19" s="612"/>
    </row>
    <row r="20" spans="2:6" s="614" customFormat="1" ht="20.25" customHeight="1">
      <c r="B20" s="612"/>
      <c r="C20" s="613"/>
      <c r="D20" s="612"/>
    </row>
    <row r="21" spans="2:6" s="614" customFormat="1" ht="17.25" customHeight="1">
      <c r="B21" s="612" t="s">
        <v>1058</v>
      </c>
      <c r="C21" s="612"/>
      <c r="D21" s="612"/>
    </row>
    <row r="22" spans="2:6" s="614" customFormat="1" ht="17.25" customHeight="1">
      <c r="B22" s="612" t="s">
        <v>1059</v>
      </c>
      <c r="C22" s="612"/>
      <c r="D22" s="612"/>
    </row>
    <row r="23" spans="2:6" s="614" customFormat="1" ht="17.25" customHeight="1">
      <c r="B23" s="612"/>
      <c r="C23" s="612"/>
      <c r="D23" s="612"/>
    </row>
    <row r="24" spans="2:6" s="614" customFormat="1" ht="17.25" customHeight="1">
      <c r="B24" s="612"/>
      <c r="C24" s="621" t="s">
        <v>959</v>
      </c>
      <c r="D24" s="621" t="s">
        <v>1060</v>
      </c>
    </row>
    <row r="25" spans="2:6" s="614" customFormat="1" ht="17.25" customHeight="1">
      <c r="B25" s="612"/>
      <c r="C25" s="621">
        <v>1</v>
      </c>
      <c r="D25" s="622" t="s">
        <v>1061</v>
      </c>
    </row>
    <row r="26" spans="2:6" s="614" customFormat="1" ht="17.25" customHeight="1">
      <c r="B26" s="612"/>
      <c r="C26" s="621">
        <v>2</v>
      </c>
      <c r="D26" s="622" t="s">
        <v>1062</v>
      </c>
      <c r="E26" s="614" t="s">
        <v>1063</v>
      </c>
    </row>
    <row r="27" spans="2:6" s="614" customFormat="1" ht="17.25" customHeight="1">
      <c r="B27" s="612"/>
      <c r="C27" s="621">
        <v>3</v>
      </c>
      <c r="D27" s="622" t="s">
        <v>1064</v>
      </c>
      <c r="E27" s="614" t="s">
        <v>1065</v>
      </c>
    </row>
    <row r="28" spans="2:6" s="614" customFormat="1" ht="17.25" customHeight="1">
      <c r="B28" s="612"/>
      <c r="C28" s="621">
        <v>4</v>
      </c>
      <c r="D28" s="622" t="s">
        <v>1066</v>
      </c>
    </row>
    <row r="29" spans="2:6" s="614" customFormat="1" ht="17.25" customHeight="1">
      <c r="B29" s="612"/>
      <c r="C29" s="621">
        <v>5</v>
      </c>
      <c r="D29" s="622" t="s">
        <v>1067</v>
      </c>
      <c r="E29" s="614" t="s">
        <v>1068</v>
      </c>
    </row>
    <row r="30" spans="2:6" s="614" customFormat="1" ht="17.25" customHeight="1">
      <c r="B30" s="612"/>
      <c r="C30" s="619"/>
      <c r="D30" s="620"/>
    </row>
    <row r="31" spans="2:6" s="614" customFormat="1" ht="17.25" customHeight="1">
      <c r="B31" s="612" t="s">
        <v>1069</v>
      </c>
      <c r="C31" s="612"/>
      <c r="D31" s="612"/>
      <c r="E31" s="616"/>
      <c r="F31" s="616"/>
    </row>
    <row r="32" spans="2:6" s="614" customFormat="1" ht="17.25" customHeight="1">
      <c r="B32" s="612" t="s">
        <v>1070</v>
      </c>
      <c r="C32" s="612"/>
      <c r="D32" s="612"/>
      <c r="E32" s="616"/>
      <c r="F32" s="616"/>
    </row>
    <row r="33" spans="2:51" s="614" customFormat="1" ht="17.25" customHeight="1">
      <c r="B33" s="612"/>
      <c r="C33" s="612"/>
      <c r="D33" s="612"/>
      <c r="E33" s="616"/>
      <c r="F33" s="616"/>
      <c r="G33" s="623"/>
      <c r="H33" s="623"/>
      <c r="J33" s="623"/>
      <c r="K33" s="623"/>
      <c r="L33" s="623"/>
      <c r="M33" s="623"/>
      <c r="N33" s="623"/>
      <c r="O33" s="623"/>
      <c r="R33" s="623"/>
      <c r="S33" s="623"/>
      <c r="T33" s="623"/>
      <c r="W33" s="623"/>
      <c r="X33" s="623"/>
      <c r="Y33" s="623"/>
    </row>
    <row r="34" spans="2:51" s="614" customFormat="1" ht="17.25" customHeight="1">
      <c r="B34" s="612"/>
      <c r="C34" s="621" t="s">
        <v>993</v>
      </c>
      <c r="D34" s="621" t="s">
        <v>1071</v>
      </c>
      <c r="E34" s="616"/>
      <c r="F34" s="616"/>
      <c r="G34" s="623"/>
      <c r="H34" s="623"/>
      <c r="J34" s="623"/>
      <c r="K34" s="623"/>
      <c r="L34" s="623"/>
      <c r="M34" s="623"/>
      <c r="N34" s="623"/>
      <c r="O34" s="623"/>
      <c r="R34" s="623"/>
      <c r="S34" s="623"/>
      <c r="T34" s="623"/>
      <c r="W34" s="623"/>
      <c r="X34" s="623"/>
      <c r="Y34" s="623"/>
    </row>
    <row r="35" spans="2:51" s="614" customFormat="1" ht="17.25" customHeight="1">
      <c r="B35" s="612"/>
      <c r="C35" s="621" t="s">
        <v>1072</v>
      </c>
      <c r="D35" s="622" t="s">
        <v>1073</v>
      </c>
      <c r="E35" s="616"/>
      <c r="F35" s="616"/>
      <c r="G35" s="623"/>
      <c r="H35" s="623"/>
      <c r="J35" s="623"/>
      <c r="K35" s="623"/>
      <c r="L35" s="623"/>
      <c r="M35" s="623"/>
      <c r="N35" s="623"/>
      <c r="O35" s="623"/>
      <c r="R35" s="623"/>
      <c r="S35" s="623"/>
      <c r="T35" s="623"/>
      <c r="W35" s="623"/>
      <c r="X35" s="623"/>
      <c r="Y35" s="623"/>
    </row>
    <row r="36" spans="2:51" s="614" customFormat="1" ht="17.25" customHeight="1">
      <c r="B36" s="612"/>
      <c r="C36" s="621" t="s">
        <v>1074</v>
      </c>
      <c r="D36" s="622" t="s">
        <v>1075</v>
      </c>
      <c r="E36" s="616"/>
      <c r="F36" s="616"/>
      <c r="G36" s="623"/>
      <c r="H36" s="623"/>
      <c r="J36" s="623"/>
      <c r="K36" s="623"/>
      <c r="L36" s="623"/>
      <c r="M36" s="623"/>
      <c r="N36" s="623"/>
      <c r="O36" s="623"/>
      <c r="R36" s="623"/>
      <c r="S36" s="623"/>
      <c r="T36" s="623"/>
      <c r="W36" s="623"/>
      <c r="X36" s="623"/>
      <c r="Y36" s="623"/>
    </row>
    <row r="37" spans="2:51" s="614" customFormat="1" ht="17.25" customHeight="1">
      <c r="B37" s="612"/>
      <c r="C37" s="621" t="s">
        <v>1076</v>
      </c>
      <c r="D37" s="622" t="s">
        <v>1077</v>
      </c>
      <c r="E37" s="616"/>
      <c r="F37" s="616"/>
      <c r="G37" s="623"/>
      <c r="H37" s="623"/>
      <c r="J37" s="623"/>
      <c r="K37" s="623"/>
      <c r="L37" s="623"/>
      <c r="M37" s="623"/>
      <c r="N37" s="623"/>
      <c r="O37" s="623"/>
      <c r="R37" s="623"/>
      <c r="S37" s="623"/>
      <c r="T37" s="623"/>
      <c r="W37" s="623"/>
      <c r="X37" s="623"/>
      <c r="Y37" s="623"/>
    </row>
    <row r="38" spans="2:51" s="614" customFormat="1" ht="17.25" customHeight="1">
      <c r="B38" s="612"/>
      <c r="C38" s="621" t="s">
        <v>1078</v>
      </c>
      <c r="D38" s="622" t="s">
        <v>1079</v>
      </c>
      <c r="E38" s="616"/>
      <c r="F38" s="616"/>
      <c r="G38" s="623"/>
      <c r="H38" s="623"/>
      <c r="J38" s="623"/>
      <c r="K38" s="623"/>
      <c r="L38" s="623"/>
      <c r="M38" s="623"/>
      <c r="N38" s="623"/>
      <c r="O38" s="623"/>
      <c r="R38" s="623"/>
      <c r="S38" s="623"/>
      <c r="T38" s="623"/>
      <c r="W38" s="623"/>
      <c r="X38" s="623"/>
      <c r="Y38" s="623"/>
    </row>
    <row r="39" spans="2:51" s="614" customFormat="1" ht="17.25" customHeight="1">
      <c r="B39" s="612"/>
      <c r="C39" s="612"/>
      <c r="D39" s="612"/>
      <c r="E39" s="616"/>
      <c r="F39" s="616"/>
      <c r="G39" s="623"/>
      <c r="H39" s="623"/>
      <c r="J39" s="623"/>
      <c r="K39" s="623"/>
      <c r="L39" s="623"/>
      <c r="M39" s="623"/>
      <c r="N39" s="623"/>
      <c r="O39" s="623"/>
      <c r="R39" s="623"/>
      <c r="S39" s="623"/>
      <c r="T39" s="623"/>
      <c r="W39" s="623"/>
      <c r="X39" s="623"/>
      <c r="Y39" s="623"/>
    </row>
    <row r="40" spans="2:51" s="614" customFormat="1" ht="17.25" customHeight="1">
      <c r="B40" s="612"/>
      <c r="C40" s="624" t="s">
        <v>1080</v>
      </c>
      <c r="D40" s="612"/>
      <c r="E40" s="616"/>
      <c r="F40" s="616"/>
      <c r="G40" s="623"/>
      <c r="H40" s="623"/>
      <c r="J40" s="623"/>
      <c r="K40" s="623"/>
      <c r="L40" s="623"/>
      <c r="M40" s="623"/>
      <c r="N40" s="623"/>
      <c r="O40" s="623"/>
      <c r="R40" s="623"/>
      <c r="S40" s="623"/>
      <c r="T40" s="623"/>
      <c r="W40" s="623"/>
      <c r="X40" s="623"/>
      <c r="Y40" s="623"/>
    </row>
    <row r="41" spans="2:51" s="614" customFormat="1" ht="17.25" customHeight="1">
      <c r="B41" s="616"/>
      <c r="C41" s="612" t="s">
        <v>1081</v>
      </c>
      <c r="D41" s="616"/>
      <c r="E41" s="616"/>
      <c r="F41" s="624"/>
      <c r="G41" s="623"/>
      <c r="H41" s="623"/>
      <c r="J41" s="623"/>
      <c r="K41" s="623"/>
      <c r="L41" s="623"/>
      <c r="M41" s="623"/>
      <c r="N41" s="623"/>
      <c r="O41" s="623"/>
      <c r="R41" s="623"/>
      <c r="S41" s="623"/>
      <c r="T41" s="623"/>
      <c r="W41" s="623"/>
      <c r="X41" s="623"/>
      <c r="Y41" s="623"/>
    </row>
    <row r="42" spans="2:51" s="614" customFormat="1" ht="17.25" customHeight="1">
      <c r="B42" s="616"/>
      <c r="C42" s="612" t="s">
        <v>1082</v>
      </c>
      <c r="D42" s="616"/>
      <c r="E42" s="616"/>
      <c r="F42" s="612"/>
      <c r="G42" s="623"/>
      <c r="H42" s="623"/>
      <c r="J42" s="623"/>
      <c r="K42" s="623"/>
      <c r="L42" s="623"/>
      <c r="M42" s="623"/>
      <c r="N42" s="623"/>
      <c r="O42" s="623"/>
      <c r="R42" s="623"/>
      <c r="S42" s="623"/>
      <c r="T42" s="623"/>
      <c r="W42" s="623"/>
      <c r="X42" s="623"/>
      <c r="Y42" s="623"/>
    </row>
    <row r="43" spans="2:51" s="614" customFormat="1" ht="17.25" customHeight="1">
      <c r="B43" s="612"/>
      <c r="C43" s="612"/>
      <c r="D43" s="612"/>
      <c r="E43" s="624"/>
      <c r="F43" s="623"/>
      <c r="G43" s="623"/>
      <c r="H43" s="623"/>
      <c r="J43" s="623"/>
      <c r="K43" s="623"/>
      <c r="L43" s="623"/>
      <c r="M43" s="623"/>
      <c r="N43" s="623"/>
      <c r="O43" s="623"/>
      <c r="R43" s="623"/>
      <c r="S43" s="623"/>
      <c r="T43" s="623"/>
      <c r="W43" s="623"/>
      <c r="X43" s="623"/>
      <c r="Y43" s="623"/>
    </row>
    <row r="44" spans="2:51" s="614" customFormat="1" ht="17.25" customHeight="1">
      <c r="B44" s="612" t="s">
        <v>1083</v>
      </c>
      <c r="C44" s="612"/>
      <c r="D44" s="612"/>
    </row>
    <row r="45" spans="2:51" s="614" customFormat="1" ht="17.25" customHeight="1">
      <c r="B45" s="612" t="s">
        <v>1084</v>
      </c>
      <c r="C45" s="612"/>
      <c r="D45" s="612"/>
      <c r="AH45" s="625"/>
      <c r="AI45" s="625"/>
      <c r="AJ45" s="625"/>
      <c r="AK45" s="625"/>
      <c r="AL45" s="625"/>
      <c r="AM45" s="625"/>
      <c r="AN45" s="625"/>
      <c r="AO45" s="625"/>
      <c r="AP45" s="625"/>
      <c r="AQ45" s="625"/>
      <c r="AR45" s="625"/>
      <c r="AS45" s="625"/>
    </row>
    <row r="46" spans="2:51" s="614" customFormat="1" ht="17.25" customHeight="1">
      <c r="B46" s="626" t="s">
        <v>1085</v>
      </c>
      <c r="C46" s="616"/>
      <c r="D46" s="616"/>
      <c r="E46" s="627"/>
      <c r="F46" s="627"/>
      <c r="G46" s="627"/>
      <c r="H46" s="627"/>
      <c r="I46" s="627"/>
      <c r="J46" s="627"/>
      <c r="K46" s="627"/>
      <c r="L46" s="627"/>
      <c r="M46" s="627"/>
      <c r="N46" s="627"/>
      <c r="O46" s="628"/>
      <c r="P46" s="628"/>
      <c r="Q46" s="627"/>
      <c r="R46" s="628"/>
      <c r="S46" s="627"/>
      <c r="T46" s="627"/>
      <c r="U46" s="628"/>
      <c r="V46" s="625"/>
      <c r="W46" s="625"/>
      <c r="X46" s="625"/>
      <c r="Y46" s="627"/>
      <c r="Z46" s="627"/>
      <c r="AA46" s="627"/>
      <c r="AB46" s="627"/>
      <c r="AC46" s="625"/>
      <c r="AD46" s="627"/>
      <c r="AE46" s="628"/>
      <c r="AF46" s="628"/>
      <c r="AG46" s="628"/>
      <c r="AH46" s="628"/>
      <c r="AI46" s="629"/>
      <c r="AJ46" s="628"/>
      <c r="AK46" s="628"/>
      <c r="AL46" s="628"/>
      <c r="AM46" s="628"/>
      <c r="AN46" s="628"/>
      <c r="AO46" s="628"/>
      <c r="AP46" s="628"/>
      <c r="AQ46" s="628"/>
      <c r="AR46" s="628"/>
      <c r="AS46" s="628"/>
      <c r="AT46" s="628"/>
      <c r="AU46" s="628"/>
      <c r="AV46" s="628"/>
      <c r="AW46" s="628"/>
      <c r="AX46" s="628"/>
      <c r="AY46" s="629"/>
    </row>
    <row r="47" spans="2:51" s="614" customFormat="1" ht="17.25" customHeight="1">
      <c r="F47" s="625"/>
    </row>
    <row r="48" spans="2:51" s="614" customFormat="1" ht="17.25" customHeight="1">
      <c r="B48" s="612" t="s">
        <v>1086</v>
      </c>
      <c r="C48" s="612"/>
    </row>
    <row r="49" spans="2:50" s="614" customFormat="1" ht="17.25" customHeight="1">
      <c r="B49" s="612"/>
      <c r="C49" s="612"/>
    </row>
    <row r="50" spans="2:50" s="614" customFormat="1" ht="17.25" customHeight="1">
      <c r="B50" s="612" t="s">
        <v>1087</v>
      </c>
      <c r="C50" s="612"/>
    </row>
    <row r="51" spans="2:50" s="614" customFormat="1" ht="17.25" customHeight="1">
      <c r="B51" s="612" t="s">
        <v>1088</v>
      </c>
      <c r="C51" s="612"/>
    </row>
    <row r="52" spans="2:50" s="614" customFormat="1" ht="17.25" customHeight="1">
      <c r="B52" s="612"/>
      <c r="C52" s="612"/>
    </row>
    <row r="53" spans="2:50" s="614" customFormat="1" ht="17.25" customHeight="1">
      <c r="B53" s="612" t="s">
        <v>1089</v>
      </c>
      <c r="C53" s="612"/>
    </row>
    <row r="54" spans="2:50" s="614" customFormat="1" ht="17.25" customHeight="1">
      <c r="B54" s="612" t="s">
        <v>1090</v>
      </c>
      <c r="C54" s="612"/>
    </row>
    <row r="55" spans="2:50" s="614" customFormat="1" ht="17.25" customHeight="1">
      <c r="B55" s="612"/>
      <c r="C55" s="612"/>
    </row>
    <row r="56" spans="2:50" s="614" customFormat="1" ht="17.25" customHeight="1">
      <c r="B56" s="612" t="s">
        <v>1091</v>
      </c>
      <c r="C56" s="612"/>
      <c r="D56" s="612"/>
    </row>
    <row r="57" spans="2:50" s="614" customFormat="1" ht="17.25" customHeight="1">
      <c r="B57" s="612"/>
      <c r="C57" s="612"/>
      <c r="D57" s="612"/>
    </row>
    <row r="58" spans="2:50" s="614" customFormat="1" ht="17.25" customHeight="1">
      <c r="B58" s="616" t="s">
        <v>1092</v>
      </c>
      <c r="C58" s="616"/>
      <c r="D58" s="612"/>
    </row>
    <row r="59" spans="2:50" s="614" customFormat="1" ht="17.25" customHeight="1">
      <c r="B59" s="616" t="s">
        <v>1093</v>
      </c>
      <c r="C59" s="616"/>
      <c r="D59" s="612"/>
    </row>
    <row r="60" spans="2:50" s="614" customFormat="1" ht="17.25" customHeight="1">
      <c r="B60" s="616" t="s">
        <v>1094</v>
      </c>
    </row>
    <row r="61" spans="2:50" s="614" customFormat="1" ht="17.25" customHeight="1">
      <c r="B61" s="616"/>
    </row>
    <row r="62" spans="2:50" s="614" customFormat="1" ht="17.25" customHeight="1">
      <c r="B62" s="614" t="s">
        <v>1095</v>
      </c>
      <c r="E62" s="630"/>
      <c r="F62" s="630"/>
      <c r="G62" s="630"/>
      <c r="H62" s="630"/>
      <c r="I62" s="630"/>
      <c r="J62" s="630"/>
      <c r="K62" s="630"/>
      <c r="L62" s="631"/>
      <c r="M62" s="616" t="s">
        <v>1096</v>
      </c>
      <c r="N62" s="630"/>
      <c r="O62" s="630"/>
      <c r="P62" s="630"/>
      <c r="Q62" s="630"/>
      <c r="R62" s="630"/>
      <c r="S62" s="630"/>
      <c r="T62" s="630"/>
      <c r="U62" s="630"/>
      <c r="V62" s="630"/>
      <c r="W62" s="630"/>
      <c r="X62" s="630"/>
      <c r="Y62" s="630"/>
      <c r="Z62" s="630"/>
      <c r="AA62" s="630"/>
      <c r="AB62" s="630"/>
      <c r="AC62" s="630"/>
      <c r="AD62" s="630"/>
      <c r="AE62" s="630"/>
      <c r="AF62" s="630"/>
      <c r="AG62" s="630"/>
      <c r="AH62" s="630"/>
      <c r="AI62" s="630"/>
      <c r="AJ62" s="630"/>
      <c r="AK62" s="630"/>
      <c r="AL62" s="630"/>
      <c r="AM62" s="630"/>
      <c r="AN62" s="630"/>
      <c r="AO62" s="630"/>
      <c r="AP62" s="630"/>
      <c r="AQ62" s="630"/>
      <c r="AR62" s="630"/>
      <c r="AS62" s="630"/>
      <c r="AT62" s="630"/>
      <c r="AU62" s="630"/>
      <c r="AV62" s="630"/>
      <c r="AW62" s="630"/>
      <c r="AX62" s="630"/>
    </row>
    <row r="63" spans="2:50" s="614" customFormat="1" ht="17.25" customHeight="1">
      <c r="E63" s="630"/>
      <c r="F63" s="630"/>
      <c r="G63" s="630"/>
      <c r="H63" s="630"/>
      <c r="I63" s="630"/>
      <c r="J63" s="630"/>
      <c r="K63" s="630"/>
      <c r="L63" s="630"/>
      <c r="M63" s="630"/>
      <c r="N63" s="630"/>
      <c r="O63" s="630"/>
      <c r="P63" s="630"/>
      <c r="Q63" s="630"/>
      <c r="R63" s="630"/>
      <c r="S63" s="630"/>
      <c r="T63" s="630"/>
      <c r="U63" s="630"/>
      <c r="V63" s="630"/>
      <c r="W63" s="630"/>
      <c r="X63" s="630"/>
      <c r="Y63" s="630"/>
      <c r="Z63" s="630"/>
      <c r="AA63" s="630"/>
      <c r="AB63" s="630"/>
      <c r="AC63" s="630"/>
      <c r="AD63" s="630"/>
      <c r="AE63" s="630"/>
      <c r="AF63" s="630"/>
      <c r="AG63" s="630"/>
      <c r="AH63" s="630"/>
      <c r="AI63" s="630"/>
      <c r="AJ63" s="630"/>
      <c r="AK63" s="630"/>
      <c r="AL63" s="630"/>
      <c r="AM63" s="630"/>
      <c r="AN63" s="630"/>
      <c r="AO63" s="630"/>
      <c r="AP63" s="630"/>
      <c r="AQ63" s="630"/>
      <c r="AR63" s="630"/>
      <c r="AS63" s="630"/>
      <c r="AT63" s="630"/>
      <c r="AU63" s="630"/>
      <c r="AV63" s="630"/>
      <c r="AW63" s="630"/>
      <c r="AX63" s="630"/>
    </row>
    <row r="64" spans="2:50" s="614" customFormat="1" ht="17.25" customHeight="1">
      <c r="B64" s="614" t="s">
        <v>1097</v>
      </c>
      <c r="E64" s="630"/>
      <c r="F64" s="630"/>
      <c r="G64" s="630"/>
      <c r="H64" s="630"/>
      <c r="I64" s="630"/>
      <c r="J64" s="630"/>
      <c r="K64" s="630"/>
      <c r="L64" s="630"/>
      <c r="M64" s="630"/>
      <c r="N64" s="630"/>
      <c r="O64" s="630"/>
      <c r="P64" s="630"/>
      <c r="Q64" s="630"/>
      <c r="R64" s="630"/>
      <c r="S64" s="630"/>
      <c r="T64" s="630"/>
      <c r="U64" s="630"/>
      <c r="V64" s="630"/>
      <c r="W64" s="630"/>
      <c r="X64" s="630"/>
      <c r="Y64" s="630"/>
      <c r="Z64" s="630"/>
      <c r="AA64" s="630"/>
      <c r="AB64" s="630"/>
      <c r="AC64" s="630"/>
      <c r="AD64" s="630"/>
      <c r="AE64" s="630"/>
      <c r="AF64" s="630"/>
      <c r="AG64" s="630"/>
      <c r="AH64" s="630"/>
      <c r="AI64" s="630"/>
      <c r="AJ64" s="630"/>
      <c r="AK64" s="630"/>
      <c r="AL64" s="630"/>
      <c r="AM64" s="630"/>
      <c r="AN64" s="630"/>
      <c r="AO64" s="630"/>
      <c r="AP64" s="630"/>
      <c r="AQ64" s="630"/>
      <c r="AR64" s="630"/>
      <c r="AS64" s="630"/>
      <c r="AT64" s="630"/>
      <c r="AU64" s="630"/>
      <c r="AV64" s="630"/>
      <c r="AW64" s="630"/>
      <c r="AX64" s="630"/>
    </row>
    <row r="65" spans="2:71" s="614" customFormat="1" ht="17.25" customHeight="1">
      <c r="E65" s="630"/>
      <c r="F65" s="630"/>
      <c r="G65" s="630"/>
      <c r="H65" s="630"/>
      <c r="I65" s="630"/>
      <c r="J65" s="630"/>
      <c r="K65" s="630"/>
      <c r="L65" s="630"/>
      <c r="M65" s="630"/>
      <c r="N65" s="630"/>
      <c r="O65" s="630"/>
      <c r="P65" s="630"/>
      <c r="Q65" s="630"/>
      <c r="R65" s="630"/>
      <c r="S65" s="630"/>
      <c r="T65" s="630"/>
      <c r="U65" s="630"/>
      <c r="V65" s="630"/>
      <c r="W65" s="630"/>
      <c r="X65" s="630"/>
      <c r="Y65" s="630"/>
      <c r="Z65" s="630"/>
      <c r="AA65" s="630"/>
      <c r="AB65" s="630"/>
      <c r="AC65" s="630"/>
      <c r="AD65" s="630"/>
      <c r="AE65" s="630"/>
      <c r="AF65" s="630"/>
      <c r="AG65" s="630"/>
      <c r="AH65" s="630"/>
      <c r="AI65" s="630"/>
      <c r="AJ65" s="630"/>
      <c r="AK65" s="630"/>
      <c r="AL65" s="630"/>
      <c r="AM65" s="630"/>
      <c r="AN65" s="630"/>
      <c r="AO65" s="630"/>
      <c r="AP65" s="630"/>
      <c r="AQ65" s="630"/>
      <c r="AR65" s="630"/>
      <c r="AS65" s="630"/>
      <c r="AT65" s="630"/>
      <c r="AU65" s="630"/>
      <c r="AV65" s="630"/>
      <c r="AW65" s="630"/>
      <c r="AX65" s="630"/>
      <c r="AY65" s="630"/>
      <c r="AZ65" s="630"/>
      <c r="BA65" s="630"/>
      <c r="BB65" s="630"/>
    </row>
    <row r="66" spans="2:71" s="614" customFormat="1" ht="17.25" customHeight="1">
      <c r="B66" s="614" t="s">
        <v>1098</v>
      </c>
      <c r="E66" s="630"/>
      <c r="F66" s="630"/>
      <c r="G66" s="630"/>
      <c r="H66" s="630"/>
      <c r="I66" s="630"/>
      <c r="J66" s="630"/>
      <c r="K66" s="630"/>
      <c r="L66" s="630"/>
      <c r="M66" s="630"/>
      <c r="N66" s="630"/>
      <c r="O66" s="630"/>
      <c r="P66" s="630"/>
      <c r="Q66" s="630"/>
      <c r="R66" s="630"/>
      <c r="S66" s="630"/>
      <c r="T66" s="630"/>
      <c r="U66" s="630"/>
      <c r="V66" s="630"/>
      <c r="W66" s="630"/>
      <c r="X66" s="630"/>
      <c r="Y66" s="630"/>
      <c r="Z66" s="630"/>
      <c r="AA66" s="630"/>
      <c r="AB66" s="630"/>
      <c r="AC66" s="630"/>
      <c r="AD66" s="630"/>
      <c r="AE66" s="630"/>
      <c r="AF66" s="630"/>
      <c r="AG66" s="630"/>
      <c r="AH66" s="630"/>
      <c r="AI66" s="630"/>
      <c r="AJ66" s="630"/>
      <c r="AK66" s="630"/>
      <c r="AL66" s="630"/>
      <c r="AM66" s="630"/>
      <c r="AN66" s="630"/>
      <c r="AO66" s="630"/>
      <c r="AP66" s="630"/>
      <c r="AQ66" s="630"/>
      <c r="AR66" s="630"/>
      <c r="AS66" s="630"/>
      <c r="AT66" s="630"/>
      <c r="AU66" s="630"/>
      <c r="AV66" s="630"/>
      <c r="AW66" s="630"/>
      <c r="AX66" s="630"/>
      <c r="AY66" s="630"/>
      <c r="AZ66" s="630"/>
      <c r="BA66" s="630"/>
      <c r="BB66" s="630"/>
    </row>
    <row r="67" spans="2:71" s="614" customFormat="1" ht="17.25" customHeight="1">
      <c r="E67" s="630"/>
      <c r="F67" s="630"/>
      <c r="G67" s="630"/>
      <c r="H67" s="630"/>
      <c r="I67" s="630"/>
      <c r="J67" s="630"/>
      <c r="K67" s="630"/>
      <c r="L67" s="630"/>
      <c r="M67" s="630"/>
      <c r="N67" s="630"/>
      <c r="O67" s="630"/>
      <c r="P67" s="630"/>
      <c r="Q67" s="630"/>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row>
    <row r="68" spans="2:71" s="614" customFormat="1" ht="17.25" customHeight="1">
      <c r="B68" s="614" t="s">
        <v>1099</v>
      </c>
      <c r="BL68" s="632"/>
      <c r="BM68" s="633"/>
      <c r="BN68" s="632"/>
      <c r="BO68" s="632"/>
      <c r="BP68" s="632"/>
      <c r="BQ68" s="634"/>
      <c r="BR68" s="635"/>
      <c r="BS68" s="635"/>
    </row>
    <row r="69" spans="2:71" s="614" customFormat="1" ht="17.25" customHeight="1">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row>
    <row r="70" spans="2:71" ht="17.25" customHeight="1">
      <c r="B70" s="614" t="s">
        <v>1100</v>
      </c>
    </row>
    <row r="71" spans="2:71" ht="17.25" customHeight="1">
      <c r="B71" s="614"/>
    </row>
    <row r="72" spans="2:71" ht="17.25" customHeight="1">
      <c r="B72" s="614" t="s">
        <v>1101</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D464-E50B-4EF1-BDA6-B5DCB8F591F8}">
  <sheetPr codeName="Sheet5">
    <pageSetUpPr fitToPage="1"/>
  </sheetPr>
  <dimension ref="B1:AB52"/>
  <sheetViews>
    <sheetView topLeftCell="B1" zoomScaleNormal="100" workbookViewId="0">
      <selection activeCell="C6" sqref="C6:C47"/>
    </sheetView>
  </sheetViews>
  <sheetFormatPr defaultColWidth="9" defaultRowHeight="25.5"/>
  <cols>
    <col min="1" max="1" width="1.625" style="587" customWidth="1"/>
    <col min="2" max="2" width="5.625" style="586" customWidth="1"/>
    <col min="3" max="3" width="10.625" style="586" customWidth="1"/>
    <col min="4" max="4" width="10.625" style="586" hidden="1" customWidth="1"/>
    <col min="5" max="5" width="3.375" style="586" bestFit="1" customWidth="1"/>
    <col min="6" max="6" width="15.625" style="587" customWidth="1"/>
    <col min="7" max="7" width="3.375" style="587" bestFit="1" customWidth="1"/>
    <col min="8" max="8" width="15.625" style="587" customWidth="1"/>
    <col min="9" max="9" width="3.375" style="587" bestFit="1" customWidth="1"/>
    <col min="10" max="10" width="15.625" style="586" customWidth="1"/>
    <col min="11" max="11" width="3.375" style="587" bestFit="1" customWidth="1"/>
    <col min="12" max="12" width="15.625" style="587" customWidth="1"/>
    <col min="13" max="13" width="5" style="587" customWidth="1"/>
    <col min="14" max="14" width="15.625" style="587" customWidth="1"/>
    <col min="15" max="15" width="3.375" style="587" customWidth="1"/>
    <col min="16" max="16" width="15.625" style="587" customWidth="1"/>
    <col min="17" max="17" width="3.375" style="587" customWidth="1"/>
    <col min="18" max="18" width="15.625" style="587" customWidth="1"/>
    <col min="19" max="19" width="3.375" style="587" customWidth="1"/>
    <col min="20" max="20" width="15.625" style="587" customWidth="1"/>
    <col min="21" max="21" width="3.375" style="587" customWidth="1"/>
    <col min="22" max="22" width="15.625" style="587" customWidth="1"/>
    <col min="23" max="23" width="3.375" style="587" customWidth="1"/>
    <col min="24" max="24" width="15.625" style="587" customWidth="1"/>
    <col min="25" max="25" width="3.375" style="587" customWidth="1"/>
    <col min="26" max="26" width="15.625" style="587" customWidth="1"/>
    <col min="27" max="27" width="3.375" style="587" customWidth="1"/>
    <col min="28" max="28" width="50.625" style="587" customWidth="1"/>
    <col min="29" max="16384" width="9" style="587"/>
  </cols>
  <sheetData>
    <row r="1" spans="2:28">
      <c r="B1" s="585" t="s">
        <v>984</v>
      </c>
    </row>
    <row r="2" spans="2:28">
      <c r="B2" s="588" t="s">
        <v>985</v>
      </c>
      <c r="F2" s="589"/>
      <c r="G2" s="590"/>
      <c r="H2" s="590"/>
      <c r="I2" s="590"/>
      <c r="J2" s="591"/>
      <c r="K2" s="590"/>
      <c r="L2" s="590"/>
    </row>
    <row r="3" spans="2:28">
      <c r="B3" s="589" t="s">
        <v>986</v>
      </c>
      <c r="F3" s="591" t="s">
        <v>987</v>
      </c>
      <c r="G3" s="590"/>
      <c r="H3" s="590"/>
      <c r="I3" s="590"/>
      <c r="J3" s="591"/>
      <c r="K3" s="590"/>
      <c r="L3" s="590"/>
    </row>
    <row r="4" spans="2:28">
      <c r="B4" s="588"/>
      <c r="F4" s="1087" t="s">
        <v>988</v>
      </c>
      <c r="G4" s="1087"/>
      <c r="H4" s="1087"/>
      <c r="I4" s="1087"/>
      <c r="J4" s="1087"/>
      <c r="K4" s="1087"/>
      <c r="L4" s="1087"/>
      <c r="N4" s="1087" t="s">
        <v>989</v>
      </c>
      <c r="O4" s="1087"/>
      <c r="P4" s="1087"/>
      <c r="R4" s="1087" t="s">
        <v>990</v>
      </c>
      <c r="S4" s="1087"/>
      <c r="T4" s="1087"/>
      <c r="U4" s="1087"/>
      <c r="V4" s="1087"/>
      <c r="W4" s="1087"/>
      <c r="X4" s="1087"/>
      <c r="Z4" s="592" t="s">
        <v>991</v>
      </c>
      <c r="AB4" s="1087" t="s">
        <v>992</v>
      </c>
    </row>
    <row r="5" spans="2:28">
      <c r="B5" s="586" t="s">
        <v>959</v>
      </c>
      <c r="C5" s="586" t="s">
        <v>993</v>
      </c>
      <c r="F5" s="586" t="s">
        <v>994</v>
      </c>
      <c r="G5" s="586"/>
      <c r="H5" s="586" t="s">
        <v>995</v>
      </c>
      <c r="J5" s="586" t="s">
        <v>996</v>
      </c>
      <c r="L5" s="586" t="s">
        <v>988</v>
      </c>
      <c r="N5" s="586" t="s">
        <v>997</v>
      </c>
      <c r="P5" s="586" t="s">
        <v>998</v>
      </c>
      <c r="R5" s="586" t="s">
        <v>997</v>
      </c>
      <c r="T5" s="586" t="s">
        <v>998</v>
      </c>
      <c r="V5" s="586" t="s">
        <v>996</v>
      </c>
      <c r="X5" s="586" t="s">
        <v>988</v>
      </c>
      <c r="Z5" s="593" t="s">
        <v>999</v>
      </c>
      <c r="AB5" s="1087"/>
    </row>
    <row r="6" spans="2:28">
      <c r="B6" s="594">
        <v>1</v>
      </c>
      <c r="C6" s="595" t="s">
        <v>1000</v>
      </c>
      <c r="D6" s="596" t="str">
        <f>C6</f>
        <v>a</v>
      </c>
      <c r="E6" s="594" t="s">
        <v>1001</v>
      </c>
      <c r="F6" s="597"/>
      <c r="G6" s="594" t="s">
        <v>957</v>
      </c>
      <c r="H6" s="597"/>
      <c r="I6" s="598" t="s">
        <v>1002</v>
      </c>
      <c r="J6" s="597">
        <v>0</v>
      </c>
      <c r="K6" s="599" t="s">
        <v>935</v>
      </c>
      <c r="L6" s="600" t="str">
        <f>IF(OR(F6="",H6=""),"",(H6+IF(F6&gt;H6,1,0)-F6-J6)*24)</f>
        <v/>
      </c>
      <c r="N6" s="597">
        <v>0.29166666666666669</v>
      </c>
      <c r="O6" s="586" t="s">
        <v>957</v>
      </c>
      <c r="P6" s="597">
        <v>0.83333333333333337</v>
      </c>
      <c r="R6" s="601" t="str">
        <f t="shared" ref="R6:R22" si="0">IF(F6="","",IF(F6&lt;N6,N6,IF(F6&gt;=P6,"",F6)))</f>
        <v/>
      </c>
      <c r="S6" s="586" t="s">
        <v>957</v>
      </c>
      <c r="T6" s="601" t="str">
        <f t="shared" ref="T6:T22" si="1">IF(H6="","",IF(H6&gt;F6,IF(H6&lt;P6,H6,P6),P6))</f>
        <v/>
      </c>
      <c r="U6" s="602" t="s">
        <v>1002</v>
      </c>
      <c r="V6" s="597">
        <v>0</v>
      </c>
      <c r="W6" s="587" t="s">
        <v>935</v>
      </c>
      <c r="X6" s="600" t="str">
        <f>IF(R6="","",IF((T6+IF(R6&gt;T6,1,0)-R6-V6)*24=0,"",(T6+IF(R6&gt;T6,1,0)-R6-V6)*24))</f>
        <v/>
      </c>
      <c r="Z6" s="600" t="str">
        <f>IF(X6="",L6,IF(OR(L6-X6=0,L6-X6&lt;0),"-",L6-X6))</f>
        <v/>
      </c>
      <c r="AB6" s="603"/>
    </row>
    <row r="7" spans="2:28">
      <c r="B7" s="594">
        <v>2</v>
      </c>
      <c r="C7" s="595" t="s">
        <v>1003</v>
      </c>
      <c r="D7" s="596" t="str">
        <f t="shared" ref="D7:D38" si="2">C7</f>
        <v>b</v>
      </c>
      <c r="E7" s="594" t="s">
        <v>1001</v>
      </c>
      <c r="F7" s="597"/>
      <c r="G7" s="594" t="s">
        <v>957</v>
      </c>
      <c r="H7" s="597"/>
      <c r="I7" s="598" t="s">
        <v>1002</v>
      </c>
      <c r="J7" s="597">
        <v>0</v>
      </c>
      <c r="K7" s="599" t="s">
        <v>935</v>
      </c>
      <c r="L7" s="600" t="str">
        <f>IF(OR(F7="",H7=""),"",(H7+IF(F7&gt;H7,1,0)-F7-J7)*24)</f>
        <v/>
      </c>
      <c r="N7" s="604">
        <f>$N$6</f>
        <v>0.29166666666666669</v>
      </c>
      <c r="O7" s="586" t="s">
        <v>957</v>
      </c>
      <c r="P7" s="604">
        <f>$P$6</f>
        <v>0.83333333333333337</v>
      </c>
      <c r="R7" s="601" t="str">
        <f t="shared" si="0"/>
        <v/>
      </c>
      <c r="S7" s="586" t="s">
        <v>957</v>
      </c>
      <c r="T7" s="601" t="str">
        <f t="shared" si="1"/>
        <v/>
      </c>
      <c r="U7" s="602" t="s">
        <v>1002</v>
      </c>
      <c r="V7" s="597">
        <v>0</v>
      </c>
      <c r="W7" s="587" t="s">
        <v>935</v>
      </c>
      <c r="X7" s="600" t="str">
        <f>IF(R7="","",IF((T7+IF(R7&gt;T7,1,0)-R7-V7)*24=0,"",(T7+IF(R7&gt;T7,1,0)-R7-V7)*24))</f>
        <v/>
      </c>
      <c r="Z7" s="600" t="str">
        <f>IF(X7="",L7,IF(OR(L7-X7=0,L7-X7&lt;0),"-",L7-X7))</f>
        <v/>
      </c>
      <c r="AB7" s="603"/>
    </row>
    <row r="8" spans="2:28">
      <c r="B8" s="594">
        <v>3</v>
      </c>
      <c r="C8" s="595" t="s">
        <v>1004</v>
      </c>
      <c r="D8" s="596" t="str">
        <f t="shared" si="2"/>
        <v>c</v>
      </c>
      <c r="E8" s="594" t="s">
        <v>1001</v>
      </c>
      <c r="F8" s="597"/>
      <c r="G8" s="594" t="s">
        <v>957</v>
      </c>
      <c r="H8" s="597"/>
      <c r="I8" s="598" t="s">
        <v>1002</v>
      </c>
      <c r="J8" s="597">
        <v>0</v>
      </c>
      <c r="K8" s="599" t="s">
        <v>935</v>
      </c>
      <c r="L8" s="600" t="str">
        <f>IF(OR(F8="",H8=""),"",(H8+IF(F8&gt;H8,1,0)-F8-J8)*24)</f>
        <v/>
      </c>
      <c r="N8" s="604">
        <f t="shared" ref="N8:N22" si="3">$N$6</f>
        <v>0.29166666666666669</v>
      </c>
      <c r="O8" s="586" t="s">
        <v>957</v>
      </c>
      <c r="P8" s="604">
        <f t="shared" ref="P8:P22" si="4">$P$6</f>
        <v>0.83333333333333337</v>
      </c>
      <c r="R8" s="601" t="str">
        <f t="shared" si="0"/>
        <v/>
      </c>
      <c r="S8" s="586" t="s">
        <v>957</v>
      </c>
      <c r="T8" s="601" t="str">
        <f t="shared" si="1"/>
        <v/>
      </c>
      <c r="U8" s="602" t="s">
        <v>1002</v>
      </c>
      <c r="V8" s="597">
        <v>0</v>
      </c>
      <c r="W8" s="587" t="s">
        <v>935</v>
      </c>
      <c r="X8" s="600" t="str">
        <f>IF(R8="","",IF((T8+IF(R8&gt;T8,1,0)-R8-V8)*24=0,"",(T8+IF(R8&gt;T8,1,0)-R8-V8)*24))</f>
        <v/>
      </c>
      <c r="Z8" s="600" t="str">
        <f>IF(X8="",L8,IF(OR(L8-X8=0,L8-X8&lt;0),"-",L8-X8))</f>
        <v/>
      </c>
      <c r="AB8" s="603"/>
    </row>
    <row r="9" spans="2:28">
      <c r="B9" s="594">
        <v>4</v>
      </c>
      <c r="C9" s="595" t="s">
        <v>1005</v>
      </c>
      <c r="D9" s="596" t="str">
        <f t="shared" si="2"/>
        <v>d</v>
      </c>
      <c r="E9" s="594" t="s">
        <v>1001</v>
      </c>
      <c r="F9" s="597"/>
      <c r="G9" s="594" t="s">
        <v>957</v>
      </c>
      <c r="H9" s="597"/>
      <c r="I9" s="598" t="s">
        <v>1002</v>
      </c>
      <c r="J9" s="597">
        <v>0</v>
      </c>
      <c r="K9" s="599" t="s">
        <v>935</v>
      </c>
      <c r="L9" s="600" t="str">
        <f>IF(OR(F9="",H9=""),"",(H9+IF(F9&gt;H9,1,0)-F9-J9)*24)</f>
        <v/>
      </c>
      <c r="N9" s="604">
        <f t="shared" si="3"/>
        <v>0.29166666666666669</v>
      </c>
      <c r="O9" s="586" t="s">
        <v>957</v>
      </c>
      <c r="P9" s="604">
        <f t="shared" si="4"/>
        <v>0.83333333333333337</v>
      </c>
      <c r="R9" s="601" t="str">
        <f t="shared" si="0"/>
        <v/>
      </c>
      <c r="S9" s="586" t="s">
        <v>957</v>
      </c>
      <c r="T9" s="601" t="str">
        <f t="shared" si="1"/>
        <v/>
      </c>
      <c r="U9" s="602" t="s">
        <v>1002</v>
      </c>
      <c r="V9" s="597">
        <v>0</v>
      </c>
      <c r="W9" s="587" t="s">
        <v>935</v>
      </c>
      <c r="X9" s="600" t="str">
        <f>IF(R9="","",IF((T9+IF(R9&gt;T9,1,0)-R9-V9)*24=0,"",(T9+IF(R9&gt;T9,1,0)-R9-V9)*24))</f>
        <v/>
      </c>
      <c r="Z9" s="600" t="str">
        <f>IF(X9="",L9,IF(OR(L9-X9=0,L9-X9&lt;0),"-",L9-X9))</f>
        <v/>
      </c>
      <c r="AB9" s="603"/>
    </row>
    <row r="10" spans="2:28">
      <c r="B10" s="594">
        <v>5</v>
      </c>
      <c r="C10" s="595" t="s">
        <v>1006</v>
      </c>
      <c r="D10" s="596" t="str">
        <f t="shared" si="2"/>
        <v>e</v>
      </c>
      <c r="E10" s="594" t="s">
        <v>1001</v>
      </c>
      <c r="F10" s="597"/>
      <c r="G10" s="594" t="s">
        <v>957</v>
      </c>
      <c r="H10" s="597"/>
      <c r="I10" s="598" t="s">
        <v>1002</v>
      </c>
      <c r="J10" s="597">
        <v>0</v>
      </c>
      <c r="K10" s="599" t="s">
        <v>935</v>
      </c>
      <c r="L10" s="600" t="str">
        <f t="shared" ref="L10:L22" si="5">IF(OR(F10="",H10=""),"",(H10+IF(F10&gt;H10,1,0)-F10-J10)*24)</f>
        <v/>
      </c>
      <c r="N10" s="604">
        <f t="shared" si="3"/>
        <v>0.29166666666666669</v>
      </c>
      <c r="O10" s="586" t="s">
        <v>957</v>
      </c>
      <c r="P10" s="604">
        <f t="shared" si="4"/>
        <v>0.83333333333333337</v>
      </c>
      <c r="R10" s="601" t="str">
        <f t="shared" si="0"/>
        <v/>
      </c>
      <c r="S10" s="586" t="s">
        <v>957</v>
      </c>
      <c r="T10" s="601" t="str">
        <f t="shared" si="1"/>
        <v/>
      </c>
      <c r="U10" s="602" t="s">
        <v>1002</v>
      </c>
      <c r="V10" s="597">
        <v>0</v>
      </c>
      <c r="W10" s="587" t="s">
        <v>935</v>
      </c>
      <c r="X10" s="600" t="str">
        <f t="shared" ref="X10:X22" si="6">IF(R10="","",IF((T10+IF(R10&gt;T10,1,0)-R10-V10)*24=0,"",(T10+IF(R10&gt;T10,1,0)-R10-V10)*24))</f>
        <v/>
      </c>
      <c r="Z10" s="600" t="str">
        <f t="shared" ref="Z10:Z22" si="7">IF(X10="",L10,IF(OR(L10-X10=0,L10-X10&lt;0),"-",L10-X10))</f>
        <v/>
      </c>
      <c r="AB10" s="603"/>
    </row>
    <row r="11" spans="2:28">
      <c r="B11" s="594">
        <v>6</v>
      </c>
      <c r="C11" s="595" t="s">
        <v>1007</v>
      </c>
      <c r="D11" s="596" t="str">
        <f t="shared" si="2"/>
        <v>f</v>
      </c>
      <c r="E11" s="594" t="s">
        <v>1001</v>
      </c>
      <c r="F11" s="597"/>
      <c r="G11" s="594" t="s">
        <v>957</v>
      </c>
      <c r="H11" s="597"/>
      <c r="I11" s="598" t="s">
        <v>1002</v>
      </c>
      <c r="J11" s="597">
        <v>0</v>
      </c>
      <c r="K11" s="599" t="s">
        <v>935</v>
      </c>
      <c r="L11" s="600" t="str">
        <f t="shared" si="5"/>
        <v/>
      </c>
      <c r="N11" s="604">
        <f t="shared" si="3"/>
        <v>0.29166666666666669</v>
      </c>
      <c r="O11" s="586" t="s">
        <v>957</v>
      </c>
      <c r="P11" s="604">
        <f t="shared" si="4"/>
        <v>0.83333333333333337</v>
      </c>
      <c r="R11" s="601" t="str">
        <f t="shared" si="0"/>
        <v/>
      </c>
      <c r="S11" s="586" t="s">
        <v>957</v>
      </c>
      <c r="T11" s="601" t="str">
        <f t="shared" si="1"/>
        <v/>
      </c>
      <c r="U11" s="602" t="s">
        <v>1002</v>
      </c>
      <c r="V11" s="597">
        <v>0</v>
      </c>
      <c r="W11" s="587" t="s">
        <v>935</v>
      </c>
      <c r="X11" s="600" t="str">
        <f t="shared" si="6"/>
        <v/>
      </c>
      <c r="Z11" s="600" t="str">
        <f t="shared" si="7"/>
        <v/>
      </c>
      <c r="AB11" s="603"/>
    </row>
    <row r="12" spans="2:28">
      <c r="B12" s="594">
        <v>7</v>
      </c>
      <c r="C12" s="595" t="s">
        <v>1008</v>
      </c>
      <c r="D12" s="596" t="str">
        <f t="shared" si="2"/>
        <v>g</v>
      </c>
      <c r="E12" s="594" t="s">
        <v>1001</v>
      </c>
      <c r="F12" s="597"/>
      <c r="G12" s="594" t="s">
        <v>957</v>
      </c>
      <c r="H12" s="597"/>
      <c r="I12" s="598" t="s">
        <v>1002</v>
      </c>
      <c r="J12" s="597">
        <v>0</v>
      </c>
      <c r="K12" s="599" t="s">
        <v>935</v>
      </c>
      <c r="L12" s="600" t="str">
        <f t="shared" si="5"/>
        <v/>
      </c>
      <c r="N12" s="604">
        <f t="shared" si="3"/>
        <v>0.29166666666666669</v>
      </c>
      <c r="O12" s="586" t="s">
        <v>957</v>
      </c>
      <c r="P12" s="604">
        <f t="shared" si="4"/>
        <v>0.83333333333333337</v>
      </c>
      <c r="R12" s="601" t="str">
        <f t="shared" si="0"/>
        <v/>
      </c>
      <c r="S12" s="586" t="s">
        <v>957</v>
      </c>
      <c r="T12" s="601" t="str">
        <f t="shared" si="1"/>
        <v/>
      </c>
      <c r="U12" s="602" t="s">
        <v>1002</v>
      </c>
      <c r="V12" s="597">
        <v>0</v>
      </c>
      <c r="W12" s="587" t="s">
        <v>935</v>
      </c>
      <c r="X12" s="600" t="str">
        <f t="shared" si="6"/>
        <v/>
      </c>
      <c r="Z12" s="600" t="str">
        <f t="shared" si="7"/>
        <v/>
      </c>
      <c r="AB12" s="603"/>
    </row>
    <row r="13" spans="2:28">
      <c r="B13" s="594">
        <v>8</v>
      </c>
      <c r="C13" s="595" t="s">
        <v>1009</v>
      </c>
      <c r="D13" s="596" t="str">
        <f t="shared" si="2"/>
        <v>h</v>
      </c>
      <c r="E13" s="594" t="s">
        <v>1001</v>
      </c>
      <c r="F13" s="597"/>
      <c r="G13" s="594" t="s">
        <v>957</v>
      </c>
      <c r="H13" s="597"/>
      <c r="I13" s="598" t="s">
        <v>1002</v>
      </c>
      <c r="J13" s="597">
        <v>0</v>
      </c>
      <c r="K13" s="599" t="s">
        <v>935</v>
      </c>
      <c r="L13" s="600" t="str">
        <f t="shared" si="5"/>
        <v/>
      </c>
      <c r="N13" s="604">
        <f t="shared" si="3"/>
        <v>0.29166666666666669</v>
      </c>
      <c r="O13" s="586" t="s">
        <v>957</v>
      </c>
      <c r="P13" s="604">
        <f t="shared" si="4"/>
        <v>0.83333333333333337</v>
      </c>
      <c r="R13" s="601" t="str">
        <f t="shared" si="0"/>
        <v/>
      </c>
      <c r="S13" s="586" t="s">
        <v>957</v>
      </c>
      <c r="T13" s="601" t="str">
        <f t="shared" si="1"/>
        <v/>
      </c>
      <c r="U13" s="602" t="s">
        <v>1002</v>
      </c>
      <c r="V13" s="597">
        <v>0</v>
      </c>
      <c r="W13" s="587" t="s">
        <v>935</v>
      </c>
      <c r="X13" s="600" t="str">
        <f t="shared" si="6"/>
        <v/>
      </c>
      <c r="Z13" s="600" t="str">
        <f t="shared" si="7"/>
        <v/>
      </c>
      <c r="AB13" s="603"/>
    </row>
    <row r="14" spans="2:28">
      <c r="B14" s="594">
        <v>9</v>
      </c>
      <c r="C14" s="595" t="s">
        <v>1010</v>
      </c>
      <c r="D14" s="596" t="str">
        <f t="shared" si="2"/>
        <v>i</v>
      </c>
      <c r="E14" s="594" t="s">
        <v>1001</v>
      </c>
      <c r="F14" s="597"/>
      <c r="G14" s="594" t="s">
        <v>957</v>
      </c>
      <c r="H14" s="597"/>
      <c r="I14" s="598" t="s">
        <v>1002</v>
      </c>
      <c r="J14" s="597">
        <v>0</v>
      </c>
      <c r="K14" s="599" t="s">
        <v>935</v>
      </c>
      <c r="L14" s="600" t="str">
        <f t="shared" si="5"/>
        <v/>
      </c>
      <c r="N14" s="604">
        <f t="shared" si="3"/>
        <v>0.29166666666666669</v>
      </c>
      <c r="O14" s="586" t="s">
        <v>957</v>
      </c>
      <c r="P14" s="604">
        <f t="shared" si="4"/>
        <v>0.83333333333333337</v>
      </c>
      <c r="R14" s="601" t="str">
        <f t="shared" si="0"/>
        <v/>
      </c>
      <c r="S14" s="586" t="s">
        <v>957</v>
      </c>
      <c r="T14" s="601" t="str">
        <f t="shared" si="1"/>
        <v/>
      </c>
      <c r="U14" s="602" t="s">
        <v>1002</v>
      </c>
      <c r="V14" s="597">
        <v>0</v>
      </c>
      <c r="W14" s="587" t="s">
        <v>935</v>
      </c>
      <c r="X14" s="600" t="str">
        <f t="shared" si="6"/>
        <v/>
      </c>
      <c r="Z14" s="600" t="str">
        <f t="shared" si="7"/>
        <v/>
      </c>
      <c r="AB14" s="603"/>
    </row>
    <row r="15" spans="2:28">
      <c r="B15" s="594">
        <v>10</v>
      </c>
      <c r="C15" s="595" t="s">
        <v>1011</v>
      </c>
      <c r="D15" s="596" t="str">
        <f t="shared" si="2"/>
        <v>j</v>
      </c>
      <c r="E15" s="594" t="s">
        <v>1001</v>
      </c>
      <c r="F15" s="597"/>
      <c r="G15" s="594" t="s">
        <v>957</v>
      </c>
      <c r="H15" s="597"/>
      <c r="I15" s="598" t="s">
        <v>1002</v>
      </c>
      <c r="J15" s="597">
        <v>0</v>
      </c>
      <c r="K15" s="599" t="s">
        <v>935</v>
      </c>
      <c r="L15" s="600" t="str">
        <f t="shared" si="5"/>
        <v/>
      </c>
      <c r="N15" s="604">
        <f t="shared" si="3"/>
        <v>0.29166666666666669</v>
      </c>
      <c r="O15" s="586" t="s">
        <v>957</v>
      </c>
      <c r="P15" s="604">
        <f t="shared" si="4"/>
        <v>0.83333333333333337</v>
      </c>
      <c r="R15" s="601" t="str">
        <f t="shared" si="0"/>
        <v/>
      </c>
      <c r="S15" s="586" t="s">
        <v>957</v>
      </c>
      <c r="T15" s="601" t="str">
        <f t="shared" si="1"/>
        <v/>
      </c>
      <c r="U15" s="602" t="s">
        <v>1002</v>
      </c>
      <c r="V15" s="597">
        <v>0</v>
      </c>
      <c r="W15" s="587" t="s">
        <v>935</v>
      </c>
      <c r="X15" s="600" t="str">
        <f t="shared" si="6"/>
        <v/>
      </c>
      <c r="Z15" s="600" t="str">
        <f t="shared" si="7"/>
        <v/>
      </c>
      <c r="AB15" s="603"/>
    </row>
    <row r="16" spans="2:28">
      <c r="B16" s="594">
        <v>11</v>
      </c>
      <c r="C16" s="595" t="s">
        <v>1012</v>
      </c>
      <c r="D16" s="596" t="str">
        <f t="shared" si="2"/>
        <v>k</v>
      </c>
      <c r="E16" s="594" t="s">
        <v>1001</v>
      </c>
      <c r="F16" s="597"/>
      <c r="G16" s="594" t="s">
        <v>957</v>
      </c>
      <c r="H16" s="597"/>
      <c r="I16" s="598" t="s">
        <v>1002</v>
      </c>
      <c r="J16" s="597">
        <v>0</v>
      </c>
      <c r="K16" s="599" t="s">
        <v>935</v>
      </c>
      <c r="L16" s="600" t="str">
        <f t="shared" si="5"/>
        <v/>
      </c>
      <c r="N16" s="604">
        <f t="shared" si="3"/>
        <v>0.29166666666666669</v>
      </c>
      <c r="O16" s="586" t="s">
        <v>957</v>
      </c>
      <c r="P16" s="604">
        <f t="shared" si="4"/>
        <v>0.83333333333333337</v>
      </c>
      <c r="R16" s="601" t="str">
        <f t="shared" si="0"/>
        <v/>
      </c>
      <c r="S16" s="586" t="s">
        <v>957</v>
      </c>
      <c r="T16" s="601" t="str">
        <f t="shared" si="1"/>
        <v/>
      </c>
      <c r="U16" s="602" t="s">
        <v>1002</v>
      </c>
      <c r="V16" s="597">
        <v>0</v>
      </c>
      <c r="W16" s="587" t="s">
        <v>935</v>
      </c>
      <c r="X16" s="600" t="str">
        <f t="shared" si="6"/>
        <v/>
      </c>
      <c r="Z16" s="600" t="str">
        <f t="shared" si="7"/>
        <v/>
      </c>
      <c r="AB16" s="603"/>
    </row>
    <row r="17" spans="2:28">
      <c r="B17" s="594">
        <v>12</v>
      </c>
      <c r="C17" s="595" t="s">
        <v>1013</v>
      </c>
      <c r="D17" s="596" t="str">
        <f t="shared" si="2"/>
        <v>l</v>
      </c>
      <c r="E17" s="594" t="s">
        <v>1001</v>
      </c>
      <c r="F17" s="597"/>
      <c r="G17" s="594" t="s">
        <v>957</v>
      </c>
      <c r="H17" s="597"/>
      <c r="I17" s="598" t="s">
        <v>1002</v>
      </c>
      <c r="J17" s="597">
        <v>0</v>
      </c>
      <c r="K17" s="599" t="s">
        <v>935</v>
      </c>
      <c r="L17" s="600" t="str">
        <f t="shared" si="5"/>
        <v/>
      </c>
      <c r="N17" s="604">
        <f t="shared" si="3"/>
        <v>0.29166666666666669</v>
      </c>
      <c r="O17" s="586" t="s">
        <v>957</v>
      </c>
      <c r="P17" s="604">
        <f t="shared" si="4"/>
        <v>0.83333333333333337</v>
      </c>
      <c r="R17" s="601" t="str">
        <f t="shared" si="0"/>
        <v/>
      </c>
      <c r="S17" s="586" t="s">
        <v>957</v>
      </c>
      <c r="T17" s="601" t="str">
        <f t="shared" si="1"/>
        <v/>
      </c>
      <c r="U17" s="602" t="s">
        <v>1002</v>
      </c>
      <c r="V17" s="597">
        <v>0</v>
      </c>
      <c r="W17" s="587" t="s">
        <v>935</v>
      </c>
      <c r="X17" s="600" t="str">
        <f t="shared" si="6"/>
        <v/>
      </c>
      <c r="Z17" s="600" t="str">
        <f t="shared" si="7"/>
        <v/>
      </c>
      <c r="AB17" s="603"/>
    </row>
    <row r="18" spans="2:28">
      <c r="B18" s="594">
        <v>13</v>
      </c>
      <c r="C18" s="595" t="s">
        <v>1014</v>
      </c>
      <c r="D18" s="596" t="str">
        <f t="shared" si="2"/>
        <v>m</v>
      </c>
      <c r="E18" s="594" t="s">
        <v>1001</v>
      </c>
      <c r="F18" s="597"/>
      <c r="G18" s="594" t="s">
        <v>957</v>
      </c>
      <c r="H18" s="597"/>
      <c r="I18" s="598" t="s">
        <v>1002</v>
      </c>
      <c r="J18" s="597">
        <v>0</v>
      </c>
      <c r="K18" s="599" t="s">
        <v>935</v>
      </c>
      <c r="L18" s="600" t="str">
        <f t="shared" si="5"/>
        <v/>
      </c>
      <c r="N18" s="604">
        <f t="shared" si="3"/>
        <v>0.29166666666666669</v>
      </c>
      <c r="O18" s="586" t="s">
        <v>957</v>
      </c>
      <c r="P18" s="604">
        <f t="shared" si="4"/>
        <v>0.83333333333333337</v>
      </c>
      <c r="R18" s="601" t="str">
        <f t="shared" si="0"/>
        <v/>
      </c>
      <c r="S18" s="586" t="s">
        <v>957</v>
      </c>
      <c r="T18" s="601" t="str">
        <f t="shared" si="1"/>
        <v/>
      </c>
      <c r="U18" s="602" t="s">
        <v>1002</v>
      </c>
      <c r="V18" s="597">
        <v>0</v>
      </c>
      <c r="W18" s="587" t="s">
        <v>935</v>
      </c>
      <c r="X18" s="600" t="str">
        <f t="shared" si="6"/>
        <v/>
      </c>
      <c r="Z18" s="600" t="str">
        <f t="shared" si="7"/>
        <v/>
      </c>
      <c r="AB18" s="603"/>
    </row>
    <row r="19" spans="2:28">
      <c r="B19" s="594">
        <v>14</v>
      </c>
      <c r="C19" s="595" t="s">
        <v>1015</v>
      </c>
      <c r="D19" s="596" t="str">
        <f t="shared" si="2"/>
        <v>n</v>
      </c>
      <c r="E19" s="594" t="s">
        <v>1001</v>
      </c>
      <c r="F19" s="597"/>
      <c r="G19" s="594" t="s">
        <v>957</v>
      </c>
      <c r="H19" s="597"/>
      <c r="I19" s="598" t="s">
        <v>1002</v>
      </c>
      <c r="J19" s="597">
        <v>0</v>
      </c>
      <c r="K19" s="599" t="s">
        <v>935</v>
      </c>
      <c r="L19" s="600" t="str">
        <f t="shared" si="5"/>
        <v/>
      </c>
      <c r="N19" s="604">
        <f t="shared" si="3"/>
        <v>0.29166666666666669</v>
      </c>
      <c r="O19" s="586" t="s">
        <v>957</v>
      </c>
      <c r="P19" s="604">
        <f t="shared" si="4"/>
        <v>0.83333333333333337</v>
      </c>
      <c r="R19" s="601" t="str">
        <f t="shared" si="0"/>
        <v/>
      </c>
      <c r="S19" s="586" t="s">
        <v>957</v>
      </c>
      <c r="T19" s="601" t="str">
        <f t="shared" si="1"/>
        <v/>
      </c>
      <c r="U19" s="602" t="s">
        <v>1002</v>
      </c>
      <c r="V19" s="597">
        <v>0</v>
      </c>
      <c r="W19" s="587" t="s">
        <v>935</v>
      </c>
      <c r="X19" s="600" t="str">
        <f t="shared" si="6"/>
        <v/>
      </c>
      <c r="Z19" s="600" t="str">
        <f t="shared" si="7"/>
        <v/>
      </c>
      <c r="AB19" s="603"/>
    </row>
    <row r="20" spans="2:28">
      <c r="B20" s="594">
        <v>15</v>
      </c>
      <c r="C20" s="595" t="s">
        <v>1016</v>
      </c>
      <c r="D20" s="596" t="str">
        <f t="shared" si="2"/>
        <v>o</v>
      </c>
      <c r="E20" s="594" t="s">
        <v>1001</v>
      </c>
      <c r="F20" s="597"/>
      <c r="G20" s="594" t="s">
        <v>957</v>
      </c>
      <c r="H20" s="597"/>
      <c r="I20" s="598" t="s">
        <v>1002</v>
      </c>
      <c r="J20" s="597">
        <v>0</v>
      </c>
      <c r="K20" s="599" t="s">
        <v>935</v>
      </c>
      <c r="L20" s="600" t="str">
        <f t="shared" si="5"/>
        <v/>
      </c>
      <c r="N20" s="604">
        <f t="shared" si="3"/>
        <v>0.29166666666666669</v>
      </c>
      <c r="O20" s="586" t="s">
        <v>957</v>
      </c>
      <c r="P20" s="604">
        <f t="shared" si="4"/>
        <v>0.83333333333333337</v>
      </c>
      <c r="R20" s="601" t="str">
        <f t="shared" si="0"/>
        <v/>
      </c>
      <c r="S20" s="586" t="s">
        <v>957</v>
      </c>
      <c r="T20" s="601" t="str">
        <f t="shared" si="1"/>
        <v/>
      </c>
      <c r="U20" s="602" t="s">
        <v>1002</v>
      </c>
      <c r="V20" s="597">
        <v>0</v>
      </c>
      <c r="W20" s="587" t="s">
        <v>935</v>
      </c>
      <c r="X20" s="600" t="str">
        <f t="shared" si="6"/>
        <v/>
      </c>
      <c r="Z20" s="600" t="str">
        <f t="shared" si="7"/>
        <v/>
      </c>
      <c r="AB20" s="603"/>
    </row>
    <row r="21" spans="2:28">
      <c r="B21" s="594">
        <v>16</v>
      </c>
      <c r="C21" s="595" t="s">
        <v>1017</v>
      </c>
      <c r="D21" s="596" t="str">
        <f t="shared" si="2"/>
        <v>p</v>
      </c>
      <c r="E21" s="594" t="s">
        <v>1001</v>
      </c>
      <c r="F21" s="597"/>
      <c r="G21" s="594" t="s">
        <v>957</v>
      </c>
      <c r="H21" s="597"/>
      <c r="I21" s="598" t="s">
        <v>1002</v>
      </c>
      <c r="J21" s="597">
        <v>0</v>
      </c>
      <c r="K21" s="599" t="s">
        <v>935</v>
      </c>
      <c r="L21" s="600" t="str">
        <f t="shared" si="5"/>
        <v/>
      </c>
      <c r="N21" s="604">
        <f t="shared" si="3"/>
        <v>0.29166666666666669</v>
      </c>
      <c r="O21" s="586" t="s">
        <v>957</v>
      </c>
      <c r="P21" s="604">
        <f t="shared" si="4"/>
        <v>0.83333333333333337</v>
      </c>
      <c r="R21" s="601" t="str">
        <f t="shared" si="0"/>
        <v/>
      </c>
      <c r="S21" s="586" t="s">
        <v>957</v>
      </c>
      <c r="T21" s="601" t="str">
        <f t="shared" si="1"/>
        <v/>
      </c>
      <c r="U21" s="602" t="s">
        <v>1002</v>
      </c>
      <c r="V21" s="597">
        <v>0</v>
      </c>
      <c r="W21" s="587" t="s">
        <v>935</v>
      </c>
      <c r="X21" s="600" t="str">
        <f t="shared" si="6"/>
        <v/>
      </c>
      <c r="Z21" s="600" t="str">
        <f t="shared" si="7"/>
        <v/>
      </c>
      <c r="AB21" s="603"/>
    </row>
    <row r="22" spans="2:28">
      <c r="B22" s="594">
        <v>17</v>
      </c>
      <c r="C22" s="595" t="s">
        <v>1018</v>
      </c>
      <c r="D22" s="596" t="str">
        <f t="shared" si="2"/>
        <v>q</v>
      </c>
      <c r="E22" s="594" t="s">
        <v>1001</v>
      </c>
      <c r="F22" s="597"/>
      <c r="G22" s="594" t="s">
        <v>957</v>
      </c>
      <c r="H22" s="597"/>
      <c r="I22" s="598" t="s">
        <v>1002</v>
      </c>
      <c r="J22" s="597">
        <v>0</v>
      </c>
      <c r="K22" s="599" t="s">
        <v>935</v>
      </c>
      <c r="L22" s="600" t="str">
        <f t="shared" si="5"/>
        <v/>
      </c>
      <c r="N22" s="604">
        <f t="shared" si="3"/>
        <v>0.29166666666666669</v>
      </c>
      <c r="O22" s="586" t="s">
        <v>957</v>
      </c>
      <c r="P22" s="604">
        <f t="shared" si="4"/>
        <v>0.83333333333333337</v>
      </c>
      <c r="R22" s="601" t="str">
        <f t="shared" si="0"/>
        <v/>
      </c>
      <c r="S22" s="586" t="s">
        <v>957</v>
      </c>
      <c r="T22" s="601" t="str">
        <f t="shared" si="1"/>
        <v/>
      </c>
      <c r="U22" s="602" t="s">
        <v>1002</v>
      </c>
      <c r="V22" s="597">
        <v>0</v>
      </c>
      <c r="W22" s="587" t="s">
        <v>935</v>
      </c>
      <c r="X22" s="600" t="str">
        <f t="shared" si="6"/>
        <v/>
      </c>
      <c r="Z22" s="600" t="str">
        <f t="shared" si="7"/>
        <v/>
      </c>
      <c r="AB22" s="603"/>
    </row>
    <row r="23" spans="2:28">
      <c r="B23" s="594">
        <v>18</v>
      </c>
      <c r="C23" s="595" t="s">
        <v>1019</v>
      </c>
      <c r="D23" s="596" t="str">
        <f t="shared" si="2"/>
        <v>r</v>
      </c>
      <c r="E23" s="594" t="s">
        <v>1001</v>
      </c>
      <c r="F23" s="605"/>
      <c r="G23" s="594" t="s">
        <v>957</v>
      </c>
      <c r="H23" s="605"/>
      <c r="I23" s="598" t="s">
        <v>1002</v>
      </c>
      <c r="J23" s="605"/>
      <c r="K23" s="599" t="s">
        <v>935</v>
      </c>
      <c r="L23" s="595">
        <v>1</v>
      </c>
      <c r="N23" s="606"/>
      <c r="O23" s="594" t="s">
        <v>957</v>
      </c>
      <c r="P23" s="606"/>
      <c r="Q23" s="599"/>
      <c r="R23" s="606"/>
      <c r="S23" s="594" t="s">
        <v>957</v>
      </c>
      <c r="T23" s="606"/>
      <c r="U23" s="598" t="s">
        <v>1002</v>
      </c>
      <c r="V23" s="605"/>
      <c r="W23" s="599" t="s">
        <v>935</v>
      </c>
      <c r="X23" s="607">
        <v>1</v>
      </c>
      <c r="Y23" s="599"/>
      <c r="Z23" s="607" t="s">
        <v>1020</v>
      </c>
      <c r="AB23" s="603"/>
    </row>
    <row r="24" spans="2:28">
      <c r="B24" s="594">
        <v>19</v>
      </c>
      <c r="C24" s="595" t="s">
        <v>1021</v>
      </c>
      <c r="D24" s="596" t="str">
        <f t="shared" si="2"/>
        <v>s</v>
      </c>
      <c r="E24" s="594" t="s">
        <v>1001</v>
      </c>
      <c r="F24" s="605"/>
      <c r="G24" s="594" t="s">
        <v>957</v>
      </c>
      <c r="H24" s="605"/>
      <c r="I24" s="598" t="s">
        <v>1002</v>
      </c>
      <c r="J24" s="605"/>
      <c r="K24" s="599" t="s">
        <v>935</v>
      </c>
      <c r="L24" s="595">
        <v>2</v>
      </c>
      <c r="N24" s="606"/>
      <c r="O24" s="594" t="s">
        <v>957</v>
      </c>
      <c r="P24" s="606"/>
      <c r="Q24" s="599"/>
      <c r="R24" s="606"/>
      <c r="S24" s="594" t="s">
        <v>957</v>
      </c>
      <c r="T24" s="606"/>
      <c r="U24" s="598" t="s">
        <v>1002</v>
      </c>
      <c r="V24" s="605"/>
      <c r="W24" s="599" t="s">
        <v>935</v>
      </c>
      <c r="X24" s="607">
        <v>2</v>
      </c>
      <c r="Y24" s="599"/>
      <c r="Z24" s="607" t="s">
        <v>1020</v>
      </c>
      <c r="AB24" s="603"/>
    </row>
    <row r="25" spans="2:28">
      <c r="B25" s="594">
        <v>20</v>
      </c>
      <c r="C25" s="595" t="s">
        <v>1022</v>
      </c>
      <c r="D25" s="596" t="str">
        <f t="shared" si="2"/>
        <v>t</v>
      </c>
      <c r="E25" s="594" t="s">
        <v>1001</v>
      </c>
      <c r="F25" s="605"/>
      <c r="G25" s="594" t="s">
        <v>957</v>
      </c>
      <c r="H25" s="605"/>
      <c r="I25" s="598" t="s">
        <v>1002</v>
      </c>
      <c r="J25" s="605"/>
      <c r="K25" s="599" t="s">
        <v>935</v>
      </c>
      <c r="L25" s="595">
        <v>3</v>
      </c>
      <c r="N25" s="606"/>
      <c r="O25" s="594" t="s">
        <v>957</v>
      </c>
      <c r="P25" s="606"/>
      <c r="Q25" s="599"/>
      <c r="R25" s="606"/>
      <c r="S25" s="594" t="s">
        <v>957</v>
      </c>
      <c r="T25" s="606"/>
      <c r="U25" s="598" t="s">
        <v>1002</v>
      </c>
      <c r="V25" s="605"/>
      <c r="W25" s="599" t="s">
        <v>935</v>
      </c>
      <c r="X25" s="607">
        <v>3</v>
      </c>
      <c r="Y25" s="599"/>
      <c r="Z25" s="607" t="s">
        <v>1020</v>
      </c>
      <c r="AB25" s="603"/>
    </row>
    <row r="26" spans="2:28">
      <c r="B26" s="594">
        <v>21</v>
      </c>
      <c r="C26" s="595" t="s">
        <v>1023</v>
      </c>
      <c r="D26" s="596" t="str">
        <f t="shared" si="2"/>
        <v>u</v>
      </c>
      <c r="E26" s="594" t="s">
        <v>1001</v>
      </c>
      <c r="F26" s="605"/>
      <c r="G26" s="594" t="s">
        <v>957</v>
      </c>
      <c r="H26" s="605"/>
      <c r="I26" s="598" t="s">
        <v>1002</v>
      </c>
      <c r="J26" s="605"/>
      <c r="K26" s="599" t="s">
        <v>935</v>
      </c>
      <c r="L26" s="595">
        <v>4</v>
      </c>
      <c r="N26" s="606"/>
      <c r="O26" s="594" t="s">
        <v>957</v>
      </c>
      <c r="P26" s="606"/>
      <c r="Q26" s="599"/>
      <c r="R26" s="606"/>
      <c r="S26" s="594" t="s">
        <v>957</v>
      </c>
      <c r="T26" s="606"/>
      <c r="U26" s="598" t="s">
        <v>1002</v>
      </c>
      <c r="V26" s="605"/>
      <c r="W26" s="599" t="s">
        <v>935</v>
      </c>
      <c r="X26" s="607">
        <v>4</v>
      </c>
      <c r="Y26" s="599"/>
      <c r="Z26" s="607" t="s">
        <v>1020</v>
      </c>
      <c r="AB26" s="603"/>
    </row>
    <row r="27" spans="2:28">
      <c r="B27" s="594">
        <v>22</v>
      </c>
      <c r="C27" s="595" t="s">
        <v>1024</v>
      </c>
      <c r="D27" s="596" t="str">
        <f t="shared" si="2"/>
        <v>v</v>
      </c>
      <c r="E27" s="594" t="s">
        <v>1001</v>
      </c>
      <c r="F27" s="605"/>
      <c r="G27" s="594" t="s">
        <v>957</v>
      </c>
      <c r="H27" s="605"/>
      <c r="I27" s="598" t="s">
        <v>1002</v>
      </c>
      <c r="J27" s="605"/>
      <c r="K27" s="599" t="s">
        <v>935</v>
      </c>
      <c r="L27" s="595">
        <v>5</v>
      </c>
      <c r="N27" s="606"/>
      <c r="O27" s="594" t="s">
        <v>957</v>
      </c>
      <c r="P27" s="606"/>
      <c r="Q27" s="599"/>
      <c r="R27" s="606"/>
      <c r="S27" s="594" t="s">
        <v>957</v>
      </c>
      <c r="T27" s="606"/>
      <c r="U27" s="598" t="s">
        <v>1002</v>
      </c>
      <c r="V27" s="605"/>
      <c r="W27" s="599" t="s">
        <v>935</v>
      </c>
      <c r="X27" s="607">
        <v>5</v>
      </c>
      <c r="Y27" s="599"/>
      <c r="Z27" s="607" t="s">
        <v>1020</v>
      </c>
      <c r="AB27" s="603"/>
    </row>
    <row r="28" spans="2:28">
      <c r="B28" s="594">
        <v>23</v>
      </c>
      <c r="C28" s="595" t="s">
        <v>1025</v>
      </c>
      <c r="D28" s="596" t="str">
        <f t="shared" si="2"/>
        <v>w</v>
      </c>
      <c r="E28" s="594" t="s">
        <v>1001</v>
      </c>
      <c r="F28" s="605"/>
      <c r="G28" s="594" t="s">
        <v>957</v>
      </c>
      <c r="H28" s="605"/>
      <c r="I28" s="598" t="s">
        <v>1002</v>
      </c>
      <c r="J28" s="605"/>
      <c r="K28" s="599" t="s">
        <v>935</v>
      </c>
      <c r="L28" s="595">
        <v>6</v>
      </c>
      <c r="N28" s="606"/>
      <c r="O28" s="594" t="s">
        <v>957</v>
      </c>
      <c r="P28" s="606"/>
      <c r="Q28" s="599"/>
      <c r="R28" s="606"/>
      <c r="S28" s="594" t="s">
        <v>957</v>
      </c>
      <c r="T28" s="606"/>
      <c r="U28" s="598" t="s">
        <v>1002</v>
      </c>
      <c r="V28" s="605"/>
      <c r="W28" s="599" t="s">
        <v>935</v>
      </c>
      <c r="X28" s="607">
        <v>6</v>
      </c>
      <c r="Y28" s="599"/>
      <c r="Z28" s="607" t="s">
        <v>1020</v>
      </c>
      <c r="AB28" s="603"/>
    </row>
    <row r="29" spans="2:28">
      <c r="B29" s="594">
        <v>24</v>
      </c>
      <c r="C29" s="595" t="s">
        <v>1026</v>
      </c>
      <c r="D29" s="596" t="str">
        <f t="shared" si="2"/>
        <v>x</v>
      </c>
      <c r="E29" s="594" t="s">
        <v>1001</v>
      </c>
      <c r="F29" s="605"/>
      <c r="G29" s="594" t="s">
        <v>957</v>
      </c>
      <c r="H29" s="605"/>
      <c r="I29" s="598" t="s">
        <v>1002</v>
      </c>
      <c r="J29" s="605"/>
      <c r="K29" s="599" t="s">
        <v>935</v>
      </c>
      <c r="L29" s="595">
        <v>7</v>
      </c>
      <c r="N29" s="606"/>
      <c r="O29" s="594" t="s">
        <v>957</v>
      </c>
      <c r="P29" s="606"/>
      <c r="Q29" s="599"/>
      <c r="R29" s="606"/>
      <c r="S29" s="594" t="s">
        <v>957</v>
      </c>
      <c r="T29" s="606"/>
      <c r="U29" s="598" t="s">
        <v>1002</v>
      </c>
      <c r="V29" s="605"/>
      <c r="W29" s="599" t="s">
        <v>935</v>
      </c>
      <c r="X29" s="607">
        <v>7</v>
      </c>
      <c r="Y29" s="599"/>
      <c r="Z29" s="607" t="s">
        <v>1020</v>
      </c>
      <c r="AB29" s="603"/>
    </row>
    <row r="30" spans="2:28">
      <c r="B30" s="594">
        <v>25</v>
      </c>
      <c r="C30" s="595" t="s">
        <v>1027</v>
      </c>
      <c r="D30" s="596" t="str">
        <f t="shared" si="2"/>
        <v>y</v>
      </c>
      <c r="E30" s="594" t="s">
        <v>1001</v>
      </c>
      <c r="F30" s="605"/>
      <c r="G30" s="594" t="s">
        <v>957</v>
      </c>
      <c r="H30" s="605"/>
      <c r="I30" s="598" t="s">
        <v>1002</v>
      </c>
      <c r="J30" s="605"/>
      <c r="K30" s="599" t="s">
        <v>935</v>
      </c>
      <c r="L30" s="595">
        <v>8</v>
      </c>
      <c r="N30" s="606"/>
      <c r="O30" s="594" t="s">
        <v>957</v>
      </c>
      <c r="P30" s="606"/>
      <c r="Q30" s="599"/>
      <c r="R30" s="606"/>
      <c r="S30" s="594" t="s">
        <v>957</v>
      </c>
      <c r="T30" s="606"/>
      <c r="U30" s="598" t="s">
        <v>1002</v>
      </c>
      <c r="V30" s="605"/>
      <c r="W30" s="599" t="s">
        <v>935</v>
      </c>
      <c r="X30" s="607">
        <v>8</v>
      </c>
      <c r="Y30" s="599"/>
      <c r="Z30" s="607" t="s">
        <v>1020</v>
      </c>
      <c r="AB30" s="603"/>
    </row>
    <row r="31" spans="2:28">
      <c r="B31" s="594">
        <v>26</v>
      </c>
      <c r="C31" s="595" t="s">
        <v>1028</v>
      </c>
      <c r="D31" s="596" t="str">
        <f t="shared" si="2"/>
        <v>z</v>
      </c>
      <c r="E31" s="594" t="s">
        <v>1001</v>
      </c>
      <c r="F31" s="605"/>
      <c r="G31" s="594" t="s">
        <v>957</v>
      </c>
      <c r="H31" s="605"/>
      <c r="I31" s="598" t="s">
        <v>1002</v>
      </c>
      <c r="J31" s="605"/>
      <c r="K31" s="599" t="s">
        <v>935</v>
      </c>
      <c r="L31" s="595">
        <v>1</v>
      </c>
      <c r="N31" s="606"/>
      <c r="O31" s="594" t="s">
        <v>957</v>
      </c>
      <c r="P31" s="606"/>
      <c r="Q31" s="599"/>
      <c r="R31" s="606"/>
      <c r="S31" s="594" t="s">
        <v>957</v>
      </c>
      <c r="T31" s="606"/>
      <c r="U31" s="598" t="s">
        <v>1002</v>
      </c>
      <c r="V31" s="605"/>
      <c r="W31" s="599" t="s">
        <v>935</v>
      </c>
      <c r="X31" s="607" t="s">
        <v>1020</v>
      </c>
      <c r="Y31" s="599"/>
      <c r="Z31" s="607">
        <v>1</v>
      </c>
      <c r="AB31" s="603"/>
    </row>
    <row r="32" spans="2:28">
      <c r="B32" s="594">
        <v>27</v>
      </c>
      <c r="C32" s="595" t="s">
        <v>1026</v>
      </c>
      <c r="D32" s="596" t="str">
        <f t="shared" si="2"/>
        <v>x</v>
      </c>
      <c r="E32" s="594" t="s">
        <v>1001</v>
      </c>
      <c r="F32" s="605"/>
      <c r="G32" s="594" t="s">
        <v>957</v>
      </c>
      <c r="H32" s="605"/>
      <c r="I32" s="598" t="s">
        <v>1002</v>
      </c>
      <c r="J32" s="605"/>
      <c r="K32" s="599" t="s">
        <v>935</v>
      </c>
      <c r="L32" s="595">
        <v>2</v>
      </c>
      <c r="N32" s="606"/>
      <c r="O32" s="594" t="s">
        <v>957</v>
      </c>
      <c r="P32" s="606"/>
      <c r="Q32" s="599"/>
      <c r="R32" s="606"/>
      <c r="S32" s="594" t="s">
        <v>957</v>
      </c>
      <c r="T32" s="606"/>
      <c r="U32" s="598" t="s">
        <v>1002</v>
      </c>
      <c r="V32" s="605"/>
      <c r="W32" s="599" t="s">
        <v>935</v>
      </c>
      <c r="X32" s="607" t="s">
        <v>1020</v>
      </c>
      <c r="Y32" s="599"/>
      <c r="Z32" s="607">
        <v>2</v>
      </c>
      <c r="AB32" s="603"/>
    </row>
    <row r="33" spans="2:28">
      <c r="B33" s="594">
        <v>28</v>
      </c>
      <c r="C33" s="595" t="s">
        <v>1029</v>
      </c>
      <c r="D33" s="596" t="str">
        <f t="shared" si="2"/>
        <v>aa</v>
      </c>
      <c r="E33" s="594" t="s">
        <v>1001</v>
      </c>
      <c r="F33" s="605"/>
      <c r="G33" s="594" t="s">
        <v>957</v>
      </c>
      <c r="H33" s="605"/>
      <c r="I33" s="598" t="s">
        <v>1002</v>
      </c>
      <c r="J33" s="605"/>
      <c r="K33" s="599" t="s">
        <v>935</v>
      </c>
      <c r="L33" s="595">
        <v>3</v>
      </c>
      <c r="N33" s="606"/>
      <c r="O33" s="594" t="s">
        <v>957</v>
      </c>
      <c r="P33" s="606"/>
      <c r="Q33" s="599"/>
      <c r="R33" s="606"/>
      <c r="S33" s="594" t="s">
        <v>957</v>
      </c>
      <c r="T33" s="606"/>
      <c r="U33" s="598" t="s">
        <v>1002</v>
      </c>
      <c r="V33" s="605"/>
      <c r="W33" s="599" t="s">
        <v>935</v>
      </c>
      <c r="X33" s="607" t="s">
        <v>1020</v>
      </c>
      <c r="Y33" s="599"/>
      <c r="Z33" s="607">
        <v>3</v>
      </c>
      <c r="AB33" s="603"/>
    </row>
    <row r="34" spans="2:28">
      <c r="B34" s="594">
        <v>29</v>
      </c>
      <c r="C34" s="595" t="s">
        <v>1030</v>
      </c>
      <c r="D34" s="596" t="str">
        <f t="shared" si="2"/>
        <v>ab</v>
      </c>
      <c r="E34" s="594" t="s">
        <v>1001</v>
      </c>
      <c r="F34" s="605"/>
      <c r="G34" s="594" t="s">
        <v>957</v>
      </c>
      <c r="H34" s="605"/>
      <c r="I34" s="598" t="s">
        <v>1002</v>
      </c>
      <c r="J34" s="605"/>
      <c r="K34" s="599" t="s">
        <v>935</v>
      </c>
      <c r="L34" s="595">
        <v>4</v>
      </c>
      <c r="N34" s="606"/>
      <c r="O34" s="594" t="s">
        <v>957</v>
      </c>
      <c r="P34" s="606"/>
      <c r="Q34" s="599"/>
      <c r="R34" s="606"/>
      <c r="S34" s="594" t="s">
        <v>957</v>
      </c>
      <c r="T34" s="606"/>
      <c r="U34" s="598" t="s">
        <v>1002</v>
      </c>
      <c r="V34" s="605"/>
      <c r="W34" s="599" t="s">
        <v>935</v>
      </c>
      <c r="X34" s="607" t="s">
        <v>1020</v>
      </c>
      <c r="Y34" s="599"/>
      <c r="Z34" s="607">
        <v>4</v>
      </c>
      <c r="AB34" s="603"/>
    </row>
    <row r="35" spans="2:28">
      <c r="B35" s="594">
        <v>30</v>
      </c>
      <c r="C35" s="595" t="s">
        <v>1031</v>
      </c>
      <c r="D35" s="596" t="str">
        <f t="shared" si="2"/>
        <v>ac</v>
      </c>
      <c r="E35" s="594" t="s">
        <v>1001</v>
      </c>
      <c r="F35" s="605"/>
      <c r="G35" s="594" t="s">
        <v>957</v>
      </c>
      <c r="H35" s="605"/>
      <c r="I35" s="598" t="s">
        <v>1002</v>
      </c>
      <c r="J35" s="605"/>
      <c r="K35" s="599" t="s">
        <v>935</v>
      </c>
      <c r="L35" s="595">
        <v>5</v>
      </c>
      <c r="N35" s="606"/>
      <c r="O35" s="594" t="s">
        <v>957</v>
      </c>
      <c r="P35" s="606"/>
      <c r="Q35" s="599"/>
      <c r="R35" s="606"/>
      <c r="S35" s="594" t="s">
        <v>957</v>
      </c>
      <c r="T35" s="606"/>
      <c r="U35" s="598" t="s">
        <v>1002</v>
      </c>
      <c r="V35" s="605"/>
      <c r="W35" s="599" t="s">
        <v>935</v>
      </c>
      <c r="X35" s="607" t="s">
        <v>1020</v>
      </c>
      <c r="Y35" s="599"/>
      <c r="Z35" s="607">
        <v>5</v>
      </c>
      <c r="AB35" s="603"/>
    </row>
    <row r="36" spans="2:28">
      <c r="B36" s="594">
        <v>31</v>
      </c>
      <c r="C36" s="595" t="s">
        <v>1032</v>
      </c>
      <c r="D36" s="596" t="str">
        <f t="shared" si="2"/>
        <v>ad</v>
      </c>
      <c r="E36" s="594" t="s">
        <v>1001</v>
      </c>
      <c r="F36" s="605"/>
      <c r="G36" s="594" t="s">
        <v>957</v>
      </c>
      <c r="H36" s="605"/>
      <c r="I36" s="598" t="s">
        <v>1002</v>
      </c>
      <c r="J36" s="605"/>
      <c r="K36" s="599" t="s">
        <v>935</v>
      </c>
      <c r="L36" s="595">
        <v>6</v>
      </c>
      <c r="N36" s="606"/>
      <c r="O36" s="594" t="s">
        <v>957</v>
      </c>
      <c r="P36" s="606"/>
      <c r="Q36" s="599"/>
      <c r="R36" s="606"/>
      <c r="S36" s="594" t="s">
        <v>957</v>
      </c>
      <c r="T36" s="606"/>
      <c r="U36" s="598" t="s">
        <v>1002</v>
      </c>
      <c r="V36" s="605"/>
      <c r="W36" s="599" t="s">
        <v>935</v>
      </c>
      <c r="X36" s="607" t="s">
        <v>1020</v>
      </c>
      <c r="Y36" s="599"/>
      <c r="Z36" s="607">
        <v>6</v>
      </c>
      <c r="AB36" s="603"/>
    </row>
    <row r="37" spans="2:28">
      <c r="B37" s="594">
        <v>32</v>
      </c>
      <c r="C37" s="595" t="s">
        <v>1033</v>
      </c>
      <c r="D37" s="596" t="str">
        <f t="shared" si="2"/>
        <v>ae</v>
      </c>
      <c r="E37" s="594" t="s">
        <v>1001</v>
      </c>
      <c r="F37" s="605"/>
      <c r="G37" s="594" t="s">
        <v>957</v>
      </c>
      <c r="H37" s="605"/>
      <c r="I37" s="598" t="s">
        <v>1002</v>
      </c>
      <c r="J37" s="605"/>
      <c r="K37" s="599" t="s">
        <v>935</v>
      </c>
      <c r="L37" s="595">
        <v>7</v>
      </c>
      <c r="N37" s="606"/>
      <c r="O37" s="594" t="s">
        <v>957</v>
      </c>
      <c r="P37" s="606"/>
      <c r="Q37" s="599"/>
      <c r="R37" s="606"/>
      <c r="S37" s="594" t="s">
        <v>957</v>
      </c>
      <c r="T37" s="606"/>
      <c r="U37" s="598" t="s">
        <v>1002</v>
      </c>
      <c r="V37" s="605"/>
      <c r="W37" s="599" t="s">
        <v>935</v>
      </c>
      <c r="X37" s="607" t="s">
        <v>1020</v>
      </c>
      <c r="Y37" s="599"/>
      <c r="Z37" s="607">
        <v>7</v>
      </c>
      <c r="AB37" s="603"/>
    </row>
    <row r="38" spans="2:28">
      <c r="B38" s="594">
        <v>33</v>
      </c>
      <c r="C38" s="595" t="s">
        <v>1034</v>
      </c>
      <c r="D38" s="596" t="str">
        <f t="shared" si="2"/>
        <v>af</v>
      </c>
      <c r="E38" s="594" t="s">
        <v>1001</v>
      </c>
      <c r="F38" s="605"/>
      <c r="G38" s="594" t="s">
        <v>957</v>
      </c>
      <c r="H38" s="605"/>
      <c r="I38" s="598" t="s">
        <v>1002</v>
      </c>
      <c r="J38" s="605"/>
      <c r="K38" s="599" t="s">
        <v>935</v>
      </c>
      <c r="L38" s="595">
        <v>8</v>
      </c>
      <c r="N38" s="606"/>
      <c r="O38" s="594" t="s">
        <v>957</v>
      </c>
      <c r="P38" s="606"/>
      <c r="Q38" s="599"/>
      <c r="R38" s="606"/>
      <c r="S38" s="594" t="s">
        <v>957</v>
      </c>
      <c r="T38" s="606"/>
      <c r="U38" s="598" t="s">
        <v>1002</v>
      </c>
      <c r="V38" s="605"/>
      <c r="W38" s="599" t="s">
        <v>935</v>
      </c>
      <c r="X38" s="607" t="s">
        <v>1020</v>
      </c>
      <c r="Y38" s="599"/>
      <c r="Z38" s="607">
        <v>8</v>
      </c>
      <c r="AB38" s="603"/>
    </row>
    <row r="39" spans="2:28">
      <c r="B39" s="594">
        <v>34</v>
      </c>
      <c r="C39" s="608" t="s">
        <v>1035</v>
      </c>
      <c r="D39" s="596"/>
      <c r="E39" s="594" t="s">
        <v>1001</v>
      </c>
      <c r="F39" s="597"/>
      <c r="G39" s="594" t="s">
        <v>957</v>
      </c>
      <c r="H39" s="597"/>
      <c r="I39" s="598" t="s">
        <v>1002</v>
      </c>
      <c r="J39" s="597">
        <v>0</v>
      </c>
      <c r="K39" s="599" t="s">
        <v>935</v>
      </c>
      <c r="L39" s="600" t="str">
        <f t="shared" ref="L39:L40" si="8">IF(OR(F39="",H39=""),"",(H39+IF(F39&gt;H39,1,0)-F39-J39)*24)</f>
        <v/>
      </c>
      <c r="N39" s="604">
        <f t="shared" ref="N39:N46" si="9">$N$6</f>
        <v>0.29166666666666669</v>
      </c>
      <c r="O39" s="586" t="s">
        <v>957</v>
      </c>
      <c r="P39" s="604">
        <f t="shared" ref="P39:P46" si="10">$P$6</f>
        <v>0.83333333333333337</v>
      </c>
      <c r="R39" s="601" t="str">
        <f t="shared" ref="R39:R47" si="11">IF(F39="","",IF(F39&lt;N39,N39,IF(F39&gt;=P39,"",F39)))</f>
        <v/>
      </c>
      <c r="S39" s="586" t="s">
        <v>957</v>
      </c>
      <c r="T39" s="601" t="str">
        <f t="shared" ref="T39:T47" si="12">IF(H39="","",IF(H39&gt;F39,IF(H39&lt;P39,H39,P39),P39))</f>
        <v/>
      </c>
      <c r="U39" s="602" t="s">
        <v>1002</v>
      </c>
      <c r="V39" s="597">
        <v>0</v>
      </c>
      <c r="W39" s="587" t="s">
        <v>935</v>
      </c>
      <c r="X39" s="600" t="str">
        <f t="shared" ref="X39:X40" si="13">IF(R39="","",IF((T39+IF(R39&gt;T39,1,0)-R39-V39)*24=0,"",(T39+IF(R39&gt;T39,1,0)-R39-V39)*24))</f>
        <v/>
      </c>
      <c r="Z39" s="600" t="str">
        <f t="shared" ref="Z39:Z40" si="14">IF(X39="",L39,IF(OR(L39-X39=0,L39-X39&lt;0),"-",L39-X39))</f>
        <v/>
      </c>
      <c r="AB39" s="603"/>
    </row>
    <row r="40" spans="2:28">
      <c r="B40" s="594"/>
      <c r="C40" s="609" t="s">
        <v>1020</v>
      </c>
      <c r="D40" s="596"/>
      <c r="E40" s="594" t="s">
        <v>1001</v>
      </c>
      <c r="F40" s="597"/>
      <c r="G40" s="594" t="s">
        <v>957</v>
      </c>
      <c r="H40" s="597"/>
      <c r="I40" s="598" t="s">
        <v>1002</v>
      </c>
      <c r="J40" s="597">
        <v>0</v>
      </c>
      <c r="K40" s="599" t="s">
        <v>935</v>
      </c>
      <c r="L40" s="600" t="str">
        <f t="shared" si="8"/>
        <v/>
      </c>
      <c r="N40" s="604">
        <f t="shared" si="9"/>
        <v>0.29166666666666669</v>
      </c>
      <c r="O40" s="586" t="s">
        <v>957</v>
      </c>
      <c r="P40" s="604">
        <f t="shared" si="10"/>
        <v>0.83333333333333337</v>
      </c>
      <c r="R40" s="601" t="str">
        <f t="shared" si="11"/>
        <v/>
      </c>
      <c r="S40" s="586" t="s">
        <v>957</v>
      </c>
      <c r="T40" s="601" t="str">
        <f t="shared" si="12"/>
        <v/>
      </c>
      <c r="U40" s="602" t="s">
        <v>1002</v>
      </c>
      <c r="V40" s="597">
        <v>0</v>
      </c>
      <c r="W40" s="587" t="s">
        <v>935</v>
      </c>
      <c r="X40" s="600" t="str">
        <f t="shared" si="13"/>
        <v/>
      </c>
      <c r="Z40" s="600" t="str">
        <f t="shared" si="14"/>
        <v/>
      </c>
      <c r="AB40" s="603"/>
    </row>
    <row r="41" spans="2:28">
      <c r="B41" s="594"/>
      <c r="C41" s="610" t="s">
        <v>1020</v>
      </c>
      <c r="D41" s="596" t="str">
        <f>C39</f>
        <v>ag</v>
      </c>
      <c r="E41" s="594" t="s">
        <v>1001</v>
      </c>
      <c r="F41" s="597" t="s">
        <v>1020</v>
      </c>
      <c r="G41" s="594" t="s">
        <v>957</v>
      </c>
      <c r="H41" s="597" t="s">
        <v>1020</v>
      </c>
      <c r="I41" s="598" t="s">
        <v>1002</v>
      </c>
      <c r="J41" s="597" t="s">
        <v>1020</v>
      </c>
      <c r="K41" s="599" t="s">
        <v>935</v>
      </c>
      <c r="L41" s="600" t="str">
        <f>IF(OR(L39="",L40=""),"",L39+L40)</f>
        <v/>
      </c>
      <c r="N41" s="604" t="s">
        <v>1020</v>
      </c>
      <c r="O41" s="586" t="s">
        <v>957</v>
      </c>
      <c r="P41" s="604" t="s">
        <v>1020</v>
      </c>
      <c r="R41" s="601" t="str">
        <f t="shared" si="11"/>
        <v/>
      </c>
      <c r="S41" s="586" t="s">
        <v>957</v>
      </c>
      <c r="T41" s="601" t="str">
        <f t="shared" si="12"/>
        <v>-</v>
      </c>
      <c r="U41" s="602" t="s">
        <v>1002</v>
      </c>
      <c r="V41" s="597" t="s">
        <v>1036</v>
      </c>
      <c r="W41" s="587" t="s">
        <v>935</v>
      </c>
      <c r="X41" s="600" t="str">
        <f>IF(OR(X39="",X40=""),"",X39+X40)</f>
        <v/>
      </c>
      <c r="Z41" s="600" t="str">
        <f>IF(X41="",L41,IF(OR(L41-X41=0,L41-X41&lt;0),"-",L41-X41))</f>
        <v/>
      </c>
      <c r="AB41" s="603" t="s">
        <v>1037</v>
      </c>
    </row>
    <row r="42" spans="2:28">
      <c r="B42" s="594"/>
      <c r="C42" s="608" t="s">
        <v>1038</v>
      </c>
      <c r="D42" s="596"/>
      <c r="E42" s="594" t="s">
        <v>1001</v>
      </c>
      <c r="F42" s="597"/>
      <c r="G42" s="594" t="s">
        <v>957</v>
      </c>
      <c r="H42" s="597"/>
      <c r="I42" s="598" t="s">
        <v>1002</v>
      </c>
      <c r="J42" s="597">
        <v>0</v>
      </c>
      <c r="K42" s="599" t="s">
        <v>935</v>
      </c>
      <c r="L42" s="600" t="str">
        <f t="shared" ref="L42:L43" si="15">IF(OR(F42="",H42=""),"",(H42+IF(F42&gt;H42,1,0)-F42-J42)*24)</f>
        <v/>
      </c>
      <c r="N42" s="604">
        <f t="shared" si="9"/>
        <v>0.29166666666666669</v>
      </c>
      <c r="O42" s="586" t="s">
        <v>957</v>
      </c>
      <c r="P42" s="604">
        <f t="shared" si="10"/>
        <v>0.83333333333333337</v>
      </c>
      <c r="R42" s="601" t="str">
        <f t="shared" si="11"/>
        <v/>
      </c>
      <c r="S42" s="586" t="s">
        <v>957</v>
      </c>
      <c r="T42" s="601" t="str">
        <f t="shared" si="12"/>
        <v/>
      </c>
      <c r="U42" s="602" t="s">
        <v>1002</v>
      </c>
      <c r="V42" s="597">
        <v>0</v>
      </c>
      <c r="W42" s="587" t="s">
        <v>935</v>
      </c>
      <c r="X42" s="600" t="str">
        <f t="shared" ref="X42:X43" si="16">IF(R42="","",IF((T42+IF(R42&gt;T42,1,0)-R42-V42)*24=0,"",(T42+IF(R42&gt;T42,1,0)-R42-V42)*24))</f>
        <v/>
      </c>
      <c r="Z42" s="600" t="str">
        <f t="shared" ref="Z42:Z43" si="17">IF(X42="",L42,IF(OR(L42-X42=0,L42-X42&lt;0),"-",L42-X42))</f>
        <v/>
      </c>
      <c r="AB42" s="603"/>
    </row>
    <row r="43" spans="2:28">
      <c r="B43" s="594">
        <v>35</v>
      </c>
      <c r="C43" s="609" t="s">
        <v>1020</v>
      </c>
      <c r="D43" s="596"/>
      <c r="E43" s="594" t="s">
        <v>1001</v>
      </c>
      <c r="F43" s="597"/>
      <c r="G43" s="594" t="s">
        <v>957</v>
      </c>
      <c r="H43" s="597"/>
      <c r="I43" s="598" t="s">
        <v>1002</v>
      </c>
      <c r="J43" s="597">
        <v>0</v>
      </c>
      <c r="K43" s="599" t="s">
        <v>935</v>
      </c>
      <c r="L43" s="600" t="str">
        <f t="shared" si="15"/>
        <v/>
      </c>
      <c r="N43" s="604">
        <f t="shared" si="9"/>
        <v>0.29166666666666669</v>
      </c>
      <c r="O43" s="586" t="s">
        <v>957</v>
      </c>
      <c r="P43" s="604">
        <f t="shared" si="10"/>
        <v>0.83333333333333337</v>
      </c>
      <c r="R43" s="601" t="str">
        <f t="shared" si="11"/>
        <v/>
      </c>
      <c r="S43" s="586" t="s">
        <v>957</v>
      </c>
      <c r="T43" s="601" t="str">
        <f t="shared" si="12"/>
        <v/>
      </c>
      <c r="U43" s="602" t="s">
        <v>1002</v>
      </c>
      <c r="V43" s="597">
        <v>0</v>
      </c>
      <c r="W43" s="587" t="s">
        <v>935</v>
      </c>
      <c r="X43" s="600" t="str">
        <f t="shared" si="16"/>
        <v/>
      </c>
      <c r="Z43" s="600" t="str">
        <f t="shared" si="17"/>
        <v/>
      </c>
      <c r="AB43" s="603"/>
    </row>
    <row r="44" spans="2:28">
      <c r="B44" s="594"/>
      <c r="C44" s="610" t="s">
        <v>1020</v>
      </c>
      <c r="D44" s="596" t="str">
        <f>C42</f>
        <v>ah</v>
      </c>
      <c r="E44" s="594" t="s">
        <v>1001</v>
      </c>
      <c r="F44" s="597" t="s">
        <v>1020</v>
      </c>
      <c r="G44" s="594" t="s">
        <v>957</v>
      </c>
      <c r="H44" s="597" t="s">
        <v>1020</v>
      </c>
      <c r="I44" s="598" t="s">
        <v>1002</v>
      </c>
      <c r="J44" s="597" t="s">
        <v>1020</v>
      </c>
      <c r="K44" s="599" t="s">
        <v>935</v>
      </c>
      <c r="L44" s="600" t="str">
        <f>IF(OR(L42="",L43=""),"",L42+L43)</f>
        <v/>
      </c>
      <c r="N44" s="604" t="s">
        <v>1020</v>
      </c>
      <c r="O44" s="586" t="s">
        <v>957</v>
      </c>
      <c r="P44" s="604" t="s">
        <v>1020</v>
      </c>
      <c r="R44" s="601" t="str">
        <f t="shared" si="11"/>
        <v/>
      </c>
      <c r="S44" s="586" t="s">
        <v>957</v>
      </c>
      <c r="T44" s="601" t="str">
        <f t="shared" si="12"/>
        <v>-</v>
      </c>
      <c r="U44" s="602" t="s">
        <v>1002</v>
      </c>
      <c r="V44" s="597" t="s">
        <v>1036</v>
      </c>
      <c r="W44" s="587" t="s">
        <v>935</v>
      </c>
      <c r="X44" s="600" t="str">
        <f>IF(OR(X42="",X43=""),"",X42+X43)</f>
        <v/>
      </c>
      <c r="Z44" s="600" t="str">
        <f>IF(X44="",L44,IF(OR(L44-X44=0,L44-X44&lt;0),"-",L44-X44))</f>
        <v/>
      </c>
      <c r="AB44" s="603" t="s">
        <v>1039</v>
      </c>
    </row>
    <row r="45" spans="2:28">
      <c r="B45" s="594"/>
      <c r="C45" s="608" t="s">
        <v>1040</v>
      </c>
      <c r="D45" s="596"/>
      <c r="E45" s="594" t="s">
        <v>1001</v>
      </c>
      <c r="F45" s="597"/>
      <c r="G45" s="594" t="s">
        <v>957</v>
      </c>
      <c r="H45" s="597"/>
      <c r="I45" s="598" t="s">
        <v>1002</v>
      </c>
      <c r="J45" s="597">
        <v>0</v>
      </c>
      <c r="K45" s="599" t="s">
        <v>935</v>
      </c>
      <c r="L45" s="600" t="str">
        <f t="shared" ref="L45:L46" si="18">IF(OR(F45="",H45=""),"",(H45+IF(F45&gt;H45,1,0)-F45-J45)*24)</f>
        <v/>
      </c>
      <c r="N45" s="604">
        <f t="shared" si="9"/>
        <v>0.29166666666666669</v>
      </c>
      <c r="O45" s="586" t="s">
        <v>957</v>
      </c>
      <c r="P45" s="604">
        <f t="shared" si="10"/>
        <v>0.83333333333333337</v>
      </c>
      <c r="R45" s="601" t="str">
        <f t="shared" si="11"/>
        <v/>
      </c>
      <c r="S45" s="586" t="s">
        <v>957</v>
      </c>
      <c r="T45" s="601" t="str">
        <f t="shared" si="12"/>
        <v/>
      </c>
      <c r="U45" s="602" t="s">
        <v>1002</v>
      </c>
      <c r="V45" s="597">
        <v>0</v>
      </c>
      <c r="W45" s="587" t="s">
        <v>935</v>
      </c>
      <c r="X45" s="600" t="str">
        <f t="shared" ref="X45:X46" si="19">IF(R45="","",IF((T45+IF(R45&gt;T45,1,0)-R45-V45)*24=0,"",(T45+IF(R45&gt;T45,1,0)-R45-V45)*24))</f>
        <v/>
      </c>
      <c r="Z45" s="600" t="str">
        <f t="shared" ref="Z45:Z46" si="20">IF(X45="",L45,IF(OR(L45-X45=0,L45-X45&lt;0),"-",L45-X45))</f>
        <v/>
      </c>
      <c r="AB45" s="603"/>
    </row>
    <row r="46" spans="2:28">
      <c r="B46" s="594">
        <v>36</v>
      </c>
      <c r="C46" s="609" t="s">
        <v>1020</v>
      </c>
      <c r="D46" s="596"/>
      <c r="E46" s="594" t="s">
        <v>1001</v>
      </c>
      <c r="F46" s="597"/>
      <c r="G46" s="594" t="s">
        <v>957</v>
      </c>
      <c r="H46" s="597"/>
      <c r="I46" s="598" t="s">
        <v>1002</v>
      </c>
      <c r="J46" s="597">
        <v>0</v>
      </c>
      <c r="K46" s="599" t="s">
        <v>935</v>
      </c>
      <c r="L46" s="600" t="str">
        <f t="shared" si="18"/>
        <v/>
      </c>
      <c r="N46" s="604">
        <f t="shared" si="9"/>
        <v>0.29166666666666669</v>
      </c>
      <c r="O46" s="586" t="s">
        <v>957</v>
      </c>
      <c r="P46" s="604">
        <f t="shared" si="10"/>
        <v>0.83333333333333337</v>
      </c>
      <c r="R46" s="601" t="str">
        <f t="shared" si="11"/>
        <v/>
      </c>
      <c r="S46" s="586" t="s">
        <v>957</v>
      </c>
      <c r="T46" s="601" t="str">
        <f t="shared" si="12"/>
        <v/>
      </c>
      <c r="U46" s="602" t="s">
        <v>1002</v>
      </c>
      <c r="V46" s="597">
        <v>0</v>
      </c>
      <c r="W46" s="587" t="s">
        <v>935</v>
      </c>
      <c r="X46" s="600" t="str">
        <f t="shared" si="19"/>
        <v/>
      </c>
      <c r="Z46" s="600" t="str">
        <f t="shared" si="20"/>
        <v/>
      </c>
      <c r="AB46" s="603"/>
    </row>
    <row r="47" spans="2:28">
      <c r="B47" s="594"/>
      <c r="C47" s="610" t="s">
        <v>1020</v>
      </c>
      <c r="D47" s="596" t="str">
        <f>C45</f>
        <v>ai</v>
      </c>
      <c r="E47" s="594" t="s">
        <v>1001</v>
      </c>
      <c r="F47" s="597" t="s">
        <v>1020</v>
      </c>
      <c r="G47" s="594" t="s">
        <v>957</v>
      </c>
      <c r="H47" s="597" t="s">
        <v>1020</v>
      </c>
      <c r="I47" s="598" t="s">
        <v>1002</v>
      </c>
      <c r="J47" s="597" t="s">
        <v>1020</v>
      </c>
      <c r="K47" s="599" t="s">
        <v>935</v>
      </c>
      <c r="L47" s="600" t="str">
        <f>IF(OR(L45="",L46=""),"",L45+L46)</f>
        <v/>
      </c>
      <c r="N47" s="604" t="s">
        <v>1020</v>
      </c>
      <c r="O47" s="586" t="s">
        <v>957</v>
      </c>
      <c r="P47" s="604" t="s">
        <v>1020</v>
      </c>
      <c r="R47" s="601" t="str">
        <f t="shared" si="11"/>
        <v/>
      </c>
      <c r="S47" s="586" t="s">
        <v>957</v>
      </c>
      <c r="T47" s="601" t="str">
        <f t="shared" si="12"/>
        <v>-</v>
      </c>
      <c r="U47" s="602" t="s">
        <v>1002</v>
      </c>
      <c r="V47" s="597" t="s">
        <v>1036</v>
      </c>
      <c r="W47" s="587" t="s">
        <v>935</v>
      </c>
      <c r="X47" s="600" t="str">
        <f>IF(OR(X45="",X46=""),"",X45+X46)</f>
        <v/>
      </c>
      <c r="Z47" s="600" t="str">
        <f>IF(X47="",L47,IF(OR(L47-X47=0,L47-X47&lt;0),"-",L47-X47))</f>
        <v/>
      </c>
      <c r="AB47" s="603" t="s">
        <v>1039</v>
      </c>
    </row>
    <row r="49" spans="3:4">
      <c r="C49" s="588" t="s">
        <v>1041</v>
      </c>
      <c r="D49" s="588"/>
    </row>
    <row r="50" spans="3:4">
      <c r="C50" s="588" t="s">
        <v>1042</v>
      </c>
      <c r="D50" s="588"/>
    </row>
    <row r="51" spans="3:4">
      <c r="C51" s="588" t="s">
        <v>1043</v>
      </c>
      <c r="D51" s="588"/>
    </row>
    <row r="52" spans="3:4">
      <c r="C52" s="588" t="s">
        <v>1044</v>
      </c>
      <c r="D52" s="588"/>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2C16-00B7-4F5D-90D2-97C592A7F142}">
  <sheetPr codeName="Sheet6">
    <pageSetUpPr fitToPage="1"/>
  </sheetPr>
  <dimension ref="B1:L45"/>
  <sheetViews>
    <sheetView zoomScale="60" zoomScaleNormal="60" workbookViewId="0">
      <selection activeCell="D12" sqref="D12"/>
    </sheetView>
  </sheetViews>
  <sheetFormatPr defaultColWidth="9" defaultRowHeight="25.5"/>
  <cols>
    <col min="1" max="1" width="1.875" style="637" customWidth="1"/>
    <col min="2" max="2" width="11.5" style="637" customWidth="1"/>
    <col min="3" max="12" width="40.625" style="637" customWidth="1"/>
    <col min="13" max="16384" width="9" style="637"/>
  </cols>
  <sheetData>
    <row r="1" spans="2:12">
      <c r="B1" s="636" t="s">
        <v>1102</v>
      </c>
      <c r="C1" s="636"/>
      <c r="D1" s="636"/>
    </row>
    <row r="2" spans="2:12">
      <c r="B2" s="636"/>
      <c r="C2" s="636"/>
      <c r="D2" s="636"/>
    </row>
    <row r="3" spans="2:12">
      <c r="B3" s="638" t="s">
        <v>959</v>
      </c>
      <c r="C3" s="638" t="s">
        <v>1103</v>
      </c>
      <c r="D3" s="636"/>
    </row>
    <row r="4" spans="2:12">
      <c r="B4" s="639">
        <v>1</v>
      </c>
      <c r="C4" s="640" t="s">
        <v>934</v>
      </c>
      <c r="D4" s="636"/>
    </row>
    <row r="5" spans="2:12">
      <c r="B5" s="639">
        <v>2</v>
      </c>
      <c r="C5" s="640" t="s">
        <v>1104</v>
      </c>
    </row>
    <row r="6" spans="2:12">
      <c r="B6" s="639">
        <v>3</v>
      </c>
      <c r="C6" s="640" t="s">
        <v>1105</v>
      </c>
      <c r="D6" s="636"/>
    </row>
    <row r="7" spans="2:12">
      <c r="B7" s="639">
        <v>4</v>
      </c>
      <c r="C7" s="640" t="s">
        <v>1105</v>
      </c>
      <c r="D7" s="636"/>
    </row>
    <row r="8" spans="2:12">
      <c r="B8" s="639">
        <v>5</v>
      </c>
      <c r="C8" s="640" t="s">
        <v>1105</v>
      </c>
      <c r="D8" s="636"/>
    </row>
    <row r="9" spans="2:12">
      <c r="B9" s="639">
        <v>6</v>
      </c>
      <c r="C9" s="640" t="s">
        <v>1105</v>
      </c>
      <c r="D9" s="636"/>
    </row>
    <row r="10" spans="2:12">
      <c r="B10" s="639">
        <v>7</v>
      </c>
      <c r="C10" s="640" t="s">
        <v>1105</v>
      </c>
      <c r="D10" s="636"/>
    </row>
    <row r="12" spans="2:12">
      <c r="B12" s="636" t="s">
        <v>1106</v>
      </c>
    </row>
    <row r="13" spans="2:12" ht="26.25" thickBot="1"/>
    <row r="14" spans="2:12" ht="26.25" thickBot="1">
      <c r="B14" s="641" t="s">
        <v>1060</v>
      </c>
      <c r="C14" s="642" t="s">
        <v>1061</v>
      </c>
      <c r="D14" s="643" t="s">
        <v>1062</v>
      </c>
      <c r="E14" s="643" t="s">
        <v>1064</v>
      </c>
      <c r="F14" s="643" t="s">
        <v>1066</v>
      </c>
      <c r="G14" s="643" t="s">
        <v>1067</v>
      </c>
      <c r="H14" s="643" t="s">
        <v>1105</v>
      </c>
      <c r="I14" s="643" t="s">
        <v>1105</v>
      </c>
      <c r="J14" s="643" t="s">
        <v>1105</v>
      </c>
      <c r="K14" s="643" t="s">
        <v>1105</v>
      </c>
      <c r="L14" s="644" t="s">
        <v>1105</v>
      </c>
    </row>
    <row r="15" spans="2:12">
      <c r="B15" s="1088" t="s">
        <v>1107</v>
      </c>
      <c r="C15" s="645" t="s">
        <v>1108</v>
      </c>
      <c r="D15" s="646" t="s">
        <v>1109</v>
      </c>
      <c r="E15" s="646" t="s">
        <v>1110</v>
      </c>
      <c r="F15" s="646" t="s">
        <v>1066</v>
      </c>
      <c r="G15" s="647" t="s">
        <v>1111</v>
      </c>
      <c r="H15" s="647" t="s">
        <v>1105</v>
      </c>
      <c r="I15" s="647" t="s">
        <v>1105</v>
      </c>
      <c r="J15" s="647" t="s">
        <v>1105</v>
      </c>
      <c r="K15" s="647" t="s">
        <v>1105</v>
      </c>
      <c r="L15" s="648" t="s">
        <v>1105</v>
      </c>
    </row>
    <row r="16" spans="2:12">
      <c r="B16" s="1089"/>
      <c r="C16" s="649" t="s">
        <v>1112</v>
      </c>
      <c r="D16" s="647" t="s">
        <v>1113</v>
      </c>
      <c r="E16" s="647" t="s">
        <v>1114</v>
      </c>
      <c r="F16" s="647" t="s">
        <v>1115</v>
      </c>
      <c r="G16" s="647" t="s">
        <v>1105</v>
      </c>
      <c r="H16" s="647" t="s">
        <v>1105</v>
      </c>
      <c r="I16" s="647" t="s">
        <v>1105</v>
      </c>
      <c r="J16" s="647" t="s">
        <v>1105</v>
      </c>
      <c r="K16" s="647" t="s">
        <v>1105</v>
      </c>
      <c r="L16" s="648" t="s">
        <v>1105</v>
      </c>
    </row>
    <row r="17" spans="2:12">
      <c r="B17" s="1089"/>
      <c r="C17" s="649" t="s">
        <v>1110</v>
      </c>
      <c r="D17" s="647" t="s">
        <v>1113</v>
      </c>
      <c r="E17" s="647" t="s">
        <v>1116</v>
      </c>
      <c r="F17" s="647" t="s">
        <v>1105</v>
      </c>
      <c r="G17" s="647" t="s">
        <v>1105</v>
      </c>
      <c r="H17" s="647" t="s">
        <v>1105</v>
      </c>
      <c r="I17" s="647" t="s">
        <v>1105</v>
      </c>
      <c r="J17" s="647" t="s">
        <v>1105</v>
      </c>
      <c r="K17" s="647" t="s">
        <v>1105</v>
      </c>
      <c r="L17" s="648" t="s">
        <v>1105</v>
      </c>
    </row>
    <row r="18" spans="2:12">
      <c r="B18" s="1089"/>
      <c r="C18" s="649" t="s">
        <v>1114</v>
      </c>
      <c r="D18" s="647" t="s">
        <v>1113</v>
      </c>
      <c r="E18" s="647" t="s">
        <v>1105</v>
      </c>
      <c r="F18" s="647" t="s">
        <v>1105</v>
      </c>
      <c r="G18" s="647" t="s">
        <v>1105</v>
      </c>
      <c r="H18" s="647" t="s">
        <v>1105</v>
      </c>
      <c r="I18" s="647" t="s">
        <v>1105</v>
      </c>
      <c r="J18" s="647" t="s">
        <v>1105</v>
      </c>
      <c r="K18" s="647" t="s">
        <v>1105</v>
      </c>
      <c r="L18" s="648" t="s">
        <v>1105</v>
      </c>
    </row>
    <row r="19" spans="2:12">
      <c r="B19" s="1089"/>
      <c r="C19" s="649" t="s">
        <v>1105</v>
      </c>
      <c r="D19" s="647" t="s">
        <v>1113</v>
      </c>
      <c r="E19" s="647" t="s">
        <v>1105</v>
      </c>
      <c r="F19" s="647" t="s">
        <v>1105</v>
      </c>
      <c r="G19" s="647" t="s">
        <v>1105</v>
      </c>
      <c r="H19" s="647" t="s">
        <v>1105</v>
      </c>
      <c r="I19" s="647" t="s">
        <v>1105</v>
      </c>
      <c r="J19" s="647" t="s">
        <v>1105</v>
      </c>
      <c r="K19" s="647" t="s">
        <v>1105</v>
      </c>
      <c r="L19" s="648" t="s">
        <v>1105</v>
      </c>
    </row>
    <row r="20" spans="2:12">
      <c r="B20" s="1089"/>
      <c r="C20" s="649" t="s">
        <v>1105</v>
      </c>
      <c r="D20" s="647" t="s">
        <v>1105</v>
      </c>
      <c r="E20" s="647" t="s">
        <v>1105</v>
      </c>
      <c r="F20" s="647" t="s">
        <v>1105</v>
      </c>
      <c r="G20" s="647" t="s">
        <v>1105</v>
      </c>
      <c r="H20" s="647" t="s">
        <v>1105</v>
      </c>
      <c r="I20" s="647" t="s">
        <v>1105</v>
      </c>
      <c r="J20" s="647" t="s">
        <v>1105</v>
      </c>
      <c r="K20" s="647" t="s">
        <v>1105</v>
      </c>
      <c r="L20" s="648" t="s">
        <v>1105</v>
      </c>
    </row>
    <row r="21" spans="2:12">
      <c r="B21" s="1089"/>
      <c r="C21" s="649" t="s">
        <v>1105</v>
      </c>
      <c r="D21" s="647" t="s">
        <v>1105</v>
      </c>
      <c r="E21" s="647" t="s">
        <v>1105</v>
      </c>
      <c r="F21" s="647" t="s">
        <v>1105</v>
      </c>
      <c r="G21" s="647" t="s">
        <v>1105</v>
      </c>
      <c r="H21" s="647" t="s">
        <v>1105</v>
      </c>
      <c r="I21" s="647" t="s">
        <v>1105</v>
      </c>
      <c r="J21" s="647" t="s">
        <v>1105</v>
      </c>
      <c r="K21" s="647" t="s">
        <v>1105</v>
      </c>
      <c r="L21" s="648" t="s">
        <v>1105</v>
      </c>
    </row>
    <row r="22" spans="2:12">
      <c r="B22" s="1089"/>
      <c r="C22" s="649" t="s">
        <v>1105</v>
      </c>
      <c r="D22" s="647" t="s">
        <v>1105</v>
      </c>
      <c r="E22" s="647" t="s">
        <v>1105</v>
      </c>
      <c r="F22" s="647" t="s">
        <v>1105</v>
      </c>
      <c r="G22" s="647" t="s">
        <v>1105</v>
      </c>
      <c r="H22" s="647" t="s">
        <v>1105</v>
      </c>
      <c r="I22" s="647" t="s">
        <v>1105</v>
      </c>
      <c r="J22" s="647" t="s">
        <v>1105</v>
      </c>
      <c r="K22" s="647" t="s">
        <v>1105</v>
      </c>
      <c r="L22" s="648" t="s">
        <v>1105</v>
      </c>
    </row>
    <row r="23" spans="2:12" ht="26.25" thickBot="1">
      <c r="B23" s="1090"/>
      <c r="C23" s="650" t="s">
        <v>1105</v>
      </c>
      <c r="D23" s="651" t="s">
        <v>1105</v>
      </c>
      <c r="E23" s="651" t="s">
        <v>1105</v>
      </c>
      <c r="F23" s="651" t="s">
        <v>1105</v>
      </c>
      <c r="G23" s="651" t="s">
        <v>1105</v>
      </c>
      <c r="H23" s="651" t="s">
        <v>1105</v>
      </c>
      <c r="I23" s="651" t="s">
        <v>1105</v>
      </c>
      <c r="J23" s="651" t="s">
        <v>1105</v>
      </c>
      <c r="K23" s="651" t="s">
        <v>1105</v>
      </c>
      <c r="L23" s="652" t="s">
        <v>1105</v>
      </c>
    </row>
    <row r="25" spans="2:12">
      <c r="C25" s="637" t="s">
        <v>1117</v>
      </c>
    </row>
    <row r="26" spans="2:12">
      <c r="C26" s="637" t="s">
        <v>1118</v>
      </c>
    </row>
    <row r="27" spans="2:12">
      <c r="C27" s="637" t="s">
        <v>1119</v>
      </c>
    </row>
    <row r="29" spans="2:12">
      <c r="C29" s="637" t="s">
        <v>1120</v>
      </c>
    </row>
    <row r="30" spans="2:12">
      <c r="C30" s="637" t="s">
        <v>1121</v>
      </c>
    </row>
    <row r="31" spans="2:12">
      <c r="C31" s="637" t="s">
        <v>1122</v>
      </c>
    </row>
    <row r="32" spans="2:12">
      <c r="C32" s="637" t="s">
        <v>1123</v>
      </c>
    </row>
    <row r="33" spans="3:3">
      <c r="C33" s="637" t="s">
        <v>1124</v>
      </c>
    </row>
    <row r="34" spans="3:3">
      <c r="C34" s="637" t="s">
        <v>1125</v>
      </c>
    </row>
    <row r="35" spans="3:3">
      <c r="C35" s="637" t="s">
        <v>1126</v>
      </c>
    </row>
    <row r="36" spans="3:3">
      <c r="C36" s="637" t="s">
        <v>1127</v>
      </c>
    </row>
    <row r="37" spans="3:3">
      <c r="C37" s="637" t="s">
        <v>1128</v>
      </c>
    </row>
    <row r="38" spans="3:3">
      <c r="C38" s="637" t="s">
        <v>1129</v>
      </c>
    </row>
    <row r="40" spans="3:3">
      <c r="C40" s="637" t="s">
        <v>1130</v>
      </c>
    </row>
    <row r="41" spans="3:3">
      <c r="C41" s="637" t="s">
        <v>1131</v>
      </c>
    </row>
    <row r="42" spans="3:3">
      <c r="C42" s="637" t="s">
        <v>1132</v>
      </c>
    </row>
    <row r="43" spans="3:3">
      <c r="C43" s="637" t="s">
        <v>1133</v>
      </c>
    </row>
    <row r="44" spans="3:3">
      <c r="C44" s="637" t="s">
        <v>1134</v>
      </c>
    </row>
    <row r="45" spans="3:3">
      <c r="C45" s="637" t="s">
        <v>1135</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4E38-6A43-43A1-AAE9-65922DAE4E6A}">
  <sheetPr codeName="Sheet7"/>
  <dimension ref="A1:IU12"/>
  <sheetViews>
    <sheetView zoomScaleNormal="100" workbookViewId="0">
      <selection sqref="A1:C1"/>
    </sheetView>
  </sheetViews>
  <sheetFormatPr defaultColWidth="9" defaultRowHeight="13.5"/>
  <cols>
    <col min="1" max="1" width="3" style="355" customWidth="1"/>
    <col min="2" max="2" width="5.875" style="355" customWidth="1"/>
    <col min="3" max="14" width="7.125" style="355" customWidth="1"/>
    <col min="15" max="15" width="8.25" style="355" customWidth="1"/>
    <col min="16" max="16384" width="9" style="355"/>
  </cols>
  <sheetData>
    <row r="1" spans="1:255" ht="21" customHeight="1">
      <c r="A1" s="1097"/>
      <c r="B1" s="1097"/>
      <c r="C1" s="1097"/>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c r="ER1" s="370"/>
      <c r="ES1" s="370"/>
      <c r="ET1" s="370"/>
      <c r="EU1" s="370"/>
      <c r="EV1" s="370"/>
      <c r="EW1" s="370"/>
      <c r="EX1" s="370"/>
      <c r="EY1" s="370"/>
      <c r="EZ1" s="370"/>
      <c r="FA1" s="370"/>
      <c r="FB1" s="370"/>
      <c r="FC1" s="370"/>
      <c r="FD1" s="370"/>
      <c r="FE1" s="370"/>
      <c r="FF1" s="370"/>
      <c r="FG1" s="370"/>
      <c r="FH1" s="370"/>
      <c r="FI1" s="370"/>
      <c r="FJ1" s="370"/>
      <c r="FK1" s="370"/>
      <c r="FL1" s="370"/>
      <c r="FM1" s="370"/>
      <c r="FN1" s="370"/>
      <c r="FO1" s="370"/>
      <c r="FP1" s="370"/>
      <c r="FQ1" s="370"/>
      <c r="FR1" s="370"/>
      <c r="FS1" s="370"/>
      <c r="FT1" s="370"/>
      <c r="FU1" s="370"/>
      <c r="FV1" s="370"/>
      <c r="FW1" s="370"/>
      <c r="FX1" s="370"/>
      <c r="FY1" s="370"/>
      <c r="FZ1" s="370"/>
      <c r="GA1" s="370"/>
      <c r="GB1" s="370"/>
      <c r="GC1" s="370"/>
      <c r="GD1" s="370"/>
      <c r="GE1" s="370"/>
      <c r="GF1" s="370"/>
      <c r="GG1" s="370"/>
      <c r="GH1" s="370"/>
      <c r="GI1" s="370"/>
      <c r="GJ1" s="370"/>
      <c r="GK1" s="370"/>
      <c r="GL1" s="370"/>
      <c r="GM1" s="370"/>
      <c r="GN1" s="370"/>
      <c r="GO1" s="370"/>
      <c r="GP1" s="370"/>
      <c r="GQ1" s="370"/>
      <c r="GR1" s="370"/>
      <c r="GS1" s="370"/>
      <c r="GT1" s="370"/>
      <c r="GU1" s="370"/>
      <c r="GV1" s="370"/>
      <c r="GW1" s="370"/>
      <c r="GX1" s="370"/>
      <c r="GY1" s="370"/>
      <c r="GZ1" s="370"/>
      <c r="HA1" s="370"/>
      <c r="HB1" s="370"/>
      <c r="HC1" s="370"/>
      <c r="HD1" s="370"/>
      <c r="HE1" s="370"/>
      <c r="HF1" s="370"/>
      <c r="HG1" s="370"/>
      <c r="HH1" s="370"/>
      <c r="HI1" s="370"/>
      <c r="HJ1" s="370"/>
      <c r="HK1" s="370"/>
      <c r="HL1" s="370"/>
      <c r="HM1" s="370"/>
      <c r="HN1" s="370"/>
      <c r="HO1" s="370"/>
      <c r="HP1" s="370"/>
      <c r="HQ1" s="370"/>
      <c r="HR1" s="370"/>
      <c r="HS1" s="370"/>
      <c r="HT1" s="370"/>
      <c r="HU1" s="370"/>
      <c r="HV1" s="370"/>
      <c r="HW1" s="370"/>
      <c r="HX1" s="370"/>
      <c r="HY1" s="370"/>
      <c r="HZ1" s="370"/>
      <c r="IA1" s="370"/>
      <c r="IB1" s="370"/>
      <c r="IC1" s="370"/>
      <c r="ID1" s="370"/>
      <c r="IE1" s="370"/>
      <c r="IF1" s="370"/>
      <c r="IG1" s="370"/>
      <c r="IH1" s="370"/>
      <c r="II1" s="370"/>
      <c r="IJ1" s="370"/>
      <c r="IK1" s="370"/>
      <c r="IL1" s="370"/>
      <c r="IM1" s="370"/>
      <c r="IN1" s="370"/>
      <c r="IO1" s="370"/>
      <c r="IP1" s="370"/>
      <c r="IQ1" s="370"/>
      <c r="IR1" s="370"/>
      <c r="IS1" s="370"/>
      <c r="IT1" s="370"/>
      <c r="IU1" s="370"/>
    </row>
    <row r="2" spans="1:255" s="372" customFormat="1" ht="16.899999999999999" customHeight="1">
      <c r="A2" s="373" t="s">
        <v>861</v>
      </c>
      <c r="B2" s="373"/>
      <c r="C2" s="373"/>
      <c r="D2" s="1100"/>
      <c r="E2" s="1100"/>
      <c r="F2" s="1100"/>
      <c r="G2" s="1100"/>
      <c r="H2" s="1100"/>
      <c r="I2" s="1100"/>
      <c r="J2" s="1100"/>
      <c r="K2" s="1100"/>
      <c r="L2" s="1100"/>
      <c r="M2" s="1100"/>
      <c r="N2" s="1100"/>
      <c r="O2" s="1100"/>
    </row>
    <row r="3" spans="1:255" ht="16.899999999999999" customHeight="1">
      <c r="A3" s="371"/>
      <c r="B3" s="371"/>
      <c r="D3" s="1100"/>
      <c r="E3" s="1100"/>
      <c r="F3" s="1100"/>
      <c r="G3" s="1100"/>
      <c r="H3" s="1100"/>
      <c r="I3" s="1100"/>
      <c r="J3" s="1100"/>
      <c r="K3" s="1100"/>
      <c r="L3" s="1100"/>
      <c r="M3" s="1100"/>
      <c r="N3" s="1100"/>
      <c r="O3" s="1100"/>
    </row>
    <row r="4" spans="1:255" ht="17.100000000000001" customHeight="1" thickBot="1">
      <c r="A4" s="370"/>
      <c r="B4" s="370"/>
      <c r="C4" s="370"/>
      <c r="D4" s="370"/>
      <c r="E4" s="370"/>
      <c r="F4" s="370"/>
      <c r="G4" s="370"/>
      <c r="H4" s="370"/>
      <c r="I4" s="370"/>
      <c r="J4" s="370"/>
      <c r="K4" s="370"/>
      <c r="L4" s="370"/>
      <c r="M4" s="370"/>
      <c r="N4" s="370"/>
    </row>
    <row r="5" spans="1:255" ht="21.95" customHeight="1">
      <c r="A5" s="1093" t="s">
        <v>860</v>
      </c>
      <c r="B5" s="1094"/>
      <c r="C5" s="369" t="s">
        <v>859</v>
      </c>
      <c r="D5" s="369" t="s">
        <v>859</v>
      </c>
      <c r="E5" s="369" t="s">
        <v>859</v>
      </c>
      <c r="F5" s="369" t="s">
        <v>859</v>
      </c>
      <c r="G5" s="369" t="s">
        <v>859</v>
      </c>
      <c r="H5" s="369" t="s">
        <v>859</v>
      </c>
      <c r="I5" s="369" t="s">
        <v>859</v>
      </c>
      <c r="J5" s="369" t="s">
        <v>859</v>
      </c>
      <c r="K5" s="369" t="s">
        <v>859</v>
      </c>
      <c r="L5" s="369" t="s">
        <v>859</v>
      </c>
      <c r="M5" s="369" t="s">
        <v>859</v>
      </c>
      <c r="N5" s="368" t="s">
        <v>859</v>
      </c>
      <c r="O5" s="1091" t="s">
        <v>858</v>
      </c>
      <c r="P5" s="367"/>
    </row>
    <row r="6" spans="1:255" ht="27" customHeight="1">
      <c r="A6" s="1095"/>
      <c r="B6" s="1096"/>
      <c r="C6" s="366" t="s">
        <v>857</v>
      </c>
      <c r="D6" s="366" t="s">
        <v>857</v>
      </c>
      <c r="E6" s="366" t="s">
        <v>857</v>
      </c>
      <c r="F6" s="366" t="s">
        <v>857</v>
      </c>
      <c r="G6" s="366" t="s">
        <v>857</v>
      </c>
      <c r="H6" s="366" t="s">
        <v>857</v>
      </c>
      <c r="I6" s="366" t="s">
        <v>857</v>
      </c>
      <c r="J6" s="366" t="s">
        <v>857</v>
      </c>
      <c r="K6" s="366" t="s">
        <v>857</v>
      </c>
      <c r="L6" s="366" t="s">
        <v>857</v>
      </c>
      <c r="M6" s="366" t="s">
        <v>857</v>
      </c>
      <c r="N6" s="365" t="s">
        <v>857</v>
      </c>
      <c r="O6" s="1092"/>
    </row>
    <row r="7" spans="1:255" ht="37.5" customHeight="1" thickBot="1">
      <c r="A7" s="1098" t="s">
        <v>856</v>
      </c>
      <c r="B7" s="1099"/>
      <c r="C7" s="364"/>
      <c r="D7" s="364"/>
      <c r="E7" s="364"/>
      <c r="F7" s="364"/>
      <c r="G7" s="364"/>
      <c r="H7" s="364"/>
      <c r="I7" s="364"/>
      <c r="J7" s="364"/>
      <c r="K7" s="364"/>
      <c r="L7" s="364"/>
      <c r="M7" s="364"/>
      <c r="N7" s="363"/>
      <c r="O7" s="362" t="e">
        <f>AVERAGE(C7:N7)</f>
        <v>#DIV/0!</v>
      </c>
    </row>
    <row r="8" spans="1:255" ht="28.5" customHeight="1">
      <c r="A8" s="361"/>
      <c r="B8" s="360"/>
      <c r="C8" s="359"/>
      <c r="D8" s="359"/>
      <c r="E8" s="359"/>
      <c r="F8" s="359"/>
      <c r="G8" s="359"/>
      <c r="H8" s="359"/>
      <c r="I8" s="359"/>
      <c r="J8" s="359"/>
      <c r="K8" s="359"/>
      <c r="L8" s="359"/>
      <c r="M8" s="359"/>
      <c r="N8" s="359"/>
      <c r="O8" s="358"/>
    </row>
    <row r="9" spans="1:255" ht="27" customHeight="1">
      <c r="A9" s="356"/>
      <c r="B9" s="357" t="s">
        <v>855</v>
      </c>
      <c r="C9" s="356"/>
      <c r="D9" s="356"/>
      <c r="E9" s="356"/>
      <c r="F9" s="356"/>
      <c r="G9" s="356"/>
      <c r="H9" s="356"/>
      <c r="I9" s="356"/>
      <c r="J9" s="356"/>
      <c r="K9" s="356"/>
      <c r="L9" s="356"/>
      <c r="M9" s="356"/>
    </row>
    <row r="10" spans="1:255" ht="27" customHeight="1">
      <c r="A10" s="356"/>
      <c r="B10" s="357" t="s">
        <v>854</v>
      </c>
      <c r="C10" s="356"/>
      <c r="D10" s="356"/>
      <c r="E10" s="356"/>
      <c r="F10" s="356"/>
      <c r="G10" s="356"/>
      <c r="H10" s="356"/>
      <c r="I10" s="356"/>
      <c r="J10" s="356"/>
      <c r="K10" s="356"/>
      <c r="L10" s="356"/>
      <c r="M10" s="356"/>
    </row>
    <row r="11" spans="1:255" ht="27" customHeight="1">
      <c r="B11" s="357" t="s">
        <v>853</v>
      </c>
    </row>
    <row r="12" spans="1:255">
      <c r="B12" s="356"/>
    </row>
  </sheetData>
  <sheetProtection selectLockedCells="1" selectUnlockedCells="1"/>
  <mergeCells count="5">
    <mergeCell ref="O5:O6"/>
    <mergeCell ref="A5:B6"/>
    <mergeCell ref="A1:C1"/>
    <mergeCell ref="A7:B7"/>
    <mergeCell ref="D2:O3"/>
  </mergeCells>
  <phoneticPr fontId="3"/>
  <pageMargins left="0.75" right="0.75" top="1" bottom="1" header="0.51180555555555551" footer="0.51180555555555551"/>
  <pageSetup paperSize="9" firstPageNumber="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D74C-FBC5-4559-BF0A-786014A0229E}">
  <sheetPr codeName="Sheet8"/>
  <dimension ref="A2:J33"/>
  <sheetViews>
    <sheetView workbookViewId="0">
      <selection activeCell="G18" sqref="G18"/>
    </sheetView>
  </sheetViews>
  <sheetFormatPr defaultColWidth="9" defaultRowHeight="18.75"/>
  <cols>
    <col min="1" max="1" width="9" style="374"/>
    <col min="2" max="2" width="5.5" style="374" customWidth="1"/>
    <col min="3" max="3" width="14.25" style="374" customWidth="1"/>
    <col min="4" max="4" width="9" style="374"/>
    <col min="5" max="5" width="10.5" style="374" customWidth="1"/>
    <col min="6" max="6" width="31.625" style="374" customWidth="1"/>
    <col min="7" max="16384" width="9" style="374"/>
  </cols>
  <sheetData>
    <row r="2" spans="1:8" ht="18.75" customHeight="1">
      <c r="A2" s="1103" t="s">
        <v>882</v>
      </c>
      <c r="B2" s="1103"/>
      <c r="C2" s="1103"/>
      <c r="D2" s="1103"/>
      <c r="E2" s="1103"/>
      <c r="F2" s="1103"/>
      <c r="G2" s="386"/>
      <c r="H2" s="386"/>
    </row>
    <row r="3" spans="1:8">
      <c r="D3" s="385"/>
    </row>
    <row r="4" spans="1:8" ht="21.75" customHeight="1">
      <c r="D4" s="384" t="s">
        <v>881</v>
      </c>
      <c r="E4" s="384"/>
      <c r="F4" s="384"/>
      <c r="G4" s="384"/>
    </row>
    <row r="5" spans="1:8">
      <c r="D5" s="383"/>
    </row>
    <row r="6" spans="1:8">
      <c r="B6" s="382" t="s">
        <v>880</v>
      </c>
      <c r="C6" s="381" t="s">
        <v>879</v>
      </c>
      <c r="D6" s="381" t="s">
        <v>878</v>
      </c>
      <c r="E6" s="381" t="s">
        <v>877</v>
      </c>
      <c r="F6" s="380" t="s">
        <v>876</v>
      </c>
    </row>
    <row r="7" spans="1:8">
      <c r="B7" s="379"/>
      <c r="C7" s="379"/>
      <c r="D7" s="379"/>
      <c r="E7" s="379"/>
      <c r="F7" s="379"/>
    </row>
    <row r="8" spans="1:8">
      <c r="B8" s="379"/>
      <c r="C8" s="379"/>
      <c r="D8" s="379"/>
      <c r="E8" s="379"/>
      <c r="F8" s="379"/>
    </row>
    <row r="9" spans="1:8">
      <c r="B9" s="379"/>
      <c r="C9" s="379"/>
      <c r="D9" s="379"/>
      <c r="E9" s="379"/>
      <c r="F9" s="379"/>
    </row>
    <row r="10" spans="1:8">
      <c r="B10" s="379"/>
      <c r="C10" s="379"/>
      <c r="D10" s="379"/>
      <c r="E10" s="379"/>
      <c r="F10" s="379"/>
    </row>
    <row r="11" spans="1:8">
      <c r="B11" s="379"/>
      <c r="C11" s="379"/>
      <c r="D11" s="379"/>
      <c r="E11" s="379"/>
      <c r="F11" s="379"/>
    </row>
    <row r="12" spans="1:8">
      <c r="B12" s="379"/>
      <c r="C12" s="379"/>
      <c r="D12" s="379"/>
      <c r="E12" s="379"/>
      <c r="F12" s="379"/>
    </row>
    <row r="13" spans="1:8">
      <c r="B13" s="379"/>
      <c r="C13" s="379"/>
      <c r="D13" s="379"/>
      <c r="E13" s="379"/>
      <c r="F13" s="379"/>
    </row>
    <row r="14" spans="1:8">
      <c r="B14" s="379"/>
      <c r="C14" s="379"/>
      <c r="D14" s="379"/>
      <c r="E14" s="379"/>
      <c r="F14" s="379"/>
    </row>
    <row r="15" spans="1:8">
      <c r="B15" s="379"/>
      <c r="C15" s="379"/>
      <c r="D15" s="379"/>
      <c r="E15" s="379"/>
      <c r="F15" s="379"/>
    </row>
    <row r="16" spans="1:8">
      <c r="B16" s="379"/>
      <c r="C16" s="379"/>
      <c r="D16" s="379"/>
      <c r="E16" s="379"/>
      <c r="F16" s="379"/>
    </row>
    <row r="17" spans="2:10">
      <c r="B17" s="379"/>
      <c r="C17" s="379"/>
      <c r="D17" s="379"/>
      <c r="E17" s="379"/>
      <c r="F17" s="379"/>
    </row>
    <row r="18" spans="2:10">
      <c r="B18" s="379"/>
      <c r="C18" s="379"/>
      <c r="D18" s="379"/>
      <c r="E18" s="379"/>
      <c r="F18" s="379"/>
    </row>
    <row r="19" spans="2:10">
      <c r="D19" s="378"/>
      <c r="E19" s="378"/>
      <c r="F19" s="378"/>
      <c r="G19" s="378"/>
      <c r="H19" s="378"/>
    </row>
    <row r="20" spans="2:10">
      <c r="B20" s="377" t="s">
        <v>875</v>
      </c>
      <c r="C20" s="377"/>
      <c r="D20" s="377"/>
      <c r="E20" s="377"/>
      <c r="F20" s="377"/>
      <c r="G20" s="377"/>
      <c r="H20" s="377"/>
    </row>
    <row r="21" spans="2:10">
      <c r="B21" s="377" t="s">
        <v>874</v>
      </c>
      <c r="C21" s="377"/>
      <c r="D21" s="377"/>
      <c r="E21" s="377"/>
      <c r="F21" s="377"/>
      <c r="G21" s="377"/>
      <c r="H21" s="377"/>
    </row>
    <row r="22" spans="2:10">
      <c r="B22" s="1101" t="s">
        <v>873</v>
      </c>
      <c r="C22" s="1101"/>
      <c r="D22" s="1101"/>
      <c r="E22" s="1101"/>
      <c r="F22" s="1101"/>
      <c r="G22" s="1101"/>
      <c r="H22" s="1101"/>
      <c r="I22" s="1101"/>
      <c r="J22" s="375"/>
    </row>
    <row r="23" spans="2:10">
      <c r="B23" s="1104" t="s">
        <v>872</v>
      </c>
      <c r="C23" s="1104"/>
      <c r="D23" s="1104"/>
      <c r="E23" s="1104"/>
      <c r="F23" s="1104"/>
      <c r="G23" s="1104"/>
      <c r="H23" s="1104"/>
      <c r="I23" s="1104"/>
      <c r="J23" s="375"/>
    </row>
    <row r="24" spans="2:10">
      <c r="B24" s="1104" t="s">
        <v>871</v>
      </c>
      <c r="C24" s="1104"/>
      <c r="D24" s="1104"/>
      <c r="E24" s="1104"/>
      <c r="F24" s="1104"/>
      <c r="G24" s="1104"/>
      <c r="H24" s="1104"/>
      <c r="I24" s="1104"/>
      <c r="J24" s="375"/>
    </row>
    <row r="25" spans="2:10">
      <c r="B25" s="1104" t="s">
        <v>870</v>
      </c>
      <c r="C25" s="1104"/>
      <c r="D25" s="1104"/>
      <c r="E25" s="1104"/>
      <c r="F25" s="1104"/>
      <c r="G25" s="1104"/>
      <c r="H25" s="1104"/>
      <c r="I25" s="1104"/>
      <c r="J25" s="375"/>
    </row>
    <row r="26" spans="2:10">
      <c r="B26" s="1104" t="s">
        <v>869</v>
      </c>
      <c r="C26" s="1104"/>
      <c r="D26" s="1104"/>
      <c r="E26" s="1104"/>
      <c r="F26" s="1104"/>
      <c r="G26" s="1104"/>
      <c r="H26" s="1104"/>
      <c r="I26" s="1104"/>
      <c r="J26" s="375"/>
    </row>
    <row r="27" spans="2:10" ht="29.25" customHeight="1">
      <c r="B27" s="1102" t="s">
        <v>868</v>
      </c>
      <c r="C27" s="1102"/>
      <c r="D27" s="1102"/>
      <c r="E27" s="1102"/>
      <c r="F27" s="1102"/>
      <c r="G27" s="1102"/>
      <c r="H27" s="1102"/>
      <c r="I27" s="1102"/>
      <c r="J27" s="1102"/>
    </row>
    <row r="28" spans="2:10" ht="28.5" customHeight="1">
      <c r="B28" s="1102" t="s">
        <v>867</v>
      </c>
      <c r="C28" s="1102"/>
      <c r="D28" s="1102"/>
      <c r="E28" s="1102"/>
      <c r="F28" s="1102"/>
      <c r="G28" s="1102"/>
      <c r="H28" s="1102"/>
      <c r="I28" s="1102"/>
      <c r="J28" s="375"/>
    </row>
    <row r="29" spans="2:10">
      <c r="B29" s="376" t="s">
        <v>866</v>
      </c>
      <c r="C29" s="376"/>
      <c r="D29" s="376"/>
      <c r="E29" s="376"/>
      <c r="F29" s="376"/>
      <c r="G29" s="376"/>
      <c r="H29" s="376"/>
      <c r="I29" s="375"/>
      <c r="J29" s="375"/>
    </row>
    <row r="30" spans="2:10">
      <c r="B30" s="376" t="s">
        <v>865</v>
      </c>
      <c r="C30" s="376"/>
      <c r="D30" s="376"/>
      <c r="E30" s="376"/>
      <c r="F30" s="376"/>
      <c r="G30" s="376"/>
      <c r="H30" s="376"/>
      <c r="I30" s="375"/>
      <c r="J30" s="375"/>
    </row>
    <row r="31" spans="2:10">
      <c r="B31" s="376" t="s">
        <v>864</v>
      </c>
      <c r="C31" s="376"/>
      <c r="D31" s="376"/>
      <c r="E31" s="376"/>
      <c r="F31" s="376"/>
      <c r="G31" s="376"/>
      <c r="H31" s="376"/>
      <c r="I31" s="375"/>
      <c r="J31" s="375"/>
    </row>
    <row r="32" spans="2:10">
      <c r="B32" s="1104" t="s">
        <v>863</v>
      </c>
      <c r="C32" s="1104"/>
      <c r="D32" s="1104"/>
      <c r="E32" s="1104"/>
      <c r="F32" s="1104"/>
      <c r="G32" s="1104"/>
      <c r="H32" s="1104"/>
      <c r="I32" s="1104"/>
      <c r="J32" s="375"/>
    </row>
    <row r="33" spans="2:10">
      <c r="B33" s="1101" t="s">
        <v>862</v>
      </c>
      <c r="C33" s="1101"/>
      <c r="D33" s="1101"/>
      <c r="E33" s="1101"/>
      <c r="F33" s="1101"/>
      <c r="G33" s="1101"/>
      <c r="H33" s="1101"/>
      <c r="I33" s="1101"/>
      <c r="J33" s="375"/>
    </row>
  </sheetData>
  <mergeCells count="10">
    <mergeCell ref="B33:I33"/>
    <mergeCell ref="B27:J27"/>
    <mergeCell ref="B28:I28"/>
    <mergeCell ref="A2:F2"/>
    <mergeCell ref="B22:I22"/>
    <mergeCell ref="B23:I23"/>
    <mergeCell ref="B24:I24"/>
    <mergeCell ref="B25:I25"/>
    <mergeCell ref="B26:I26"/>
    <mergeCell ref="B32:I32"/>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看護小規模多機能型居宅介護</vt:lpstr>
      <vt:lpstr>①自己点検シート</vt:lpstr>
      <vt:lpstr>②勤務形態一覧表</vt:lpstr>
      <vt:lpstr>記入方法</vt:lpstr>
      <vt:lpstr>シフト記号表（勤務時間帯）</vt:lpstr>
      <vt:lpstr>プルダウン・リスト</vt:lpstr>
      <vt:lpstr>④利用者の状況</vt:lpstr>
      <vt:lpstr>⑤身体拘束者名簿</vt:lpstr>
      <vt:lpstr>'シフト記号表（勤務時間帯）'!【記載例】シフト記号</vt:lpstr>
      <vt:lpstr>①自己点検シート!Print_Area</vt:lpstr>
      <vt:lpstr>②勤務形態一覧表!Print_Area</vt:lpstr>
      <vt:lpstr>'シフト記号表（勤務時間帯）'!Print_Area</vt:lpstr>
      <vt:lpstr>記入方法!Print_Area</vt:lpstr>
      <vt:lpstr>①自己点検シート!Print_Titles</vt:lpstr>
      <vt:lpstr>②勤務形態一覧表!Print_Titles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2023-04-25T09:32:37Z</dcterms:created>
  <dcterms:modified xsi:type="dcterms:W3CDTF">2026-04-02T07:07:38Z</dcterms:modified>
</cp:coreProperties>
</file>