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ml.chartshapes+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27.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charts/chart28.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30.xml" ContentType="application/vnd.openxmlformats-officedocument.drawingml.chart+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drawings/drawing41.xml" ContentType="application/vnd.openxmlformats-officedocument.drawing+xml"/>
  <Override PartName="/xl/charts/chart33.xml" ContentType="application/vnd.openxmlformats-officedocument.drawingml.chart+xml"/>
  <Override PartName="/xl/drawings/drawing42.xml" ContentType="application/vnd.openxmlformats-officedocument.drawing+xml"/>
  <Override PartName="/xl/charts/chart3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3.xml" ContentType="application/vnd.openxmlformats-officedocument.drawingml.chartshapes+xml"/>
  <Override PartName="/xl/charts/chart3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6.xml" ContentType="application/vnd.openxmlformats-officedocument.drawingml.chart+xml"/>
  <Override PartName="/xl/drawings/drawing46.xml" ContentType="application/vnd.openxmlformats-officedocument.drawing+xml"/>
  <Override PartName="/xl/charts/chart37.xml" ContentType="application/vnd.openxmlformats-officedocument.drawingml.chart+xml"/>
  <Override PartName="/xl/drawings/drawing47.xml" ContentType="application/vnd.openxmlformats-officedocument.drawing+xml"/>
  <Override PartName="/xl/charts/chart3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8.xml" ContentType="application/vnd.openxmlformats-officedocument.drawing+xml"/>
  <Override PartName="/xl/charts/chart39.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charts/chart40.xml" ContentType="application/vnd.openxmlformats-officedocument.drawingml.chart+xml"/>
  <Override PartName="/xl/drawings/drawing51.xml" ContentType="application/vnd.openxmlformats-officedocument.drawing+xml"/>
  <Override PartName="/xl/charts/chart4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2.xml" ContentType="application/vnd.openxmlformats-officedocument.drawing+xml"/>
  <Override PartName="/xl/drawings/drawing53.xml" ContentType="application/vnd.openxmlformats-officedocument.drawing+xml"/>
  <Override PartName="/xl/charts/chart42.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charts/chart43.xml" ContentType="application/vnd.openxmlformats-officedocument.drawingml.chart+xml"/>
  <Override PartName="/xl/drawings/drawing56.xml" ContentType="application/vnd.openxmlformats-officedocument.drawing+xml"/>
  <Override PartName="/xl/drawings/drawing57.xml" ContentType="application/vnd.openxmlformats-officedocument.drawing+xml"/>
  <Override PartName="/xl/charts/chart4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filterPrivacy="1"/>
  <xr:revisionPtr revIDLastSave="0" documentId="13_ncr:1_{F2673DC4-E281-479C-A246-B379E8854F0C}" xr6:coauthVersionLast="36" xr6:coauthVersionMax="36" xr10:uidLastSave="{00000000-0000-0000-0000-000000000000}"/>
  <bookViews>
    <workbookView xWindow="0" yWindow="0" windowWidth="22260" windowHeight="12645" tabRatio="699" activeTab="4" xr2:uid="{00000000-000D-0000-FFFF-FFFF00000000}"/>
  </bookViews>
  <sheets>
    <sheet name="概況_ﾐﾆ・ｲﾝﾌｫﾒｰｼｮﾝ" sheetId="72" r:id="rId1"/>
    <sheet name="気象概況" sheetId="73" r:id="rId2"/>
    <sheet name="早見表" sheetId="74" r:id="rId3"/>
    <sheet name="計算式" sheetId="75" r:id="rId4"/>
    <sheet name="人口_表１" sheetId="2" r:id="rId5"/>
    <sheet name="表２" sheetId="3" r:id="rId6"/>
    <sheet name="表３" sheetId="4" r:id="rId7"/>
    <sheet name="表４" sheetId="5" r:id="rId8"/>
    <sheet name="表５" sheetId="6" r:id="rId9"/>
    <sheet name="表６" sheetId="7" r:id="rId10"/>
    <sheet name="表７" sheetId="8" r:id="rId11"/>
    <sheet name="表８" sheetId="9" r:id="rId12"/>
    <sheet name="表９" sheetId="10" r:id="rId13"/>
    <sheet name="表10" sheetId="11" r:id="rId14"/>
    <sheet name="表11" sheetId="12" r:id="rId15"/>
    <sheet name="産業_表12" sheetId="13" r:id="rId16"/>
    <sheet name="表13" sheetId="14" r:id="rId17"/>
    <sheet name="表14" sheetId="15" r:id="rId18"/>
    <sheet name="表15" sheetId="16" r:id="rId19"/>
    <sheet name="表15（日標）" sheetId="17" r:id="rId20"/>
    <sheet name="表16" sheetId="18" r:id="rId21"/>
    <sheet name="表17" sheetId="19" r:id="rId22"/>
    <sheet name="表18" sheetId="20" r:id="rId23"/>
    <sheet name="表19" sheetId="21" r:id="rId24"/>
    <sheet name="表20" sheetId="22" r:id="rId25"/>
    <sheet name="表21" sheetId="23" r:id="rId26"/>
    <sheet name="表22" sheetId="24" r:id="rId27"/>
    <sheet name="表23" sheetId="27" r:id="rId28"/>
    <sheet name="表24" sheetId="25" r:id="rId29"/>
    <sheet name="表25" sheetId="26" r:id="rId30"/>
    <sheet name="表26" sheetId="31" r:id="rId31"/>
    <sheet name="表27" sheetId="32" r:id="rId32"/>
    <sheet name="土地_表28" sheetId="33" r:id="rId33"/>
    <sheet name="表29" sheetId="34" r:id="rId34"/>
    <sheet name="表30" sheetId="35" r:id="rId35"/>
    <sheet name="住宅_表31" sheetId="28" r:id="rId36"/>
    <sheet name="表32" sheetId="36" r:id="rId37"/>
    <sheet name="公園_表33" sheetId="37" r:id="rId38"/>
    <sheet name="表34" sheetId="38" r:id="rId39"/>
    <sheet name="上・下水道_表35" sheetId="39" r:id="rId40"/>
    <sheet name="表36" sheetId="40" r:id="rId41"/>
    <sheet name="治安_表37" sheetId="41" r:id="rId42"/>
    <sheet name="表38" sheetId="42" r:id="rId43"/>
    <sheet name="表39" sheetId="44" r:id="rId44"/>
    <sheet name="運輸_表40" sheetId="43" r:id="rId45"/>
    <sheet name="表41" sheetId="45" r:id="rId46"/>
    <sheet name="表42" sheetId="29" r:id="rId47"/>
    <sheet name="環境・衛生_表43" sheetId="46" r:id="rId48"/>
    <sheet name="表44" sheetId="47" r:id="rId49"/>
    <sheet name="福祉_表45" sheetId="30" r:id="rId50"/>
    <sheet name="表46" sheetId="48" r:id="rId51"/>
    <sheet name="表47" sheetId="49" r:id="rId52"/>
    <sheet name="表48" sheetId="50" r:id="rId53"/>
    <sheet name="表49" sheetId="51" r:id="rId54"/>
    <sheet name="表50" sheetId="52" r:id="rId55"/>
    <sheet name="表51" sheetId="53" r:id="rId56"/>
    <sheet name="表52" sheetId="54" r:id="rId57"/>
    <sheet name="教育_表53" sheetId="55" r:id="rId58"/>
    <sheet name="表54" sheetId="56" r:id="rId59"/>
    <sheet name="表55" sheetId="57" r:id="rId60"/>
    <sheet name="表56" sheetId="58" r:id="rId61"/>
    <sheet name="表57" sheetId="59" r:id="rId62"/>
    <sheet name="表58" sheetId="60" r:id="rId63"/>
    <sheet name="表59" sheetId="61" r:id="rId64"/>
    <sheet name="表60" sheetId="63" r:id="rId65"/>
    <sheet name="表61" sheetId="64" r:id="rId66"/>
    <sheet name="選挙_表62" sheetId="65" r:id="rId67"/>
    <sheet name="表63" sheetId="66" r:id="rId68"/>
    <sheet name="財政_表64" sheetId="67" r:id="rId69"/>
    <sheet name="表65" sheetId="68" r:id="rId70"/>
    <sheet name="表66" sheetId="69" r:id="rId71"/>
    <sheet name="表67" sheetId="70" r:id="rId72"/>
    <sheet name="職員_表68" sheetId="71" r:id="rId73"/>
  </sheets>
  <externalReferences>
    <externalReference r:id="rId74"/>
    <externalReference r:id="rId75"/>
    <externalReference r:id="rId76"/>
    <externalReference r:id="rId77"/>
    <externalReference r:id="rId78"/>
    <externalReference r:id="rId79"/>
    <externalReference r:id="rId80"/>
    <externalReference r:id="rId81"/>
  </externalReferences>
  <definedNames>
    <definedName name="__123Graph_A財政力" hidden="1">#REF!</definedName>
    <definedName name="__123Graph_B財政力" hidden="1">#REF!</definedName>
    <definedName name="__123Graph_C財政力" hidden="1">#REF!</definedName>
    <definedName name="__123Graph_D財政力" hidden="1">#REF!</definedName>
    <definedName name="__123Graph_E財政力" hidden="1">#REF!</definedName>
    <definedName name="__123Graph_F財政力" hidden="1">#REF!</definedName>
    <definedName name="__123Graph_LBL_A財政力" hidden="1">#REF!</definedName>
    <definedName name="__123Graph_LBL_F財政力" hidden="1">#REF!</definedName>
    <definedName name="__123Graph_X財政力" hidden="1">#REF!</definedName>
    <definedName name="_xlnm._FilterDatabase" localSheetId="4" hidden="1">人口_表１!$A$5:$E$5</definedName>
    <definedName name="_xlnm._FilterDatabase" localSheetId="12" hidden="1">表９!$A$6:$G$7</definedName>
    <definedName name="_xlnm.Print_Area" localSheetId="44">運輸_表40!$A$1:$N$187</definedName>
    <definedName name="_xlnm.Print_Area" localSheetId="0">概況_ﾐﾆ・ｲﾝﾌｫﾒｰｼｮﾝ!$A$1:$I$101</definedName>
    <definedName name="_xlnm.Print_Area" localSheetId="47">環境・衛生_表43!$A$1:$Q$46</definedName>
    <definedName name="_xlnm.Print_Area" localSheetId="1">気象概況!$A$1:$L$41</definedName>
    <definedName name="_xlnm.Print_Area" localSheetId="57">教育_表53!$A$1:$L$106</definedName>
    <definedName name="_xlnm.Print_Area" localSheetId="3">計算式!$A$1:$B$167</definedName>
    <definedName name="_xlnm.Print_Area" localSheetId="37">公園_表33!$A$1:$M$64</definedName>
    <definedName name="_xlnm.Print_Area" localSheetId="68">財政_表64!$A$1:$E$54</definedName>
    <definedName name="_xlnm.Print_Area" localSheetId="41">治安_表37!$A$1:$E$52</definedName>
    <definedName name="_xlnm.Print_Area" localSheetId="35">住宅_表31!$A$1:$G$56</definedName>
    <definedName name="_xlnm.Print_Area" localSheetId="39">上・下水道_表35!$A$1:$K$68</definedName>
    <definedName name="_xlnm.Print_Area" localSheetId="72">職員_表68!$A$1:$M$65</definedName>
    <definedName name="_xlnm.Print_Area" localSheetId="4">人口_表１!$A$1:$E$28</definedName>
    <definedName name="_xlnm.Print_Area" localSheetId="32">土地_表28!$A$1:$I$70</definedName>
    <definedName name="_xlnm.Print_Area" localSheetId="13">表10!$A$1:$C$146</definedName>
    <definedName name="_xlnm.Print_Area" localSheetId="14">表11!$A$1:$C$20</definedName>
    <definedName name="_xlnm.Print_Area" localSheetId="16">表13!$A$1:$J$49</definedName>
    <definedName name="_xlnm.Print_Area" localSheetId="17">表14!$A$1:$K$58</definedName>
    <definedName name="_xlnm.Print_Area" localSheetId="18">表15!$A$1:$K$58</definedName>
    <definedName name="_xlnm.Print_Area" localSheetId="20">表16!$A$1:$G$61</definedName>
    <definedName name="_xlnm.Print_Area" localSheetId="21">表17!$A$1:$G$51</definedName>
    <definedName name="_xlnm.Print_Area" localSheetId="22">表18!$A$1:$D$27</definedName>
    <definedName name="_xlnm.Print_Area" localSheetId="23">表19!$A$1:$E$39</definedName>
    <definedName name="_xlnm.Print_Area" localSheetId="5">表２!$A$1:$F$315</definedName>
    <definedName name="_xlnm.Print_Area" localSheetId="24">表20!$A$1:$H$42</definedName>
    <definedName name="_xlnm.Print_Area" localSheetId="26">表22!$A$1:$H$63</definedName>
    <definedName name="_xlnm.Print_Area" localSheetId="27">表23!$A$1:$C$18</definedName>
    <definedName name="_xlnm.Print_Area" localSheetId="28">表24!$A$1:$K$56</definedName>
    <definedName name="_xlnm.Print_Area" localSheetId="29">表25!$A$1:$G$57</definedName>
    <definedName name="_xlnm.Print_Area" localSheetId="30">表26!$A$1:$D$50</definedName>
    <definedName name="_xlnm.Print_Area" localSheetId="31">表27!$A$1:$M$150</definedName>
    <definedName name="_xlnm.Print_Area" localSheetId="33">表29!$A$1:$N$47</definedName>
    <definedName name="_xlnm.Print_Area" localSheetId="6">表３!$A$1:$G$38</definedName>
    <definedName name="_xlnm.Print_Area" localSheetId="38">表34!$A$1:$C$44</definedName>
    <definedName name="_xlnm.Print_Area" localSheetId="40">表36!$A$1:$I$60</definedName>
    <definedName name="_xlnm.Print_Area" localSheetId="42">表38!$A$1:$Q$50</definedName>
    <definedName name="_xlnm.Print_Area" localSheetId="43">表39!$A$1:$R$49</definedName>
    <definedName name="_xlnm.Print_Area" localSheetId="7">表４!$A$1:$F$309</definedName>
    <definedName name="_xlnm.Print_Area" localSheetId="45">表41!$A$1:$N$26</definedName>
    <definedName name="_xlnm.Print_Area" localSheetId="46">表42!$A$1:$F$49</definedName>
    <definedName name="_xlnm.Print_Area" localSheetId="50">表46!$A$1:$D$51</definedName>
    <definedName name="_xlnm.Print_Area" localSheetId="51">表47!$A$1:$D$45</definedName>
    <definedName name="_xlnm.Print_Area" localSheetId="52">表48!$A$1:$N$34</definedName>
    <definedName name="_xlnm.Print_Area" localSheetId="53">表49!$A$1:$H$58</definedName>
    <definedName name="_xlnm.Print_Area" localSheetId="8">表５!$A$1:$I$43</definedName>
    <definedName name="_xlnm.Print_Area" localSheetId="55">表51!$A$1:$K$56</definedName>
    <definedName name="_xlnm.Print_Area" localSheetId="56">表52!$A$1:$E$46</definedName>
    <definedName name="_xlnm.Print_Area" localSheetId="58">表54!$A$1:$J$58</definedName>
    <definedName name="_xlnm.Print_Area" localSheetId="59">表55!$A$1:$J$61</definedName>
    <definedName name="_xlnm.Print_Area" localSheetId="60">表56!$A$1:$K$46</definedName>
    <definedName name="_xlnm.Print_Area" localSheetId="61">表57!$A$1:$F$48</definedName>
    <definedName name="_xlnm.Print_Area" localSheetId="62">表58!$A$1:$K$31</definedName>
    <definedName name="_xlnm.Print_Area" localSheetId="63">表59!$A$1:$I$38</definedName>
    <definedName name="_xlnm.Print_Area" localSheetId="64">表60!$A$1:$G$37</definedName>
    <definedName name="_xlnm.Print_Area" localSheetId="65">表61!$A$1:$N$165</definedName>
    <definedName name="_xlnm.Print_Area" localSheetId="69">表65!$A$1:$N$56</definedName>
    <definedName name="_xlnm.Print_Area" localSheetId="70">表66!$A$1:$O$27</definedName>
    <definedName name="_xlnm.Print_Area" localSheetId="71">表67!$A$1:$F$54</definedName>
    <definedName name="_xlnm.Print_Area" localSheetId="12">表９!$A$1:$G$105</definedName>
    <definedName name="_xlnm.Print_Area" localSheetId="49">福祉_表45!$A$1:$P$44</definedName>
    <definedName name="_xlnm.Print_Titles" localSheetId="2">早見表!$3:$3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2" i="72" l="1"/>
  <c r="B6" i="71" l="1"/>
  <c r="B7" i="71"/>
  <c r="B8" i="71"/>
  <c r="B9" i="71"/>
  <c r="B10" i="71"/>
  <c r="B11" i="71"/>
  <c r="B12" i="71"/>
  <c r="B13" i="71"/>
  <c r="B14" i="71"/>
  <c r="B15" i="71"/>
  <c r="B16" i="71"/>
  <c r="N16" i="71"/>
  <c r="B17" i="71"/>
  <c r="N17" i="71"/>
  <c r="B18" i="71"/>
  <c r="N18" i="71"/>
  <c r="B19" i="71"/>
  <c r="N19" i="71"/>
  <c r="B20" i="71"/>
  <c r="N20" i="71"/>
  <c r="B21" i="71"/>
  <c r="N21" i="71"/>
  <c r="N22" i="71"/>
  <c r="N23" i="71"/>
  <c r="N24" i="71"/>
  <c r="N25" i="71"/>
  <c r="N26" i="71"/>
  <c r="N27" i="71"/>
  <c r="N29" i="71"/>
  <c r="B5" i="70" l="1"/>
  <c r="B6" i="70"/>
  <c r="B7" i="70"/>
  <c r="B8" i="70"/>
  <c r="B9" i="70"/>
  <c r="B10" i="70"/>
  <c r="B11" i="70"/>
  <c r="B12" i="70"/>
  <c r="B13" i="70"/>
  <c r="B14" i="70"/>
  <c r="B15" i="70"/>
  <c r="B16" i="70"/>
  <c r="B17" i="70"/>
  <c r="B18" i="70"/>
  <c r="B19" i="70"/>
  <c r="B20" i="70"/>
  <c r="B21" i="70"/>
  <c r="B22" i="70"/>
  <c r="B23" i="70"/>
  <c r="B24" i="70"/>
  <c r="B25" i="70"/>
  <c r="B26" i="70"/>
  <c r="B27" i="70"/>
  <c r="D17" i="69" l="1"/>
  <c r="E17" i="69"/>
  <c r="F17" i="69"/>
  <c r="J17" i="69"/>
  <c r="K17" i="69"/>
  <c r="L17" i="69"/>
  <c r="N17" i="69"/>
  <c r="O17" i="69"/>
  <c r="E22" i="69"/>
  <c r="F22" i="69"/>
  <c r="J22" i="69"/>
  <c r="K22" i="69"/>
  <c r="L22" i="69"/>
  <c r="N22" i="69"/>
  <c r="O22" i="69"/>
  <c r="B17" i="68" l="1"/>
  <c r="C17" i="68"/>
  <c r="B18" i="68"/>
  <c r="C18" i="68"/>
  <c r="B19" i="68"/>
  <c r="C19" i="68"/>
  <c r="B20" i="68"/>
  <c r="C20" i="68"/>
  <c r="B21" i="68"/>
  <c r="C21" i="68"/>
  <c r="B22" i="68"/>
  <c r="C22" i="68"/>
  <c r="B23" i="68"/>
  <c r="C23" i="68"/>
  <c r="B24" i="68"/>
  <c r="C24" i="68"/>
  <c r="B25" i="68"/>
  <c r="C25" i="68"/>
  <c r="B26" i="68"/>
  <c r="C26" i="68"/>
  <c r="B27" i="68"/>
  <c r="C27" i="68"/>
  <c r="B28" i="68"/>
  <c r="C28" i="68"/>
  <c r="C6" i="67" l="1"/>
  <c r="E6" i="67"/>
  <c r="C7" i="67"/>
  <c r="E7" i="67"/>
  <c r="C8" i="67"/>
  <c r="E8" i="67"/>
  <c r="C9" i="67"/>
  <c r="E9" i="67"/>
  <c r="C10" i="67"/>
  <c r="E10" i="67"/>
  <c r="C11" i="67"/>
  <c r="E11" i="67"/>
  <c r="C12" i="67"/>
  <c r="E12" i="67"/>
  <c r="C13" i="67"/>
  <c r="E13" i="67"/>
  <c r="C14" i="67"/>
  <c r="E14" i="67"/>
  <c r="C15" i="67"/>
  <c r="E15" i="67"/>
  <c r="C16" i="67"/>
  <c r="E16" i="67"/>
  <c r="C18" i="67"/>
  <c r="E18" i="67"/>
  <c r="C19" i="67"/>
  <c r="E19" i="67"/>
  <c r="C20" i="67"/>
  <c r="E20" i="67"/>
  <c r="C21" i="67"/>
  <c r="E21" i="67"/>
  <c r="C22" i="67"/>
  <c r="E22" i="67"/>
  <c r="C23" i="67"/>
  <c r="E23" i="67"/>
  <c r="C24" i="67"/>
  <c r="E24" i="67"/>
  <c r="C25" i="67"/>
  <c r="E25" i="67"/>
  <c r="C26" i="67"/>
  <c r="E26" i="67"/>
  <c r="C27" i="67"/>
  <c r="E27" i="67"/>
  <c r="C28" i="67"/>
  <c r="E28" i="67"/>
  <c r="C29" i="67"/>
  <c r="E29" i="67"/>
  <c r="D8" i="66" l="1"/>
  <c r="G8" i="66"/>
  <c r="J8" i="66" s="1"/>
  <c r="H8" i="66"/>
  <c r="I8" i="66"/>
  <c r="D9" i="66"/>
  <c r="G9" i="66"/>
  <c r="H9" i="66"/>
  <c r="I9" i="66"/>
  <c r="J9" i="66"/>
  <c r="D10" i="66"/>
  <c r="G10" i="66"/>
  <c r="J10" i="66" s="1"/>
  <c r="H10" i="66"/>
  <c r="I10" i="66"/>
  <c r="D11" i="66"/>
  <c r="G11" i="66"/>
  <c r="H11" i="66"/>
  <c r="I11" i="66"/>
  <c r="J11" i="66"/>
  <c r="D12" i="66"/>
  <c r="G12" i="66"/>
  <c r="J12" i="66" s="1"/>
  <c r="H12" i="66"/>
  <c r="I12" i="66"/>
  <c r="D13" i="66"/>
  <c r="G13" i="66"/>
  <c r="H13" i="66"/>
  <c r="I13" i="66"/>
  <c r="J13" i="66"/>
  <c r="B14" i="66"/>
  <c r="C14" i="66"/>
  <c r="D14" i="66" s="1"/>
  <c r="E14" i="66"/>
  <c r="H14" i="66" s="1"/>
  <c r="F14" i="66"/>
  <c r="G14" i="66"/>
  <c r="J14" i="66" s="1"/>
  <c r="D23" i="66"/>
  <c r="G23" i="66"/>
  <c r="H23" i="66"/>
  <c r="I23" i="66"/>
  <c r="J23" i="66"/>
  <c r="D24" i="66"/>
  <c r="G24" i="66"/>
  <c r="J24" i="66" s="1"/>
  <c r="H24" i="66"/>
  <c r="I24" i="66"/>
  <c r="D25" i="66"/>
  <c r="G25" i="66"/>
  <c r="H25" i="66"/>
  <c r="I25" i="66"/>
  <c r="J25" i="66"/>
  <c r="D26" i="66"/>
  <c r="G26" i="66"/>
  <c r="J26" i="66" s="1"/>
  <c r="H26" i="66"/>
  <c r="I26" i="66"/>
  <c r="D27" i="66"/>
  <c r="G27" i="66"/>
  <c r="H27" i="66"/>
  <c r="I27" i="66"/>
  <c r="J27" i="66"/>
  <c r="D28" i="66"/>
  <c r="G28" i="66"/>
  <c r="J28" i="66" s="1"/>
  <c r="H28" i="66"/>
  <c r="I28" i="66"/>
  <c r="B29" i="66"/>
  <c r="C29" i="66"/>
  <c r="D29" i="66"/>
  <c r="E29" i="66"/>
  <c r="G29" i="66" s="1"/>
  <c r="J29" i="66" s="1"/>
  <c r="F29" i="66"/>
  <c r="I29" i="66" s="1"/>
  <c r="H29" i="66"/>
  <c r="D38" i="66"/>
  <c r="G38" i="66"/>
  <c r="J38" i="66" s="1"/>
  <c r="H38" i="66"/>
  <c r="I38" i="66"/>
  <c r="D39" i="66"/>
  <c r="J39" i="66" s="1"/>
  <c r="G39" i="66"/>
  <c r="H39" i="66"/>
  <c r="I39" i="66"/>
  <c r="D40" i="66"/>
  <c r="G40" i="66"/>
  <c r="J40" i="66" s="1"/>
  <c r="H40" i="66"/>
  <c r="I40" i="66"/>
  <c r="D41" i="66"/>
  <c r="G41" i="66"/>
  <c r="H41" i="66"/>
  <c r="I41" i="66"/>
  <c r="J41" i="66"/>
  <c r="D42" i="66"/>
  <c r="G42" i="66"/>
  <c r="J42" i="66" s="1"/>
  <c r="H42" i="66"/>
  <c r="I42" i="66"/>
  <c r="D43" i="66"/>
  <c r="G43" i="66"/>
  <c r="H43" i="66"/>
  <c r="I43" i="66"/>
  <c r="J43" i="66"/>
  <c r="B44" i="66"/>
  <c r="D44" i="66" s="1"/>
  <c r="C44" i="66"/>
  <c r="E44" i="66"/>
  <c r="G44" i="66" s="1"/>
  <c r="F44" i="66"/>
  <c r="I44" i="66"/>
  <c r="D45" i="66"/>
  <c r="J45" i="66" s="1"/>
  <c r="H45" i="66"/>
  <c r="I45" i="66"/>
  <c r="D55" i="66"/>
  <c r="G55" i="66"/>
  <c r="H55" i="66"/>
  <c r="I55" i="66"/>
  <c r="J55" i="66"/>
  <c r="D56" i="66"/>
  <c r="G56" i="66"/>
  <c r="J56" i="66" s="1"/>
  <c r="H56" i="66"/>
  <c r="I56" i="66"/>
  <c r="D57" i="66"/>
  <c r="G57" i="66"/>
  <c r="H57" i="66"/>
  <c r="I57" i="66"/>
  <c r="J57" i="66"/>
  <c r="D58" i="66"/>
  <c r="G58" i="66"/>
  <c r="J58" i="66" s="1"/>
  <c r="H58" i="66"/>
  <c r="I58" i="66"/>
  <c r="D59" i="66"/>
  <c r="G59" i="66"/>
  <c r="H59" i="66"/>
  <c r="I59" i="66"/>
  <c r="J59" i="66"/>
  <c r="D60" i="66"/>
  <c r="G60" i="66"/>
  <c r="J60" i="66" s="1"/>
  <c r="H60" i="66"/>
  <c r="I60" i="66"/>
  <c r="B61" i="66"/>
  <c r="D61" i="66" s="1"/>
  <c r="C61" i="66"/>
  <c r="E61" i="66"/>
  <c r="F61" i="66"/>
  <c r="G61" i="66" s="1"/>
  <c r="J61" i="66" s="1"/>
  <c r="D71" i="66"/>
  <c r="G71" i="66"/>
  <c r="J71" i="66" s="1"/>
  <c r="H71" i="66"/>
  <c r="I71" i="66"/>
  <c r="D72" i="66"/>
  <c r="G72" i="66"/>
  <c r="H72" i="66"/>
  <c r="I72" i="66"/>
  <c r="J72" i="66"/>
  <c r="D73" i="66"/>
  <c r="G73" i="66"/>
  <c r="J73" i="66" s="1"/>
  <c r="H73" i="66"/>
  <c r="I73" i="66"/>
  <c r="D74" i="66"/>
  <c r="J74" i="66" s="1"/>
  <c r="G74" i="66"/>
  <c r="H74" i="66"/>
  <c r="I74" i="66"/>
  <c r="D75" i="66"/>
  <c r="G75" i="66"/>
  <c r="J75" i="66" s="1"/>
  <c r="H75" i="66"/>
  <c r="I75" i="66"/>
  <c r="D76" i="66"/>
  <c r="G76" i="66"/>
  <c r="H76" i="66"/>
  <c r="I76" i="66"/>
  <c r="J76" i="66"/>
  <c r="D77" i="66"/>
  <c r="G77" i="66"/>
  <c r="J77" i="66" s="1"/>
  <c r="H77" i="66"/>
  <c r="I77" i="66"/>
  <c r="B78" i="66"/>
  <c r="H78" i="66" s="1"/>
  <c r="C78" i="66"/>
  <c r="I78" i="66"/>
  <c r="D79" i="66"/>
  <c r="G79" i="66"/>
  <c r="J79" i="66" s="1"/>
  <c r="H79" i="66"/>
  <c r="I79" i="66"/>
  <c r="D89" i="66"/>
  <c r="D96" i="66" s="1"/>
  <c r="G89" i="66"/>
  <c r="H89" i="66"/>
  <c r="I89" i="66"/>
  <c r="D90" i="66"/>
  <c r="G90" i="66"/>
  <c r="J90" i="66" s="1"/>
  <c r="H90" i="66"/>
  <c r="I90" i="66"/>
  <c r="D91" i="66"/>
  <c r="G91" i="66"/>
  <c r="H91" i="66"/>
  <c r="I91" i="66"/>
  <c r="J91" i="66"/>
  <c r="D92" i="66"/>
  <c r="G92" i="66"/>
  <c r="J92" i="66" s="1"/>
  <c r="H92" i="66"/>
  <c r="I92" i="66"/>
  <c r="D93" i="66"/>
  <c r="G93" i="66"/>
  <c r="H93" i="66"/>
  <c r="I93" i="66"/>
  <c r="J93" i="66"/>
  <c r="D94" i="66"/>
  <c r="G94" i="66"/>
  <c r="J94" i="66" s="1"/>
  <c r="H94" i="66"/>
  <c r="I94" i="66"/>
  <c r="D95" i="66"/>
  <c r="G95" i="66"/>
  <c r="H95" i="66"/>
  <c r="I95" i="66"/>
  <c r="J95" i="66"/>
  <c r="B96" i="66"/>
  <c r="C96" i="66"/>
  <c r="I96" i="66" s="1"/>
  <c r="E96" i="66"/>
  <c r="H96" i="66" s="1"/>
  <c r="F96" i="66"/>
  <c r="G96" i="66"/>
  <c r="D97" i="66"/>
  <c r="G97" i="66"/>
  <c r="H97" i="66"/>
  <c r="I97" i="66"/>
  <c r="J97" i="66"/>
  <c r="D107" i="66"/>
  <c r="G107" i="66"/>
  <c r="J107" i="66" s="1"/>
  <c r="H107" i="66"/>
  <c r="I107" i="66"/>
  <c r="D108" i="66"/>
  <c r="G108" i="66"/>
  <c r="H108" i="66"/>
  <c r="I108" i="66"/>
  <c r="J108" i="66"/>
  <c r="D109" i="66"/>
  <c r="G109" i="66"/>
  <c r="J109" i="66" s="1"/>
  <c r="H109" i="66"/>
  <c r="I109" i="66"/>
  <c r="D110" i="66"/>
  <c r="J110" i="66" s="1"/>
  <c r="G110" i="66"/>
  <c r="H110" i="66"/>
  <c r="I110" i="66"/>
  <c r="D111" i="66"/>
  <c r="G111" i="66"/>
  <c r="J111" i="66" s="1"/>
  <c r="H111" i="66"/>
  <c r="I111" i="66"/>
  <c r="D112" i="66"/>
  <c r="G112" i="66"/>
  <c r="H112" i="66"/>
  <c r="I112" i="66"/>
  <c r="J112" i="66"/>
  <c r="D113" i="66"/>
  <c r="G113" i="66"/>
  <c r="J113" i="66" s="1"/>
  <c r="H113" i="66"/>
  <c r="I113" i="66"/>
  <c r="B114" i="66"/>
  <c r="D114" i="66" s="1"/>
  <c r="C114" i="66"/>
  <c r="E114" i="66"/>
  <c r="F114" i="66"/>
  <c r="G114" i="66" s="1"/>
  <c r="D115" i="66"/>
  <c r="G115" i="66"/>
  <c r="J115" i="66" s="1"/>
  <c r="H115" i="66"/>
  <c r="I115" i="66"/>
  <c r="D125" i="66"/>
  <c r="G125" i="66"/>
  <c r="H125" i="66"/>
  <c r="I125" i="66"/>
  <c r="J125" i="66"/>
  <c r="D126" i="66"/>
  <c r="G126" i="66"/>
  <c r="J126" i="66" s="1"/>
  <c r="H126" i="66"/>
  <c r="I126" i="66"/>
  <c r="D127" i="66"/>
  <c r="J127" i="66" s="1"/>
  <c r="G127" i="66"/>
  <c r="H127" i="66"/>
  <c r="I127" i="66"/>
  <c r="D128" i="66"/>
  <c r="G128" i="66"/>
  <c r="J128" i="66" s="1"/>
  <c r="H128" i="66"/>
  <c r="I128" i="66"/>
  <c r="D129" i="66"/>
  <c r="G129" i="66"/>
  <c r="H129" i="66"/>
  <c r="I129" i="66"/>
  <c r="J129" i="66"/>
  <c r="D130" i="66"/>
  <c r="G130" i="66"/>
  <c r="J130" i="66" s="1"/>
  <c r="H130" i="66"/>
  <c r="I130" i="66"/>
  <c r="D131" i="66"/>
  <c r="G131" i="66"/>
  <c r="H131" i="66"/>
  <c r="I131" i="66"/>
  <c r="J131" i="66"/>
  <c r="B132" i="66"/>
  <c r="D132" i="66" s="1"/>
  <c r="C132" i="66"/>
  <c r="E132" i="66"/>
  <c r="G132" i="66" s="1"/>
  <c r="J132" i="66" s="1"/>
  <c r="F132" i="66"/>
  <c r="I132" i="66"/>
  <c r="D133" i="66"/>
  <c r="G133" i="66"/>
  <c r="H133" i="66"/>
  <c r="I133" i="66"/>
  <c r="J133" i="66"/>
  <c r="D142" i="66"/>
  <c r="G142" i="66"/>
  <c r="J142" i="66" s="1"/>
  <c r="H142" i="66"/>
  <c r="I142" i="66"/>
  <c r="D143" i="66"/>
  <c r="G143" i="66"/>
  <c r="H143" i="66"/>
  <c r="I143" i="66"/>
  <c r="J143" i="66"/>
  <c r="D144" i="66"/>
  <c r="G144" i="66"/>
  <c r="H144" i="66"/>
  <c r="I144" i="66"/>
  <c r="J144" i="66"/>
  <c r="D145" i="66"/>
  <c r="G145" i="66"/>
  <c r="H145" i="66"/>
  <c r="I145" i="66"/>
  <c r="J145" i="66"/>
  <c r="D146" i="66"/>
  <c r="G146" i="66"/>
  <c r="J146" i="66" s="1"/>
  <c r="H146" i="66"/>
  <c r="I146" i="66"/>
  <c r="D147" i="66"/>
  <c r="G147" i="66"/>
  <c r="H147" i="66"/>
  <c r="I147" i="66"/>
  <c r="J147" i="66"/>
  <c r="D148" i="66"/>
  <c r="G148" i="66"/>
  <c r="H148" i="66"/>
  <c r="I148" i="66"/>
  <c r="J148" i="66"/>
  <c r="B149" i="66"/>
  <c r="C149" i="66"/>
  <c r="D149" i="66"/>
  <c r="E149" i="66"/>
  <c r="G149" i="66" s="1"/>
  <c r="J149" i="66" s="1"/>
  <c r="F149" i="66"/>
  <c r="H149" i="66"/>
  <c r="I149" i="66"/>
  <c r="D150" i="66"/>
  <c r="G150" i="66"/>
  <c r="J150" i="66" s="1"/>
  <c r="H150" i="66"/>
  <c r="I150" i="66"/>
  <c r="D159" i="66"/>
  <c r="G159" i="66"/>
  <c r="H159" i="66"/>
  <c r="I159" i="66"/>
  <c r="J159" i="66"/>
  <c r="D160" i="66"/>
  <c r="G160" i="66"/>
  <c r="H160" i="66"/>
  <c r="I160" i="66"/>
  <c r="J160" i="66"/>
  <c r="D161" i="66"/>
  <c r="G161" i="66"/>
  <c r="H161" i="66"/>
  <c r="I161" i="66"/>
  <c r="J161" i="66"/>
  <c r="D162" i="66"/>
  <c r="G162" i="66"/>
  <c r="J162" i="66" s="1"/>
  <c r="H162" i="66"/>
  <c r="I162" i="66"/>
  <c r="D163" i="66"/>
  <c r="G163" i="66"/>
  <c r="H163" i="66"/>
  <c r="I163" i="66"/>
  <c r="J163" i="66"/>
  <c r="D164" i="66"/>
  <c r="G164" i="66"/>
  <c r="H164" i="66"/>
  <c r="I164" i="66"/>
  <c r="J164" i="66"/>
  <c r="D165" i="66"/>
  <c r="G165" i="66"/>
  <c r="H165" i="66"/>
  <c r="I165" i="66"/>
  <c r="J165" i="66"/>
  <c r="B166" i="66"/>
  <c r="C166" i="66"/>
  <c r="D166" i="66" s="1"/>
  <c r="E166" i="66"/>
  <c r="F166" i="66"/>
  <c r="G166" i="66"/>
  <c r="J166" i="66" s="1"/>
  <c r="H166" i="66"/>
  <c r="D167" i="66"/>
  <c r="G167" i="66"/>
  <c r="H167" i="66"/>
  <c r="I167" i="66"/>
  <c r="J167" i="66"/>
  <c r="J96" i="66" l="1"/>
  <c r="J114" i="66"/>
  <c r="J44" i="66"/>
  <c r="H132" i="66"/>
  <c r="I114" i="66"/>
  <c r="G78" i="66"/>
  <c r="I61" i="66"/>
  <c r="H44" i="66"/>
  <c r="J89" i="66"/>
  <c r="I166" i="66"/>
  <c r="H114" i="66"/>
  <c r="D78" i="66"/>
  <c r="H61" i="66"/>
  <c r="I14" i="66"/>
  <c r="B15" i="65"/>
  <c r="B16" i="65"/>
  <c r="J78" i="66" l="1"/>
  <c r="J148" i="64"/>
  <c r="K148" i="64"/>
  <c r="L148" i="64"/>
  <c r="M148" i="64"/>
  <c r="J156" i="64"/>
  <c r="K156" i="64"/>
  <c r="L156" i="64"/>
  <c r="M156" i="64"/>
  <c r="J157" i="64"/>
  <c r="K157" i="64"/>
  <c r="L157" i="64"/>
  <c r="M157" i="64"/>
  <c r="J158" i="64"/>
  <c r="K158" i="64"/>
  <c r="L158" i="64"/>
  <c r="M158" i="64"/>
  <c r="F7" i="63" l="1"/>
  <c r="G7" i="63"/>
  <c r="F8" i="63"/>
  <c r="G8" i="63"/>
  <c r="F9" i="63"/>
  <c r="G9" i="63"/>
  <c r="F10" i="63"/>
  <c r="G10" i="63"/>
  <c r="F11" i="63"/>
  <c r="G11" i="63"/>
  <c r="F12" i="63"/>
  <c r="G12" i="63"/>
  <c r="F13" i="63"/>
  <c r="G13" i="63"/>
  <c r="F16" i="63"/>
  <c r="G16" i="63"/>
  <c r="F17" i="63"/>
  <c r="G17" i="63"/>
  <c r="F18" i="63"/>
  <c r="G18" i="63"/>
  <c r="F19" i="63"/>
  <c r="G19" i="63"/>
  <c r="F5" i="61" l="1"/>
  <c r="G5" i="61"/>
  <c r="F6" i="61"/>
  <c r="G6" i="61"/>
  <c r="F7" i="61"/>
  <c r="G7" i="61"/>
  <c r="F8" i="61"/>
  <c r="G8" i="61"/>
  <c r="F9" i="61"/>
  <c r="G9" i="61"/>
  <c r="F10" i="61"/>
  <c r="G10" i="61"/>
  <c r="C11" i="61"/>
  <c r="G11" i="61" s="1"/>
  <c r="F11" i="61"/>
  <c r="F12" i="61"/>
  <c r="G12" i="61"/>
  <c r="C13" i="61"/>
  <c r="G13" i="61" s="1"/>
  <c r="F13" i="61"/>
  <c r="F14" i="61"/>
  <c r="G14" i="61"/>
  <c r="F15" i="61"/>
  <c r="G15" i="61"/>
  <c r="F16" i="61"/>
  <c r="G16" i="61"/>
  <c r="F17" i="61"/>
  <c r="G17" i="61"/>
  <c r="F18" i="61"/>
  <c r="G18" i="61"/>
  <c r="J5" i="60" l="1"/>
  <c r="K5" i="60"/>
  <c r="J6" i="60"/>
  <c r="K6" i="60"/>
  <c r="J7" i="60"/>
  <c r="K7" i="60"/>
  <c r="J8" i="60"/>
  <c r="K8" i="60"/>
  <c r="J9" i="60"/>
  <c r="K9" i="60"/>
  <c r="J10" i="60"/>
  <c r="K10" i="60"/>
  <c r="J11" i="60"/>
  <c r="K11" i="60"/>
  <c r="J12" i="60"/>
  <c r="K12" i="60"/>
  <c r="J13" i="60"/>
  <c r="K13" i="60"/>
  <c r="J14" i="60"/>
  <c r="K14" i="60"/>
  <c r="J15" i="60"/>
  <c r="K15" i="60"/>
  <c r="J16" i="60"/>
  <c r="K16" i="60"/>
  <c r="J17" i="60"/>
  <c r="K17" i="60"/>
  <c r="J18" i="60"/>
  <c r="K18" i="60"/>
  <c r="J19" i="60"/>
  <c r="K19" i="60"/>
  <c r="J23" i="60"/>
  <c r="K23" i="60"/>
  <c r="J24" i="60"/>
  <c r="K24" i="60"/>
  <c r="J25" i="60"/>
  <c r="K25" i="60"/>
  <c r="F5" i="57" l="1"/>
  <c r="I5" i="57"/>
  <c r="F6" i="57"/>
  <c r="I6" i="57"/>
  <c r="F7" i="57"/>
  <c r="I7" i="57"/>
  <c r="F8" i="57"/>
  <c r="I8" i="57"/>
  <c r="F9" i="57"/>
  <c r="I9" i="57"/>
  <c r="F10" i="57"/>
  <c r="I10" i="57"/>
  <c r="F11" i="57"/>
  <c r="I11" i="57"/>
  <c r="F12" i="57"/>
  <c r="F13" i="57"/>
  <c r="F14" i="57"/>
  <c r="F15" i="57"/>
  <c r="F16" i="57"/>
  <c r="F17" i="57"/>
  <c r="F18" i="57"/>
  <c r="F19" i="57"/>
  <c r="F20" i="57"/>
  <c r="F21" i="57"/>
  <c r="F22" i="57"/>
  <c r="F23" i="57"/>
  <c r="F24" i="57"/>
  <c r="F25" i="57"/>
  <c r="F26" i="57"/>
  <c r="F27" i="57"/>
  <c r="F28" i="57"/>
  <c r="F29" i="57"/>
  <c r="F30" i="57"/>
  <c r="F5" i="56" l="1"/>
  <c r="I5" i="56"/>
  <c r="F6" i="56"/>
  <c r="I6" i="56"/>
  <c r="F7" i="56"/>
  <c r="I7" i="56"/>
  <c r="F8" i="56"/>
  <c r="I8" i="56"/>
  <c r="F9" i="56"/>
  <c r="I9" i="56"/>
  <c r="F10" i="56"/>
  <c r="I10" i="56"/>
  <c r="F11" i="56"/>
  <c r="I11" i="56"/>
  <c r="F12" i="56"/>
  <c r="I12" i="56"/>
  <c r="F13" i="56"/>
  <c r="I13" i="56"/>
  <c r="F14" i="56"/>
  <c r="I14" i="56"/>
  <c r="F15" i="56"/>
  <c r="I15" i="56"/>
  <c r="F16" i="56"/>
  <c r="I16" i="56"/>
  <c r="F17" i="56"/>
  <c r="I17" i="56"/>
  <c r="F18" i="56"/>
  <c r="F19" i="56"/>
  <c r="F20" i="56"/>
  <c r="F21" i="56"/>
  <c r="F23" i="56"/>
  <c r="F24" i="56"/>
  <c r="F25" i="56"/>
  <c r="F26" i="56"/>
  <c r="F27" i="56"/>
  <c r="F28" i="56"/>
  <c r="I28" i="56"/>
  <c r="F29" i="56"/>
  <c r="I29" i="56"/>
  <c r="F30" i="56"/>
  <c r="I30" i="56"/>
  <c r="H31" i="55" l="1"/>
  <c r="H32" i="55"/>
  <c r="H33" i="55"/>
  <c r="K33" i="55"/>
  <c r="K5" i="53" l="1"/>
  <c r="K6" i="53"/>
  <c r="K7" i="53"/>
  <c r="K8" i="53"/>
  <c r="K9" i="53"/>
  <c r="K10" i="53"/>
  <c r="K11" i="53"/>
  <c r="K12" i="53"/>
  <c r="K13" i="53"/>
  <c r="K14" i="53"/>
  <c r="K15" i="53"/>
  <c r="K16" i="53"/>
  <c r="K17" i="53"/>
  <c r="K18" i="53"/>
  <c r="K19" i="53"/>
  <c r="K20" i="53"/>
  <c r="K21" i="53"/>
  <c r="K22" i="53"/>
  <c r="J5" i="52" l="1"/>
  <c r="J6" i="52"/>
  <c r="J7" i="52"/>
  <c r="J8" i="52"/>
  <c r="J9" i="52"/>
  <c r="J10" i="52"/>
  <c r="J11" i="52"/>
  <c r="J22" i="52"/>
  <c r="J23" i="52"/>
  <c r="J24" i="52"/>
  <c r="J25" i="52"/>
  <c r="J26" i="52"/>
  <c r="J27" i="52"/>
  <c r="J28" i="52"/>
  <c r="G5" i="51" l="1"/>
  <c r="C6" i="51"/>
  <c r="E6" i="51"/>
  <c r="G6" i="51"/>
  <c r="C7" i="51"/>
  <c r="E7" i="51"/>
  <c r="G7" i="51"/>
  <c r="C8" i="51"/>
  <c r="E8" i="51"/>
  <c r="G8" i="51"/>
  <c r="C9" i="51"/>
  <c r="E9" i="51"/>
  <c r="G9" i="51"/>
  <c r="C10" i="51"/>
  <c r="E10" i="51"/>
  <c r="G10" i="51"/>
  <c r="C11" i="51"/>
  <c r="E11" i="51"/>
  <c r="G11" i="51"/>
  <c r="C12" i="51"/>
  <c r="E12" i="51"/>
  <c r="G12" i="51"/>
  <c r="C13" i="51"/>
  <c r="E13" i="51"/>
  <c r="G13" i="51"/>
  <c r="C14" i="51"/>
  <c r="E14" i="51"/>
  <c r="G14" i="51"/>
  <c r="C15" i="51"/>
  <c r="E15" i="51"/>
  <c r="G15" i="51"/>
  <c r="C16" i="51"/>
  <c r="E16" i="51"/>
  <c r="G16" i="51"/>
  <c r="C17" i="51"/>
  <c r="E17" i="51"/>
  <c r="G17" i="51"/>
  <c r="C18" i="51"/>
  <c r="E18" i="51"/>
  <c r="G18" i="51"/>
  <c r="C19" i="51"/>
  <c r="E19" i="51"/>
  <c r="G19" i="51"/>
  <c r="C20" i="51"/>
  <c r="E20" i="51"/>
  <c r="G20" i="51"/>
  <c r="C21" i="51"/>
  <c r="E21" i="51"/>
  <c r="G21" i="51"/>
  <c r="C22" i="51"/>
  <c r="E22" i="51"/>
  <c r="G22" i="51"/>
  <c r="C23" i="51"/>
  <c r="E23" i="51"/>
  <c r="G23" i="51"/>
  <c r="C24" i="51"/>
  <c r="E24" i="51"/>
  <c r="G24" i="51"/>
  <c r="C25" i="51"/>
  <c r="E25" i="51"/>
  <c r="G25" i="51"/>
  <c r="C26" i="51"/>
  <c r="E26" i="51"/>
  <c r="G26" i="51"/>
  <c r="C27" i="51"/>
  <c r="E27" i="51"/>
  <c r="G27" i="51"/>
  <c r="C28" i="51"/>
  <c r="E28" i="51"/>
  <c r="G28" i="51"/>
  <c r="C29" i="51"/>
  <c r="E29" i="51"/>
  <c r="G29" i="51"/>
  <c r="C30" i="51"/>
  <c r="E30" i="51"/>
  <c r="G30" i="51"/>
  <c r="C31" i="51"/>
  <c r="E31" i="51"/>
  <c r="G31" i="51"/>
  <c r="D5" i="47" l="1"/>
  <c r="D6" i="47"/>
  <c r="D7" i="47"/>
  <c r="D8" i="47"/>
  <c r="D9" i="47"/>
  <c r="D10" i="47"/>
  <c r="D11" i="47"/>
  <c r="D12" i="47"/>
  <c r="D13" i="47"/>
  <c r="D14" i="47"/>
  <c r="D15" i="47"/>
  <c r="D16" i="47"/>
  <c r="D17" i="47"/>
  <c r="D18" i="47"/>
  <c r="D19" i="47"/>
  <c r="D20" i="47"/>
  <c r="D21" i="47"/>
  <c r="D22" i="47"/>
  <c r="D23" i="47"/>
  <c r="D24" i="47"/>
  <c r="D25" i="47"/>
  <c r="P7" i="46" l="1"/>
  <c r="P8" i="46"/>
  <c r="P9" i="46"/>
  <c r="P10" i="46"/>
  <c r="P11" i="46"/>
  <c r="P12" i="46"/>
  <c r="P13" i="46"/>
  <c r="P14" i="46"/>
  <c r="P15" i="46"/>
  <c r="P16" i="46"/>
  <c r="P17" i="46"/>
  <c r="P18" i="46"/>
  <c r="P20" i="46"/>
  <c r="P21" i="46"/>
  <c r="P22" i="46"/>
  <c r="P23" i="46"/>
  <c r="P24" i="46"/>
  <c r="P25" i="46"/>
  <c r="P26" i="46"/>
  <c r="P27" i="46"/>
  <c r="P28" i="46"/>
  <c r="B25" i="45" l="1"/>
  <c r="C25" i="45"/>
  <c r="D25" i="45"/>
  <c r="E25" i="45"/>
  <c r="F25" i="45"/>
  <c r="G25" i="45"/>
  <c r="H25" i="45"/>
  <c r="I25" i="45"/>
  <c r="J25" i="45"/>
  <c r="K25" i="45"/>
  <c r="L25" i="45"/>
  <c r="M25" i="45"/>
  <c r="B23" i="44" l="1"/>
  <c r="B24" i="44"/>
  <c r="B29" i="44"/>
  <c r="B30" i="44"/>
  <c r="N7" i="43" l="1"/>
  <c r="N8" i="43"/>
  <c r="N13" i="43" s="1"/>
  <c r="N9" i="43"/>
  <c r="N10" i="43"/>
  <c r="N11" i="43"/>
  <c r="N12" i="43"/>
  <c r="B13" i="43"/>
  <c r="C13" i="43"/>
  <c r="D13" i="43"/>
  <c r="E13" i="43"/>
  <c r="F13" i="43"/>
  <c r="G13" i="43"/>
  <c r="H13" i="43"/>
  <c r="I13" i="43"/>
  <c r="J13" i="43"/>
  <c r="K13" i="43"/>
  <c r="L13" i="43"/>
  <c r="M13" i="43"/>
  <c r="N18" i="43"/>
  <c r="N23" i="43" s="1"/>
  <c r="N19" i="43"/>
  <c r="N20" i="43"/>
  <c r="N21" i="43"/>
  <c r="N22" i="43"/>
  <c r="B23" i="43"/>
  <c r="C23" i="43"/>
  <c r="D23" i="43"/>
  <c r="E23" i="43"/>
  <c r="F23" i="43"/>
  <c r="G23" i="43"/>
  <c r="H23" i="43"/>
  <c r="I23" i="43"/>
  <c r="J23" i="43"/>
  <c r="K23" i="43"/>
  <c r="L23" i="43"/>
  <c r="M23" i="43"/>
  <c r="N30" i="43"/>
  <c r="N31" i="43"/>
  <c r="N32" i="43"/>
  <c r="N33" i="43"/>
  <c r="N34" i="43"/>
  <c r="N35" i="43"/>
  <c r="B36" i="43"/>
  <c r="C36" i="43"/>
  <c r="D36" i="43"/>
  <c r="E36" i="43"/>
  <c r="F36" i="43"/>
  <c r="G36" i="43"/>
  <c r="H36" i="43"/>
  <c r="I36" i="43"/>
  <c r="J36" i="43"/>
  <c r="K36" i="43"/>
  <c r="L36" i="43"/>
  <c r="M36" i="43"/>
  <c r="N36" i="43"/>
  <c r="N41" i="43"/>
  <c r="N42" i="43"/>
  <c r="N43" i="43"/>
  <c r="N44" i="43"/>
  <c r="N46" i="43" s="1"/>
  <c r="N45" i="43"/>
  <c r="B46" i="43"/>
  <c r="C46" i="43"/>
  <c r="D46" i="43"/>
  <c r="E46" i="43"/>
  <c r="F46" i="43"/>
  <c r="G46" i="43"/>
  <c r="H46" i="43"/>
  <c r="I46" i="43"/>
  <c r="J46" i="43"/>
  <c r="K46" i="43"/>
  <c r="L46" i="43"/>
  <c r="M46" i="43"/>
  <c r="N53" i="43"/>
  <c r="N54" i="43"/>
  <c r="N60" i="43" s="1"/>
  <c r="N55" i="43"/>
  <c r="N56" i="43"/>
  <c r="N57" i="43"/>
  <c r="N58" i="43"/>
  <c r="N59" i="43"/>
  <c r="B60" i="43"/>
  <c r="C60" i="43"/>
  <c r="D60" i="43"/>
  <c r="E60" i="43"/>
  <c r="F60" i="43"/>
  <c r="G60" i="43"/>
  <c r="H60" i="43"/>
  <c r="I60" i="43"/>
  <c r="J60" i="43"/>
  <c r="K60" i="43"/>
  <c r="L60" i="43"/>
  <c r="M60" i="43"/>
  <c r="N66" i="43"/>
  <c r="N67" i="43"/>
  <c r="N68" i="43"/>
  <c r="N69" i="43"/>
  <c r="N70" i="43"/>
  <c r="B71" i="43"/>
  <c r="C71" i="43"/>
  <c r="D71" i="43"/>
  <c r="E71" i="43"/>
  <c r="F71" i="43"/>
  <c r="G71" i="43"/>
  <c r="H71" i="43"/>
  <c r="I71" i="43"/>
  <c r="J71" i="43"/>
  <c r="K71" i="43"/>
  <c r="L71" i="43"/>
  <c r="M71" i="43"/>
  <c r="N71" i="43"/>
  <c r="N78" i="43"/>
  <c r="N79" i="43"/>
  <c r="N80" i="43"/>
  <c r="N81" i="43"/>
  <c r="N85" i="43" s="1"/>
  <c r="N82" i="43"/>
  <c r="N83" i="43"/>
  <c r="N84" i="43"/>
  <c r="B85" i="43"/>
  <c r="C85" i="43"/>
  <c r="D85" i="43"/>
  <c r="E85" i="43"/>
  <c r="F85" i="43"/>
  <c r="G85" i="43"/>
  <c r="H85" i="43"/>
  <c r="I85" i="43"/>
  <c r="J85" i="43"/>
  <c r="K85" i="43"/>
  <c r="L85" i="43"/>
  <c r="M85" i="43"/>
  <c r="N90" i="43"/>
  <c r="N91" i="43"/>
  <c r="N92" i="43"/>
  <c r="N93" i="43"/>
  <c r="N95" i="43" s="1"/>
  <c r="N94" i="43"/>
  <c r="B95" i="43"/>
  <c r="C95" i="43"/>
  <c r="D95" i="43"/>
  <c r="E95" i="43"/>
  <c r="F95" i="43"/>
  <c r="G95" i="43"/>
  <c r="H95" i="43"/>
  <c r="I95" i="43"/>
  <c r="J95" i="43"/>
  <c r="K95" i="43"/>
  <c r="L95" i="43"/>
  <c r="M95" i="43"/>
  <c r="N102" i="43"/>
  <c r="N103" i="43"/>
  <c r="N109" i="43" s="1"/>
  <c r="N104" i="43"/>
  <c r="N105" i="43"/>
  <c r="N106" i="43"/>
  <c r="N107" i="43"/>
  <c r="N108" i="43"/>
  <c r="B109" i="43"/>
  <c r="C109" i="43"/>
  <c r="D109" i="43"/>
  <c r="E109" i="43"/>
  <c r="F109" i="43"/>
  <c r="G109" i="43"/>
  <c r="H109" i="43"/>
  <c r="I109" i="43"/>
  <c r="J109" i="43"/>
  <c r="K109" i="43"/>
  <c r="L109" i="43"/>
  <c r="M109" i="43"/>
  <c r="N115" i="43"/>
  <c r="N116" i="43"/>
  <c r="N117" i="43"/>
  <c r="N118" i="43"/>
  <c r="N119" i="43"/>
  <c r="B120" i="43"/>
  <c r="C120" i="43"/>
  <c r="D120" i="43"/>
  <c r="E120" i="43"/>
  <c r="F120" i="43"/>
  <c r="G120" i="43"/>
  <c r="H120" i="43"/>
  <c r="I120" i="43"/>
  <c r="J120" i="43"/>
  <c r="K120" i="43"/>
  <c r="L120" i="43"/>
  <c r="M120" i="43"/>
  <c r="N120" i="43"/>
  <c r="N127" i="43"/>
  <c r="N128" i="43"/>
  <c r="N129" i="43"/>
  <c r="N130" i="43"/>
  <c r="N136" i="43" s="1"/>
  <c r="N131" i="43"/>
  <c r="N132" i="43"/>
  <c r="N133" i="43"/>
  <c r="N134" i="43"/>
  <c r="N135" i="43"/>
  <c r="B136" i="43"/>
  <c r="C136" i="43"/>
  <c r="D136" i="43"/>
  <c r="E136" i="43"/>
  <c r="F136" i="43"/>
  <c r="G136" i="43"/>
  <c r="H136" i="43"/>
  <c r="I136" i="43"/>
  <c r="J136" i="43"/>
  <c r="K136" i="43"/>
  <c r="L136" i="43"/>
  <c r="M136" i="43"/>
  <c r="N145" i="43"/>
  <c r="N146" i="43"/>
  <c r="N147" i="43"/>
  <c r="N148" i="43"/>
  <c r="N149" i="43"/>
  <c r="B150" i="43"/>
  <c r="C150" i="43"/>
  <c r="D150" i="43"/>
  <c r="E150" i="43"/>
  <c r="F150" i="43"/>
  <c r="G150" i="43"/>
  <c r="H150" i="43"/>
  <c r="I150" i="43"/>
  <c r="J150" i="43"/>
  <c r="K150" i="43"/>
  <c r="L150" i="43"/>
  <c r="M150" i="43"/>
  <c r="N150" i="43"/>
  <c r="F158" i="43"/>
  <c r="F159" i="43"/>
  <c r="F160" i="43"/>
  <c r="F161" i="43"/>
  <c r="F162" i="43"/>
  <c r="F163" i="43"/>
  <c r="F164" i="43"/>
  <c r="F165" i="43"/>
  <c r="F166" i="43"/>
  <c r="B167" i="43"/>
  <c r="D167" i="43"/>
  <c r="F167" i="43"/>
  <c r="F178" i="43"/>
  <c r="F179" i="43"/>
  <c r="F180" i="43"/>
  <c r="F181" i="43"/>
  <c r="F182" i="43"/>
  <c r="B183" i="43"/>
  <c r="D183" i="43"/>
  <c r="F183" i="43"/>
  <c r="B5" i="42" l="1"/>
  <c r="H5" i="42"/>
  <c r="B6" i="42"/>
  <c r="H6" i="42"/>
  <c r="B7" i="42"/>
  <c r="H7" i="42"/>
  <c r="B8" i="42"/>
  <c r="H8" i="42"/>
  <c r="B9" i="42"/>
  <c r="H9" i="42"/>
  <c r="B10" i="42"/>
  <c r="H10" i="42"/>
  <c r="B11" i="42"/>
  <c r="H11" i="42"/>
  <c r="B12" i="42"/>
  <c r="H12" i="42"/>
  <c r="B13" i="42"/>
  <c r="H13" i="42"/>
  <c r="B14" i="42"/>
  <c r="H14" i="42"/>
  <c r="B15" i="42"/>
  <c r="H15" i="42"/>
  <c r="B16" i="42"/>
  <c r="H16" i="42"/>
  <c r="H17" i="42"/>
  <c r="H18" i="42"/>
  <c r="H19" i="42"/>
  <c r="B22" i="42"/>
  <c r="B23" i="42"/>
  <c r="B24" i="42"/>
  <c r="B29" i="42"/>
  <c r="H29" i="42"/>
  <c r="H5" i="40" l="1"/>
  <c r="H6" i="40"/>
  <c r="H7" i="40"/>
  <c r="H8" i="40"/>
  <c r="H9" i="40"/>
  <c r="H10" i="40"/>
  <c r="H11" i="40"/>
  <c r="H12" i="40"/>
  <c r="H13" i="40"/>
  <c r="H14" i="40"/>
  <c r="H15" i="40"/>
  <c r="H16" i="40"/>
  <c r="H17" i="40"/>
  <c r="H18" i="40"/>
  <c r="H19" i="40"/>
  <c r="C5" i="39" l="1"/>
  <c r="C6" i="39"/>
  <c r="C7" i="39"/>
  <c r="C8" i="39"/>
  <c r="C9" i="39"/>
  <c r="C10" i="39"/>
  <c r="C11" i="39"/>
  <c r="C12" i="39"/>
  <c r="C13" i="39"/>
  <c r="C14" i="39"/>
  <c r="C15" i="39"/>
  <c r="C16" i="39"/>
  <c r="C17" i="39"/>
  <c r="C18" i="39"/>
  <c r="C19" i="39"/>
  <c r="D19" i="39"/>
  <c r="E19" i="39"/>
  <c r="E37" i="39"/>
  <c r="E38" i="39"/>
  <c r="E39" i="39"/>
  <c r="E40" i="39"/>
  <c r="E41" i="39"/>
  <c r="E42" i="39"/>
  <c r="E43" i="39"/>
  <c r="E44" i="39"/>
  <c r="E45" i="39"/>
  <c r="E46" i="39"/>
  <c r="E47" i="39"/>
  <c r="E48" i="39"/>
  <c r="E49" i="39"/>
  <c r="E50" i="39"/>
  <c r="E51" i="39"/>
  <c r="E53" i="39"/>
  <c r="C4" i="38" l="1"/>
  <c r="C5" i="38"/>
  <c r="C6" i="38"/>
  <c r="C7" i="38"/>
  <c r="C8" i="38"/>
  <c r="C9" i="38"/>
  <c r="C10" i="38"/>
  <c r="C11" i="38"/>
  <c r="C12" i="38"/>
  <c r="C13" i="38"/>
  <c r="C14" i="38"/>
  <c r="C15" i="38"/>
  <c r="C17" i="38"/>
  <c r="C18" i="38"/>
  <c r="C19" i="38"/>
  <c r="L5" i="37" l="1"/>
  <c r="M5" i="37"/>
  <c r="L6" i="37"/>
  <c r="M6" i="37"/>
  <c r="L7" i="37"/>
  <c r="M7" i="37"/>
  <c r="L8" i="37"/>
  <c r="M8" i="37"/>
  <c r="L9" i="37"/>
  <c r="M9" i="37"/>
  <c r="L10" i="37"/>
  <c r="M10" i="37"/>
  <c r="L11" i="37"/>
  <c r="M11" i="37"/>
  <c r="L12" i="37"/>
  <c r="M12" i="37"/>
  <c r="L13" i="37"/>
  <c r="M13" i="37"/>
  <c r="L14" i="37"/>
  <c r="M14" i="37"/>
  <c r="L15" i="37"/>
  <c r="M15" i="37"/>
  <c r="L16" i="37"/>
  <c r="M16" i="37"/>
  <c r="L17" i="37"/>
  <c r="M17" i="37"/>
  <c r="L18" i="37"/>
  <c r="M18" i="37"/>
  <c r="L19" i="37"/>
  <c r="M19" i="37"/>
  <c r="L20" i="37"/>
  <c r="M20" i="37"/>
  <c r="L21" i="37"/>
  <c r="M21" i="37"/>
  <c r="L22" i="37"/>
  <c r="M22" i="37"/>
  <c r="L23" i="37"/>
  <c r="M23" i="37"/>
  <c r="L24" i="37"/>
  <c r="M24" i="37"/>
  <c r="L25" i="37"/>
  <c r="M25" i="37"/>
  <c r="L26" i="37"/>
  <c r="M26" i="37"/>
  <c r="L27" i="37"/>
  <c r="M27" i="37"/>
  <c r="L28" i="37"/>
  <c r="M28" i="37"/>
  <c r="L29" i="37"/>
  <c r="M29" i="37"/>
  <c r="L30" i="37"/>
  <c r="M30" i="37"/>
  <c r="L31" i="37"/>
  <c r="M31" i="37"/>
  <c r="L32" i="37"/>
  <c r="M32" i="37"/>
  <c r="L33" i="37"/>
  <c r="M33" i="37"/>
  <c r="K19" i="36" l="1"/>
  <c r="K28" i="36"/>
  <c r="K30" i="36"/>
  <c r="O4" i="35" l="1"/>
  <c r="O5" i="35"/>
  <c r="O6" i="35"/>
  <c r="O7" i="35"/>
  <c r="O8" i="35"/>
  <c r="O9" i="35"/>
  <c r="O10" i="35"/>
  <c r="O11" i="35"/>
  <c r="O12" i="35"/>
  <c r="O13" i="35"/>
  <c r="O14" i="35"/>
  <c r="O15" i="35"/>
  <c r="O16" i="35"/>
  <c r="O17" i="35"/>
  <c r="O18" i="35"/>
  <c r="O19" i="35"/>
  <c r="O20" i="35"/>
  <c r="O21" i="35"/>
  <c r="O22" i="35"/>
  <c r="O23" i="35"/>
  <c r="O24" i="35"/>
  <c r="O25" i="35"/>
  <c r="C26" i="35"/>
  <c r="D26" i="35"/>
  <c r="O26" i="35" s="1"/>
  <c r="E26" i="35"/>
  <c r="F26" i="35"/>
  <c r="G26" i="35"/>
  <c r="H26" i="35"/>
  <c r="I26" i="35"/>
  <c r="J26" i="35"/>
  <c r="K26" i="35"/>
  <c r="L26" i="35"/>
  <c r="M26" i="35"/>
  <c r="N26" i="35"/>
  <c r="B4" i="33" l="1"/>
  <c r="B5" i="33" s="1"/>
  <c r="D5" i="33"/>
  <c r="E5" i="33"/>
  <c r="G5" i="33"/>
  <c r="H5" i="33"/>
  <c r="I5" i="33"/>
  <c r="B6" i="33"/>
  <c r="B7" i="33"/>
  <c r="C7" i="33"/>
  <c r="D7" i="33"/>
  <c r="E7" i="33"/>
  <c r="F7" i="33"/>
  <c r="G7" i="33"/>
  <c r="H7" i="33"/>
  <c r="I7" i="33"/>
  <c r="B8" i="33"/>
  <c r="C9" i="33" s="1"/>
  <c r="B9" i="33"/>
  <c r="E9" i="33"/>
  <c r="F9" i="33"/>
  <c r="G9" i="33"/>
  <c r="I9" i="33"/>
  <c r="B10" i="33"/>
  <c r="B11" i="33" s="1"/>
  <c r="E11" i="33"/>
  <c r="I11" i="33"/>
  <c r="B12" i="33"/>
  <c r="B13" i="33" s="1"/>
  <c r="D13" i="33"/>
  <c r="E13" i="33"/>
  <c r="G13" i="33"/>
  <c r="H13" i="33"/>
  <c r="I13" i="33"/>
  <c r="B14" i="33"/>
  <c r="B15" i="33"/>
  <c r="C15" i="33"/>
  <c r="D15" i="33"/>
  <c r="E15" i="33"/>
  <c r="F15" i="33"/>
  <c r="G15" i="33"/>
  <c r="H15" i="33"/>
  <c r="I15" i="33"/>
  <c r="B16" i="33"/>
  <c r="D17" i="33" s="1"/>
  <c r="B17" i="33"/>
  <c r="C17" i="33"/>
  <c r="E17" i="33"/>
  <c r="F17" i="33"/>
  <c r="G17" i="33"/>
  <c r="I17" i="33"/>
  <c r="B18" i="33"/>
  <c r="B19" i="33" s="1"/>
  <c r="E19" i="33"/>
  <c r="I19" i="33"/>
  <c r="B21" i="33"/>
  <c r="C21" i="33"/>
  <c r="D21" i="33"/>
  <c r="E21" i="33"/>
  <c r="F21" i="33"/>
  <c r="G21" i="33"/>
  <c r="H21" i="33"/>
  <c r="I21" i="33"/>
  <c r="B22" i="33"/>
  <c r="B23" i="33" s="1"/>
  <c r="D23" i="33"/>
  <c r="E23" i="33"/>
  <c r="G23" i="33"/>
  <c r="H23" i="33"/>
  <c r="I23" i="33"/>
  <c r="B33" i="33"/>
  <c r="C33" i="33"/>
  <c r="D33" i="33"/>
  <c r="E33" i="33"/>
  <c r="F33" i="33"/>
  <c r="G33" i="33"/>
  <c r="H33" i="33"/>
  <c r="I33" i="33"/>
  <c r="B35" i="33"/>
  <c r="C35" i="33"/>
  <c r="D35" i="33"/>
  <c r="E35" i="33"/>
  <c r="F35" i="33"/>
  <c r="G35" i="33"/>
  <c r="H35" i="33"/>
  <c r="I35" i="33"/>
  <c r="B37" i="33"/>
  <c r="C37" i="33"/>
  <c r="D37" i="33"/>
  <c r="E37" i="33"/>
  <c r="F37" i="33"/>
  <c r="G37" i="33"/>
  <c r="H37" i="33"/>
  <c r="I37" i="33"/>
  <c r="B38" i="33"/>
  <c r="B39" i="33"/>
  <c r="C39" i="33"/>
  <c r="D39" i="33"/>
  <c r="E39" i="33"/>
  <c r="F39" i="33"/>
  <c r="G39" i="33"/>
  <c r="H39" i="33"/>
  <c r="I39" i="33"/>
  <c r="B40" i="33"/>
  <c r="D41" i="33" s="1"/>
  <c r="B41" i="33"/>
  <c r="C41" i="33"/>
  <c r="E41" i="33"/>
  <c r="F41" i="33"/>
  <c r="G41" i="33"/>
  <c r="I41" i="33"/>
  <c r="B42" i="33"/>
  <c r="B43" i="33" s="1"/>
  <c r="E43" i="33"/>
  <c r="I43" i="33"/>
  <c r="B44" i="33"/>
  <c r="B45" i="33" s="1"/>
  <c r="D45" i="33"/>
  <c r="E45" i="33"/>
  <c r="H45" i="33"/>
  <c r="I45" i="33"/>
  <c r="B47" i="33"/>
  <c r="C47" i="33"/>
  <c r="D47" i="33"/>
  <c r="E47" i="33"/>
  <c r="F47" i="33"/>
  <c r="G47" i="33"/>
  <c r="H47" i="33"/>
  <c r="I47" i="33"/>
  <c r="B49" i="33"/>
  <c r="C49" i="33"/>
  <c r="D49" i="33"/>
  <c r="E49" i="33"/>
  <c r="F49" i="33"/>
  <c r="G49" i="33"/>
  <c r="H49" i="33"/>
  <c r="I49" i="33"/>
  <c r="D43" i="33" l="1"/>
  <c r="C23" i="33"/>
  <c r="H19" i="33"/>
  <c r="D19" i="33"/>
  <c r="C13" i="33"/>
  <c r="H11" i="33"/>
  <c r="D11" i="33"/>
  <c r="C5" i="33"/>
  <c r="G45" i="33"/>
  <c r="C45" i="33"/>
  <c r="H43" i="33"/>
  <c r="F45" i="33"/>
  <c r="G43" i="33"/>
  <c r="C43" i="33"/>
  <c r="H41" i="33"/>
  <c r="F23" i="33"/>
  <c r="G19" i="33"/>
  <c r="C19" i="33"/>
  <c r="H17" i="33"/>
  <c r="F13" i="33"/>
  <c r="G11" i="33"/>
  <c r="C11" i="33"/>
  <c r="H9" i="33"/>
  <c r="D9" i="33"/>
  <c r="F5" i="33"/>
  <c r="F43" i="33"/>
  <c r="F19" i="33"/>
  <c r="F11" i="33"/>
  <c r="L6" i="32" l="1"/>
  <c r="L7" i="32"/>
  <c r="M6" i="32" s="1"/>
  <c r="L8" i="32"/>
  <c r="L9" i="32"/>
  <c r="L10" i="32"/>
  <c r="L11" i="32"/>
  <c r="M10" i="32" s="1"/>
  <c r="L12" i="32"/>
  <c r="L13" i="32"/>
  <c r="L14" i="32"/>
  <c r="M14" i="32"/>
  <c r="L15" i="32"/>
  <c r="L16" i="32"/>
  <c r="L17" i="32"/>
  <c r="L18" i="32"/>
  <c r="M18" i="32" s="1"/>
  <c r="L19" i="32"/>
  <c r="L20" i="32"/>
  <c r="L21" i="32"/>
  <c r="L22" i="32"/>
  <c r="L23" i="32"/>
  <c r="M22" i="32" s="1"/>
  <c r="L24" i="32"/>
  <c r="L25" i="32"/>
  <c r="L26" i="32"/>
  <c r="L27" i="32"/>
  <c r="M26" i="32" s="1"/>
  <c r="L28" i="32"/>
  <c r="L29" i="32"/>
  <c r="L30" i="32"/>
  <c r="M30" i="32"/>
  <c r="L31" i="32"/>
  <c r="L32" i="32"/>
  <c r="L33" i="32"/>
  <c r="L34" i="32"/>
  <c r="M34" i="32" s="1"/>
  <c r="L35" i="32"/>
  <c r="L36" i="32"/>
  <c r="L37" i="32"/>
  <c r="L38" i="32"/>
  <c r="L39" i="32"/>
  <c r="M38" i="32" s="1"/>
  <c r="L40" i="32"/>
  <c r="L41" i="32"/>
  <c r="G42" i="32"/>
  <c r="H42" i="32"/>
  <c r="L42" i="32" s="1"/>
  <c r="J42" i="32"/>
  <c r="K42" i="32"/>
  <c r="E43" i="32"/>
  <c r="C129" i="32" s="1"/>
  <c r="F129" i="32" s="1"/>
  <c r="G43" i="32"/>
  <c r="J43" i="32"/>
  <c r="E44" i="32"/>
  <c r="D129" i="32" s="1"/>
  <c r="G44" i="32"/>
  <c r="H44" i="32"/>
  <c r="J44" i="32"/>
  <c r="L44" i="32"/>
  <c r="E45" i="32"/>
  <c r="G45" i="32"/>
  <c r="L45" i="32" s="1"/>
  <c r="H45" i="32"/>
  <c r="J45" i="32"/>
  <c r="E129" i="32" s="1"/>
  <c r="L46" i="32"/>
  <c r="L47" i="32"/>
  <c r="M46" i="32" s="1"/>
  <c r="L48" i="32"/>
  <c r="L49" i="32"/>
  <c r="D50" i="32"/>
  <c r="L50" i="32"/>
  <c r="M50" i="32" s="1"/>
  <c r="D51" i="32"/>
  <c r="C100" i="32" s="1"/>
  <c r="L51" i="32"/>
  <c r="D52" i="32"/>
  <c r="L52" i="32" s="1"/>
  <c r="D53" i="32"/>
  <c r="L53" i="32"/>
  <c r="D59" i="32"/>
  <c r="D60" i="32"/>
  <c r="D61" i="32"/>
  <c r="D62" i="32"/>
  <c r="D63" i="32"/>
  <c r="D64" i="32"/>
  <c r="D65" i="32"/>
  <c r="D66" i="32"/>
  <c r="D67" i="32"/>
  <c r="D68" i="32"/>
  <c r="D69" i="32"/>
  <c r="F89" i="32"/>
  <c r="G89" i="32"/>
  <c r="F90" i="32"/>
  <c r="G90" i="32"/>
  <c r="F91" i="32"/>
  <c r="G91" i="32"/>
  <c r="F92" i="32"/>
  <c r="G92" i="32"/>
  <c r="F93" i="32"/>
  <c r="G93" i="32"/>
  <c r="E94" i="32"/>
  <c r="F94" i="32"/>
  <c r="G94" i="32"/>
  <c r="B95" i="32"/>
  <c r="G95" i="32" s="1"/>
  <c r="C95" i="32"/>
  <c r="D95" i="32"/>
  <c r="E95" i="32"/>
  <c r="F95" i="32"/>
  <c r="B96" i="32"/>
  <c r="C96" i="32"/>
  <c r="F96" i="32" s="1"/>
  <c r="D96" i="32"/>
  <c r="G96" i="32" s="1"/>
  <c r="E96" i="32"/>
  <c r="G97" i="32"/>
  <c r="B98" i="32"/>
  <c r="C98" i="32"/>
  <c r="G98" i="32" s="1"/>
  <c r="D98" i="32"/>
  <c r="E98" i="32"/>
  <c r="F99" i="32"/>
  <c r="G99" i="32"/>
  <c r="B100" i="32"/>
  <c r="E100" i="32"/>
  <c r="F120" i="32"/>
  <c r="G120" i="32"/>
  <c r="F121" i="32"/>
  <c r="G121" i="32"/>
  <c r="F122" i="32"/>
  <c r="G122" i="32"/>
  <c r="F123" i="32"/>
  <c r="G123" i="32"/>
  <c r="F124" i="32"/>
  <c r="G124" i="32"/>
  <c r="E125" i="32"/>
  <c r="G125" i="32" s="1"/>
  <c r="F125" i="32"/>
  <c r="B126" i="32"/>
  <c r="C126" i="32"/>
  <c r="F126" i="32" s="1"/>
  <c r="D126" i="32"/>
  <c r="E126" i="32"/>
  <c r="G126" i="32"/>
  <c r="B127" i="32"/>
  <c r="C127" i="32"/>
  <c r="F127" i="32" s="1"/>
  <c r="D127" i="32"/>
  <c r="G127" i="32" s="1"/>
  <c r="E127" i="32"/>
  <c r="G128" i="32"/>
  <c r="B129" i="32"/>
  <c r="F130" i="32"/>
  <c r="G130" i="32"/>
  <c r="B131" i="32"/>
  <c r="C131" i="32"/>
  <c r="D131" i="32"/>
  <c r="E131" i="32"/>
  <c r="G131" i="32" s="1"/>
  <c r="F131" i="32"/>
  <c r="G129" i="32" l="1"/>
  <c r="F100" i="32"/>
  <c r="L43" i="32"/>
  <c r="M42" i="32" s="1"/>
  <c r="D100" i="32"/>
  <c r="G100" i="32" s="1"/>
  <c r="D22" i="29" l="1"/>
  <c r="B4" i="27" l="1"/>
  <c r="B14" i="27" s="1"/>
  <c r="B8" i="27"/>
  <c r="D10" i="26" l="1"/>
  <c r="C31" i="26"/>
  <c r="C32" i="26"/>
  <c r="C33" i="26"/>
  <c r="B14" i="25" l="1"/>
  <c r="C14" i="25"/>
  <c r="D14" i="25"/>
  <c r="E14" i="25"/>
  <c r="F14" i="25"/>
  <c r="G14" i="25"/>
  <c r="H14" i="25"/>
  <c r="I14" i="25"/>
  <c r="J14" i="25"/>
  <c r="K14" i="25"/>
  <c r="C5" i="24" l="1"/>
  <c r="C6" i="24"/>
  <c r="C7" i="24"/>
  <c r="C8" i="24"/>
  <c r="C9" i="24"/>
  <c r="C10" i="24"/>
  <c r="C13" i="24"/>
  <c r="D13" i="24"/>
  <c r="E13" i="24"/>
  <c r="F13" i="24"/>
  <c r="C14" i="24"/>
  <c r="C15" i="24"/>
  <c r="C16" i="24"/>
  <c r="C17" i="24"/>
  <c r="C18" i="24"/>
  <c r="C19" i="24"/>
  <c r="C22" i="24"/>
  <c r="D22" i="24"/>
  <c r="E22" i="24"/>
  <c r="F22" i="24"/>
  <c r="C23" i="24"/>
  <c r="C24" i="24"/>
  <c r="C25" i="24"/>
  <c r="C26" i="24"/>
  <c r="C27" i="24"/>
  <c r="C28" i="24"/>
  <c r="C31" i="24"/>
  <c r="D31" i="24"/>
  <c r="E31" i="24"/>
  <c r="F31" i="24"/>
  <c r="C32" i="24"/>
  <c r="C33" i="24"/>
  <c r="C34" i="24"/>
  <c r="C35" i="24"/>
  <c r="C36" i="24"/>
  <c r="C37" i="24"/>
  <c r="C40" i="24"/>
  <c r="D40" i="24"/>
  <c r="E40" i="24"/>
  <c r="F40" i="24"/>
  <c r="C41" i="24"/>
  <c r="C42" i="24"/>
  <c r="C43" i="24"/>
  <c r="C44" i="24"/>
  <c r="C45" i="24"/>
  <c r="C46" i="24"/>
  <c r="C49" i="24"/>
  <c r="D49" i="24"/>
  <c r="E49" i="24"/>
  <c r="F49" i="24"/>
  <c r="C50" i="24"/>
  <c r="C51" i="24"/>
  <c r="C52" i="24"/>
  <c r="C53" i="24"/>
  <c r="C54" i="24"/>
  <c r="C55" i="24"/>
  <c r="C58" i="24"/>
  <c r="D58" i="24"/>
  <c r="E58" i="24"/>
  <c r="F58" i="24"/>
  <c r="D5" i="18" l="1"/>
  <c r="G5" i="18"/>
  <c r="D6" i="18"/>
  <c r="G6" i="18"/>
  <c r="D7" i="18"/>
  <c r="G7" i="18"/>
  <c r="D8" i="18"/>
  <c r="G8" i="18"/>
  <c r="D9" i="18"/>
  <c r="G9" i="18"/>
  <c r="D10" i="18"/>
  <c r="G10" i="18"/>
  <c r="D11" i="18"/>
  <c r="G11" i="18"/>
  <c r="D12" i="18"/>
  <c r="G12" i="18"/>
  <c r="D13" i="18"/>
  <c r="G13" i="18"/>
  <c r="D14" i="18"/>
  <c r="G14" i="18"/>
  <c r="D15" i="18"/>
  <c r="G15" i="18"/>
  <c r="D16" i="18"/>
  <c r="G16" i="18"/>
  <c r="G17" i="18"/>
  <c r="D18" i="18"/>
  <c r="G18" i="18"/>
  <c r="G19" i="18"/>
  <c r="D20" i="18"/>
  <c r="G20" i="18"/>
  <c r="G21" i="18"/>
  <c r="D23" i="18"/>
  <c r="G23" i="18"/>
  <c r="G24" i="18"/>
  <c r="G25" i="18"/>
  <c r="G26" i="18"/>
  <c r="G27" i="18"/>
  <c r="G29" i="18"/>
  <c r="D30" i="18"/>
  <c r="G30" i="18"/>
  <c r="G31" i="18"/>
  <c r="G32" i="18"/>
  <c r="G33" i="18"/>
  <c r="D5" i="14" l="1"/>
  <c r="F5" i="14"/>
  <c r="H5" i="14"/>
  <c r="J5" i="14"/>
  <c r="D6" i="14"/>
  <c r="F6" i="14"/>
  <c r="H6" i="14"/>
  <c r="J6" i="14"/>
  <c r="D7" i="14"/>
  <c r="F7" i="14"/>
  <c r="H7" i="14"/>
  <c r="J7" i="14"/>
  <c r="D8" i="14"/>
  <c r="F8" i="14"/>
  <c r="H8" i="14"/>
  <c r="J8" i="14"/>
  <c r="D9" i="14"/>
  <c r="F9" i="14"/>
  <c r="H9" i="14"/>
  <c r="J9" i="14"/>
  <c r="D10" i="14"/>
  <c r="F10" i="14"/>
  <c r="H10" i="14"/>
  <c r="J10" i="14"/>
  <c r="D11" i="14"/>
  <c r="F11" i="14"/>
  <c r="H11" i="14"/>
  <c r="J11" i="14"/>
  <c r="D12" i="14"/>
  <c r="F12" i="14"/>
  <c r="H12" i="14"/>
  <c r="J12" i="14"/>
  <c r="D13" i="14"/>
  <c r="F13" i="14"/>
  <c r="H13" i="14"/>
  <c r="J13" i="14"/>
  <c r="B17" i="13" l="1"/>
  <c r="D7" i="10" l="1"/>
  <c r="C8" i="10"/>
  <c r="C7" i="10" s="1"/>
  <c r="D8" i="10"/>
  <c r="F8" i="10"/>
  <c r="F7" i="10" s="1"/>
  <c r="G8" i="10"/>
  <c r="G7" i="10" s="1"/>
  <c r="E42" i="10"/>
  <c r="E43" i="10"/>
  <c r="E44" i="10"/>
  <c r="E45" i="10"/>
  <c r="E46" i="10"/>
  <c r="E47" i="10"/>
  <c r="E48" i="10"/>
  <c r="E49" i="10"/>
  <c r="E50" i="10"/>
  <c r="E51" i="10"/>
  <c r="C52" i="10"/>
  <c r="B52" i="10" s="1"/>
  <c r="D52" i="10"/>
  <c r="F52" i="10"/>
  <c r="E52" i="10" s="1"/>
  <c r="G52" i="10"/>
  <c r="B53" i="10"/>
  <c r="E53" i="10"/>
  <c r="B54" i="10"/>
  <c r="E54" i="10"/>
  <c r="B55" i="10"/>
  <c r="E55" i="10"/>
  <c r="B56" i="10"/>
  <c r="E56" i="10"/>
  <c r="B57" i="10"/>
  <c r="E57" i="10"/>
  <c r="B58" i="10"/>
  <c r="E58" i="10"/>
  <c r="B59" i="10"/>
  <c r="E59" i="10"/>
  <c r="B60" i="10"/>
  <c r="E60" i="10"/>
  <c r="B61" i="10"/>
  <c r="E61" i="10"/>
  <c r="B62" i="10"/>
  <c r="E62" i="10"/>
  <c r="B63" i="10"/>
  <c r="E63" i="10"/>
  <c r="B64" i="10"/>
  <c r="E64" i="10"/>
  <c r="B65" i="10"/>
  <c r="E65" i="10"/>
  <c r="B66" i="10"/>
  <c r="E66" i="10"/>
  <c r="B67" i="10"/>
  <c r="E67" i="10"/>
  <c r="B68" i="10"/>
  <c r="E68" i="10"/>
  <c r="B69" i="10"/>
  <c r="E69" i="10"/>
  <c r="B70" i="10"/>
  <c r="E70" i="10"/>
  <c r="B71" i="10"/>
  <c r="E71" i="10"/>
  <c r="B72" i="10"/>
  <c r="E72" i="10"/>
  <c r="B73" i="10"/>
  <c r="E73" i="10"/>
  <c r="B74" i="10"/>
  <c r="E74" i="10"/>
  <c r="B75" i="10"/>
  <c r="E75" i="10"/>
  <c r="B76" i="10"/>
  <c r="E76" i="10"/>
  <c r="E77" i="10"/>
  <c r="E78" i="10"/>
  <c r="E79" i="10"/>
  <c r="E80" i="10"/>
  <c r="E81" i="10"/>
  <c r="E82" i="10"/>
  <c r="E83" i="10"/>
  <c r="E84" i="10"/>
  <c r="E85" i="10"/>
  <c r="E86" i="10"/>
  <c r="E87" i="10"/>
  <c r="E88" i="10"/>
  <c r="E89" i="10"/>
  <c r="E90" i="10"/>
  <c r="E91" i="10"/>
  <c r="E92" i="10"/>
  <c r="E93" i="10"/>
  <c r="E94" i="10"/>
  <c r="E95" i="10"/>
  <c r="E96" i="10"/>
  <c r="E97" i="10"/>
  <c r="E98" i="10"/>
  <c r="B8" i="10" l="1"/>
  <c r="B7" i="10" s="1"/>
  <c r="E8" i="10"/>
  <c r="E7" i="10" s="1"/>
  <c r="B6" i="9" l="1"/>
  <c r="B7" i="9"/>
  <c r="B8" i="9"/>
  <c r="B9" i="9"/>
  <c r="B111" i="9" s="1"/>
  <c r="B10" i="9"/>
  <c r="B11" i="9"/>
  <c r="B12" i="9"/>
  <c r="B13" i="9"/>
  <c r="B110" i="9" s="1"/>
  <c r="B14" i="9"/>
  <c r="B15" i="9"/>
  <c r="B16" i="9"/>
  <c r="B17" i="9"/>
  <c r="B18" i="9"/>
  <c r="B19" i="9"/>
  <c r="B20" i="9"/>
  <c r="B21" i="9"/>
  <c r="B113" i="9" s="1"/>
  <c r="B22" i="9"/>
  <c r="B23" i="9"/>
  <c r="B24" i="9"/>
  <c r="B25" i="9"/>
  <c r="B26" i="9"/>
  <c r="B27" i="9"/>
  <c r="B28" i="9"/>
  <c r="B29" i="9"/>
  <c r="B114" i="9" s="1"/>
  <c r="B30" i="9"/>
  <c r="B31" i="9"/>
  <c r="B32" i="9"/>
  <c r="B33" i="9"/>
  <c r="B115" i="9" s="1"/>
  <c r="B34" i="9"/>
  <c r="B35" i="9"/>
  <c r="B36" i="9"/>
  <c r="B37" i="9"/>
  <c r="B38" i="9"/>
  <c r="B39" i="9"/>
  <c r="B40" i="9"/>
  <c r="B41" i="9"/>
  <c r="B117" i="9" s="1"/>
  <c r="B42" i="9"/>
  <c r="B43" i="9"/>
  <c r="B44" i="9"/>
  <c r="B45" i="9"/>
  <c r="B46" i="9"/>
  <c r="B47" i="9"/>
  <c r="B48" i="9"/>
  <c r="B49" i="9"/>
  <c r="B118" i="9" s="1"/>
  <c r="B50" i="9"/>
  <c r="B51" i="9"/>
  <c r="B52" i="9"/>
  <c r="B53" i="9"/>
  <c r="B119" i="9" s="1"/>
  <c r="B54" i="9"/>
  <c r="B55" i="9"/>
  <c r="B56" i="9"/>
  <c r="B57" i="9"/>
  <c r="B58" i="9"/>
  <c r="B59" i="9"/>
  <c r="B60" i="9"/>
  <c r="B61" i="9"/>
  <c r="B121" i="9" s="1"/>
  <c r="B62" i="9"/>
  <c r="B63" i="9"/>
  <c r="B64" i="9"/>
  <c r="B65" i="9"/>
  <c r="B66" i="9"/>
  <c r="B67" i="9"/>
  <c r="B68" i="9"/>
  <c r="B69" i="9"/>
  <c r="B122" i="9" s="1"/>
  <c r="B70" i="9"/>
  <c r="B71" i="9"/>
  <c r="B72" i="9"/>
  <c r="B73" i="9"/>
  <c r="B123" i="9" s="1"/>
  <c r="B74" i="9"/>
  <c r="B75" i="9"/>
  <c r="B76" i="9"/>
  <c r="B77" i="9"/>
  <c r="B78" i="9"/>
  <c r="B79" i="9"/>
  <c r="B80" i="9"/>
  <c r="B81" i="9"/>
  <c r="B125" i="9" s="1"/>
  <c r="B82" i="9"/>
  <c r="B83" i="9"/>
  <c r="B84" i="9"/>
  <c r="B85" i="9"/>
  <c r="B86" i="9"/>
  <c r="B87" i="9"/>
  <c r="B88" i="9"/>
  <c r="B89" i="9"/>
  <c r="B126" i="9" s="1"/>
  <c r="B90" i="9"/>
  <c r="B91" i="9"/>
  <c r="B92" i="9"/>
  <c r="B93" i="9"/>
  <c r="B127" i="9" s="1"/>
  <c r="B94" i="9"/>
  <c r="B95" i="9"/>
  <c r="B96" i="9"/>
  <c r="B97" i="9"/>
  <c r="B98" i="9"/>
  <c r="B99" i="9"/>
  <c r="B100" i="9"/>
  <c r="B101" i="9"/>
  <c r="B129" i="9" s="1"/>
  <c r="B102" i="9"/>
  <c r="B103" i="9"/>
  <c r="B104" i="9"/>
  <c r="B105" i="9"/>
  <c r="B106" i="9"/>
  <c r="C110" i="9"/>
  <c r="D110" i="9"/>
  <c r="C111" i="9"/>
  <c r="D111" i="9"/>
  <c r="B112" i="9"/>
  <c r="C112" i="9"/>
  <c r="D112" i="9"/>
  <c r="C113" i="9"/>
  <c r="D113" i="9"/>
  <c r="C114" i="9"/>
  <c r="D114" i="9"/>
  <c r="C115" i="9"/>
  <c r="D115" i="9"/>
  <c r="B116" i="9"/>
  <c r="C116" i="9"/>
  <c r="D116" i="9"/>
  <c r="C117" i="9"/>
  <c r="D117" i="9"/>
  <c r="C118" i="9"/>
  <c r="D118" i="9"/>
  <c r="C119" i="9"/>
  <c r="D119" i="9"/>
  <c r="B120" i="9"/>
  <c r="C120" i="9"/>
  <c r="D120" i="9"/>
  <c r="C121" i="9"/>
  <c r="D121" i="9"/>
  <c r="C122" i="9"/>
  <c r="D122" i="9"/>
  <c r="C123" i="9"/>
  <c r="D123" i="9"/>
  <c r="B124" i="9"/>
  <c r="C124" i="9"/>
  <c r="D124" i="9"/>
  <c r="C125" i="9"/>
  <c r="D125" i="9"/>
  <c r="C126" i="9"/>
  <c r="D126" i="9"/>
  <c r="C127" i="9"/>
  <c r="D127" i="9"/>
  <c r="B128" i="9"/>
  <c r="C128" i="9"/>
  <c r="D128" i="9"/>
  <c r="C129" i="9"/>
  <c r="D129" i="9"/>
  <c r="D6" i="7" l="1"/>
  <c r="D7" i="7"/>
  <c r="D8" i="7"/>
  <c r="D9" i="7"/>
  <c r="D10" i="7"/>
  <c r="D11" i="7"/>
  <c r="D12" i="7"/>
  <c r="D6" i="4" l="1"/>
  <c r="G6" i="4"/>
  <c r="D7" i="4"/>
  <c r="G7" i="4"/>
  <c r="D8" i="4"/>
  <c r="G8" i="4"/>
  <c r="D9" i="4"/>
  <c r="G9" i="4"/>
  <c r="D10" i="4"/>
  <c r="G10" i="4"/>
  <c r="D11" i="4"/>
  <c r="G11" i="4"/>
  <c r="D12" i="4"/>
  <c r="G12" i="4"/>
  <c r="D13" i="4"/>
  <c r="G13" i="4"/>
  <c r="D14" i="4"/>
  <c r="G14" i="4"/>
  <c r="D15" i="4"/>
  <c r="G15" i="4"/>
  <c r="D16" i="4"/>
  <c r="G16" i="4"/>
  <c r="D17" i="4"/>
  <c r="G17" i="4"/>
  <c r="D28" i="4"/>
  <c r="G28" i="4"/>
  <c r="D29" i="4"/>
  <c r="G29" i="4"/>
  <c r="D30" i="4"/>
  <c r="G30" i="4"/>
  <c r="D31" i="4"/>
  <c r="G31" i="4"/>
  <c r="D32" i="4"/>
  <c r="G32" i="4"/>
  <c r="D33" i="4"/>
  <c r="G33" i="4"/>
  <c r="E30" i="3" l="1"/>
  <c r="E164" i="3"/>
  <c r="E17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 authorId="0" shapeId="0" xr:uid="{00000000-0006-0000-0000-000001000000}">
      <text>
        <r>
          <rPr>
            <b/>
            <sz val="9"/>
            <color indexed="81"/>
            <rFont val="ＭＳ Ｐゴシック"/>
            <family val="3"/>
            <charset val="128"/>
          </rPr>
          <t xml:space="preserve">当該年度の統計報告資料より算出
</t>
        </r>
        <r>
          <rPr>
            <sz val="9"/>
            <color indexed="81"/>
            <rFont val="ＭＳ Ｐゴシック"/>
            <family val="3"/>
            <charset val="128"/>
          </rPr>
          <t>●「第1 保護の種類別日保護世帯数及び被保護人員」の当該年度3月分が、翌年度4月1日分として報告されるため、当該年度の文書ボックス内「生活保護統計報告書（3月分）」を参照すること。</t>
        </r>
      </text>
    </comment>
  </commentList>
</comments>
</file>

<file path=xl/sharedStrings.xml><?xml version="1.0" encoding="utf-8"?>
<sst xmlns="http://schemas.openxmlformats.org/spreadsheetml/2006/main" count="6543" uniqueCount="2583">
  <si>
    <t>令和２年</t>
    <rPh sb="0" eb="2">
      <t>レイワ</t>
    </rPh>
    <rPh sb="3" eb="4">
      <t>ネン</t>
    </rPh>
    <phoneticPr fontId="5"/>
  </si>
  <si>
    <t>令和元年</t>
    <rPh sb="0" eb="4">
      <t>レイワガンネン</t>
    </rPh>
    <phoneticPr fontId="5"/>
  </si>
  <si>
    <t>平成３０年</t>
    <rPh sb="0" eb="2">
      <t>ヘイセイ</t>
    </rPh>
    <rPh sb="4" eb="5">
      <t>ネン</t>
    </rPh>
    <phoneticPr fontId="5"/>
  </si>
  <si>
    <t>平成２９年</t>
    <rPh sb="0" eb="2">
      <t>ヘイセイ</t>
    </rPh>
    <rPh sb="4" eb="5">
      <t>ネン</t>
    </rPh>
    <phoneticPr fontId="5"/>
  </si>
  <si>
    <t>平成２８年</t>
    <rPh sb="0" eb="2">
      <t>ヘイセイ</t>
    </rPh>
    <rPh sb="4" eb="5">
      <t>ネン</t>
    </rPh>
    <phoneticPr fontId="5"/>
  </si>
  <si>
    <t>平成２７年</t>
    <rPh sb="0" eb="2">
      <t>ヘイセイ</t>
    </rPh>
    <rPh sb="4" eb="5">
      <t>ネン</t>
    </rPh>
    <phoneticPr fontId="5"/>
  </si>
  <si>
    <t>平成２６年</t>
    <rPh sb="0" eb="2">
      <t>ヘイセイ</t>
    </rPh>
    <rPh sb="4" eb="5">
      <t>ネン</t>
    </rPh>
    <phoneticPr fontId="5"/>
  </si>
  <si>
    <t>平成２５年</t>
    <rPh sb="0" eb="2">
      <t>ヘイセイ</t>
    </rPh>
    <rPh sb="4" eb="5">
      <t>ネン</t>
    </rPh>
    <phoneticPr fontId="5"/>
  </si>
  <si>
    <t>平成２４年</t>
    <rPh sb="0" eb="2">
      <t>ヘイセイ</t>
    </rPh>
    <rPh sb="4" eb="5">
      <t>ネン</t>
    </rPh>
    <phoneticPr fontId="5"/>
  </si>
  <si>
    <t>平成２３年</t>
    <rPh sb="0" eb="2">
      <t>ヘイセイ</t>
    </rPh>
    <rPh sb="4" eb="5">
      <t>ネン</t>
    </rPh>
    <phoneticPr fontId="5"/>
  </si>
  <si>
    <t>平成２２年</t>
    <rPh sb="0" eb="2">
      <t>ヘイセイ</t>
    </rPh>
    <rPh sb="4" eb="5">
      <t>ネン</t>
    </rPh>
    <phoneticPr fontId="5"/>
  </si>
  <si>
    <t>平成２１年</t>
    <rPh sb="0" eb="2">
      <t>ヘイセイ</t>
    </rPh>
    <rPh sb="4" eb="5">
      <t>ネン</t>
    </rPh>
    <phoneticPr fontId="5"/>
  </si>
  <si>
    <t>平成２０年</t>
    <rPh sb="0" eb="2">
      <t>ヘイセイ</t>
    </rPh>
    <rPh sb="4" eb="5">
      <t>ネン</t>
    </rPh>
    <phoneticPr fontId="5"/>
  </si>
  <si>
    <t>平成１９年</t>
    <rPh sb="0" eb="2">
      <t>ヘイセイ</t>
    </rPh>
    <rPh sb="4" eb="5">
      <t>ネン</t>
    </rPh>
    <phoneticPr fontId="5"/>
  </si>
  <si>
    <t>平成１８年</t>
    <rPh sb="0" eb="2">
      <t>ヘイセイ</t>
    </rPh>
    <rPh sb="4" eb="5">
      <t>ネン</t>
    </rPh>
    <phoneticPr fontId="5"/>
  </si>
  <si>
    <t>平成１７年</t>
    <rPh sb="0" eb="2">
      <t>ヘイセイ</t>
    </rPh>
    <rPh sb="4" eb="5">
      <t>ネン</t>
    </rPh>
    <phoneticPr fontId="5"/>
  </si>
  <si>
    <t>平成１６年</t>
    <rPh sb="0" eb="2">
      <t>ヘイセイ</t>
    </rPh>
    <rPh sb="4" eb="5">
      <t>ネン</t>
    </rPh>
    <phoneticPr fontId="5"/>
  </si>
  <si>
    <t>平成１５年</t>
    <rPh sb="0" eb="2">
      <t>ヘイセイ</t>
    </rPh>
    <rPh sb="4" eb="5">
      <t>ネン</t>
    </rPh>
    <phoneticPr fontId="5"/>
  </si>
  <si>
    <t>平成１４年</t>
    <rPh sb="0" eb="2">
      <t>ヘイセイ</t>
    </rPh>
    <phoneticPr fontId="5"/>
  </si>
  <si>
    <t>平成１３年</t>
    <rPh sb="0" eb="2">
      <t>ヘイセイ</t>
    </rPh>
    <phoneticPr fontId="5"/>
  </si>
  <si>
    <t>平成１２年</t>
    <rPh sb="0" eb="2">
      <t>ヘイセイ</t>
    </rPh>
    <phoneticPr fontId="5"/>
  </si>
  <si>
    <t>平成１１年</t>
    <rPh sb="0" eb="2">
      <t>ヘイセイ</t>
    </rPh>
    <rPh sb="4" eb="5">
      <t>ネン</t>
    </rPh>
    <phoneticPr fontId="5"/>
  </si>
  <si>
    <t>世帯数　（戸）</t>
    <rPh sb="0" eb="3">
      <t>セタイスウ</t>
    </rPh>
    <rPh sb="5" eb="6">
      <t>コ</t>
    </rPh>
    <phoneticPr fontId="5"/>
  </si>
  <si>
    <t>総数　（人）</t>
    <rPh sb="0" eb="2">
      <t>ソウスウ</t>
    </rPh>
    <phoneticPr fontId="5"/>
  </si>
  <si>
    <t>女　（人）</t>
    <rPh sb="0" eb="1">
      <t>オンナ</t>
    </rPh>
    <rPh sb="3" eb="4">
      <t>ニン</t>
    </rPh>
    <phoneticPr fontId="5"/>
  </si>
  <si>
    <t>男　(人）</t>
    <rPh sb="0" eb="1">
      <t>オトコ</t>
    </rPh>
    <rPh sb="3" eb="4">
      <t>ニン</t>
    </rPh>
    <phoneticPr fontId="5"/>
  </si>
  <si>
    <t>年</t>
    <rPh sb="0" eb="1">
      <t>ネン</t>
    </rPh>
    <phoneticPr fontId="5"/>
  </si>
  <si>
    <t>市民部市民窓口課</t>
    <phoneticPr fontId="5"/>
  </si>
  <si>
    <t>各年10月１日現在</t>
    <phoneticPr fontId="5"/>
  </si>
  <si>
    <t>表１　男女別人口及び世帯数の推移(住民基本台帳）</t>
    <rPh sb="0" eb="1">
      <t>ヒョウ</t>
    </rPh>
    <rPh sb="3" eb="5">
      <t>ダンジョ</t>
    </rPh>
    <rPh sb="5" eb="6">
      <t>ベツ</t>
    </rPh>
    <rPh sb="6" eb="8">
      <t>ジンコウ</t>
    </rPh>
    <rPh sb="8" eb="9">
      <t>オヨ</t>
    </rPh>
    <rPh sb="10" eb="12">
      <t>セタイ</t>
    </rPh>
    <rPh sb="12" eb="13">
      <t>スウ</t>
    </rPh>
    <rPh sb="14" eb="16">
      <t>スイイ</t>
    </rPh>
    <rPh sb="17" eb="19">
      <t>ジュウミン</t>
    </rPh>
    <rPh sb="19" eb="21">
      <t>キホン</t>
    </rPh>
    <rPh sb="21" eb="23">
      <t>ダイチョウ</t>
    </rPh>
    <phoneticPr fontId="5"/>
  </si>
  <si>
    <t>　　 区画整理事業等により、過年度との比較で行政区名が変更となっている可能性があります。</t>
    <rPh sb="3" eb="9">
      <t>クカクセイリジギョウ</t>
    </rPh>
    <rPh sb="9" eb="10">
      <t>トウ</t>
    </rPh>
    <rPh sb="14" eb="17">
      <t>カネンド</t>
    </rPh>
    <rPh sb="19" eb="21">
      <t>ヒカク</t>
    </rPh>
    <rPh sb="22" eb="25">
      <t>ギョウセイク</t>
    </rPh>
    <rPh sb="25" eb="26">
      <t>メイ</t>
    </rPh>
    <rPh sb="27" eb="29">
      <t>ヘンコウ</t>
    </rPh>
    <rPh sb="35" eb="38">
      <t>カノウセイ</t>
    </rPh>
    <phoneticPr fontId="5"/>
  </si>
  <si>
    <t xml:space="preserve">　地域のコミュニティの分類等の理由から設定されています。 </t>
    <phoneticPr fontId="5"/>
  </si>
  <si>
    <t>　　 「行政区」は、選挙投票所の区分け、予防接種通知、小学校区の設定などの行政の事務処理の便宜と</t>
    <phoneticPr fontId="5"/>
  </si>
  <si>
    <t xml:space="preserve">
　「行政区」の区域は，住所の表示に使われている「大字」の区域とは必ずしも一致したものではなく，例えば，一つの大字の区域をいくつかの行政区に区分けしている場合などがあります。
</t>
    <phoneticPr fontId="5"/>
  </si>
  <si>
    <t>※　行政区別人口表は、住民基本台帳に基づき、行政区ごとに人口集計を行っているものです。</t>
    <phoneticPr fontId="5"/>
  </si>
  <si>
    <t>茎崎</t>
    <rPh sb="0" eb="2">
      <t>クキサキ</t>
    </rPh>
    <phoneticPr fontId="5"/>
  </si>
  <si>
    <t>池向　　　　　　　　　　　　　　　　　　　　　　　　　　　　　　　　　　</t>
  </si>
  <si>
    <t>西大井　　　　　　　　　　　　　　　　　　　　　　　　　　　　　　　　　</t>
  </si>
  <si>
    <t>中山　　　　　　　　　　　　　　　　　　　　　　　　　　　　　　　　　　</t>
  </si>
  <si>
    <t>稲荷原　　　　　　　　　　　　　　　　　　　　　　　　　　　　　　　　　</t>
  </si>
  <si>
    <t>明神　　　　　　　　　　　　　　　　　　　　　　　　　　　　　　　　　　</t>
  </si>
  <si>
    <t>六斗　　　　　　　　　　　　　　　　　　　　　　　　　　　　　　　　　　</t>
  </si>
  <si>
    <t>九万坪　　　　　　　　　　　　　　　　　　　　　　　　　　　　　　　　　</t>
  </si>
  <si>
    <t>泊崎　　　　　　　　　　　　　　　　　　　　　　　　　　　　　　　　　　</t>
  </si>
  <si>
    <t>細見　　　　　　　　　　　　　　　　　　　　　　　　　　　　　　　　　　</t>
  </si>
  <si>
    <t>大舟戸　　　　　　　　　　　　　　　　　　　　　　　　　　　　　　　　　</t>
  </si>
  <si>
    <t>茎崎　　　　　　　　　　　　　　　　　　　　　　　　　　　　　　　　　　</t>
  </si>
  <si>
    <t>小山　　　　　　　　　　　　　　　　　　　　　　　　　　　　　　　　　　</t>
  </si>
  <si>
    <t>駒込　　　　　　　　　　　　　　　　　　　　　　　　　　　　　　　　　　</t>
  </si>
  <si>
    <t>梅ケ丘　　　　　　　　　　　　　　　　　　　　　　　　　　　　　　　　　</t>
  </si>
  <si>
    <t>自由ケ丘　　　　　　　　　　　　　　　　　　　　　　　　　　　　　　　　</t>
  </si>
  <si>
    <t>富士見台　　　　　　　　　　　　　　　　　　　　　　　　　　　　　　　　</t>
  </si>
  <si>
    <t>高見原５丁目　　　　　　　　　　　　　　　　　　　　　　　　　　　　　　</t>
  </si>
  <si>
    <t>高見原４丁目　　　　　　　　　　　　　　　　　　　　　　　　　　　　　　</t>
  </si>
  <si>
    <t>高見原３丁目　　　　　　　　　　　　　　　　　　　　　　　　　　　　　　</t>
  </si>
  <si>
    <t>高見原２丁目　　　　　　　　　　　　　　　　　　　　　　　　　　　　　　</t>
  </si>
  <si>
    <t>高見原１丁目　　　　　　　　　　　　　　　　　　　　　　　　　　　　　　</t>
  </si>
  <si>
    <t>あしび野　　　　　　　　　　　　　　　　　　　　　　　　　　　　　　　　</t>
  </si>
  <si>
    <t>若葉　　　　　　　　　　　　　　　　　　　　　　　　　　　　　　　　　　</t>
  </si>
  <si>
    <t>森の里　　　　　　　　　　　　　　　　　　　　　　　　　　　　　　　　　</t>
  </si>
  <si>
    <t>桜が丘　　　　　　　　　　　　　　　　　　　　　　　　　　　　　　　　　</t>
  </si>
  <si>
    <t>城山　　　　　　　　　　　　　　　　　　　　　　　　　　　　　　　　　　</t>
  </si>
  <si>
    <t>宝陽台　　　　　　　　　　　　　　　　　　　　　　　　　　　　　　　　　</t>
  </si>
  <si>
    <t>牧園　　　　　　　　　　　　　　　　　　　　　　　　　　　　　　　　　　</t>
  </si>
  <si>
    <t>天宝喜　　　　　　　　　　　　　　　　　　　　　　　　　　　　　　　　　</t>
  </si>
  <si>
    <t>高崎　　　　　　　　　　　　　　　　　　　　　　　　　　　　　　　　　　</t>
  </si>
  <si>
    <t>大井　　　　　　　　　　　　　　　　　　　　　　　　　　　　　　　　　　</t>
  </si>
  <si>
    <t>樋の沢　　　　　　　　　　　　　　　　　　　　　　　　　　　　　　　　　</t>
    <rPh sb="0" eb="1">
      <t>トイ</t>
    </rPh>
    <phoneticPr fontId="5"/>
  </si>
  <si>
    <t>菅間　　　　　　　　　　　　　　　　　　　　　　　　　　　　　　　　　　</t>
  </si>
  <si>
    <t>若栗　　　　　　　　　　　　　　　　　　　　　　　　　　　　　　　　　　</t>
  </si>
  <si>
    <t>房内　　　　　　　　　　　　　　　　　　　　　　　　　　　　　　　　　　</t>
  </si>
  <si>
    <t>上岩崎　　　　　　　　　　　　　　　　　　　　　　　　　　　　　　　　　</t>
  </si>
  <si>
    <t>下岩崎　　　　　　　　　　　　　　　　　　　　　　　　　　　　　　　　　</t>
  </si>
  <si>
    <t>小茎　　　　　　　　　　　　　　　　　　　　　　　　　　　　　　　　　　</t>
  </si>
  <si>
    <t>筑波</t>
    <rPh sb="0" eb="2">
      <t>ツクバ</t>
    </rPh>
    <phoneticPr fontId="5"/>
  </si>
  <si>
    <t>安食　　　　　　　　　　</t>
  </si>
  <si>
    <t>寺具　　　　　　　　　　</t>
  </si>
  <si>
    <t>作谷　　　　　　　　　　</t>
  </si>
  <si>
    <t>水守　　　　　　　　　　</t>
  </si>
  <si>
    <t>山木　　　　　　　　　　</t>
  </si>
  <si>
    <t>君島　　　　　　　　　　</t>
  </si>
  <si>
    <t>北太田　　　　　　　　　</t>
  </si>
  <si>
    <t>下大島　　　　　　　　　</t>
  </si>
  <si>
    <t>大形</t>
    <rPh sb="0" eb="2">
      <t>オオガタ</t>
    </rPh>
    <phoneticPr fontId="5"/>
  </si>
  <si>
    <t>小田　　　　　　　　　　</t>
  </si>
  <si>
    <t>小和田　　　　　　　　　</t>
  </si>
  <si>
    <t>山口　　　　　　　　　　</t>
  </si>
  <si>
    <t>平沢　　　　　　　　　　</t>
  </si>
  <si>
    <t>泉　　　　　　　　　　　</t>
  </si>
  <si>
    <t>小泉　　　　　　　　　　</t>
  </si>
  <si>
    <t>北条　　　　　　　　　　</t>
  </si>
  <si>
    <t>小沢　　　　　　　　　　</t>
  </si>
  <si>
    <t>田中　　　　　　　　　　</t>
  </si>
  <si>
    <t>明石　　　　　　　　　　</t>
  </si>
  <si>
    <t>池田　　　　　　　　　　</t>
  </si>
  <si>
    <t>磯部　　　　　　　　　　</t>
  </si>
  <si>
    <t>高野原新田　　　　　　　</t>
  </si>
  <si>
    <t>洞下　　　　　　　　　　</t>
  </si>
  <si>
    <t>中菅間　　　　　　　　　</t>
  </si>
  <si>
    <t>上菅間　　　　　　　　　</t>
  </si>
  <si>
    <t>杉木　　　　　　　　　　</t>
  </si>
  <si>
    <t>大貫　　　　　　　　　　</t>
  </si>
  <si>
    <t>漆所　　　　　　　　　　</t>
  </si>
  <si>
    <t>神郡　　　　　　　　　　</t>
  </si>
  <si>
    <t>臼井　　　　　　　　　　</t>
  </si>
  <si>
    <t>沼田　　　　　　　　　　</t>
  </si>
  <si>
    <t>国松　　　　　　　　　　</t>
  </si>
  <si>
    <t>上大島　　　　　　　　　</t>
  </si>
  <si>
    <t>筑波　　　　　　　　　　</t>
  </si>
  <si>
    <t>豊里</t>
    <rPh sb="0" eb="2">
      <t>トヨサト</t>
    </rPh>
    <phoneticPr fontId="5"/>
  </si>
  <si>
    <t>中東　　　　　　　　　　　　　　　　　　　　　　　　　　　　　　　</t>
    <phoneticPr fontId="5"/>
  </si>
  <si>
    <t>豊里の杜２丁目　　　　　　　　　　　　　　　　　　　　　　　　　　　　　</t>
  </si>
  <si>
    <t>豊里の杜１丁目　　　　　　　　　　　　　　　　　　　　　　　　　　　　　</t>
  </si>
  <si>
    <t>遠東　　　　　　　　　　　　　　　　　　　　　　　　　　　　　　　　　　</t>
  </si>
  <si>
    <t>中東原新田　　　　　　　　　　　　　　　　　　　　　　　　　　　　　　　</t>
  </si>
  <si>
    <t>東光台５丁目　　　　　　　　　　　　　　　　　　　　　　　　　　　　　　</t>
  </si>
  <si>
    <t>東光台４丁目　　　　　　　　　　　　　　　　　　　　　　　　　　　　　　</t>
  </si>
  <si>
    <t>東光台３丁目　　　　　　　　　　　　　　　　　　　　　　　　　　　　　　</t>
  </si>
  <si>
    <t>東光台２丁目　　　　　　　　　　　　　　　　　　　　　　　　　　　　　　</t>
  </si>
  <si>
    <t>東光台１丁目　　　　　　　　　　　　　　　　　　　　　　　　　　　　　　</t>
  </si>
  <si>
    <t>土田　　　　　　　　　　　　　　　　　　　　　　　　　　　　　　　　　　</t>
  </si>
  <si>
    <t>酒丸　　　　　　　　　　　　　　　　　　　　　　　　　　　　　　　　　　</t>
  </si>
  <si>
    <t>百家　　　　　　　　　　　　　　　　　　　　　　　　　　　　　　　　　　</t>
  </si>
  <si>
    <t>高野　　　　　　　　　　　　　　　　　　　　　　　　　　　　　　　　　　</t>
  </si>
  <si>
    <t>野畑　　　　　　　　　　　　　　　　　　　　　　　　　　　　　　　　　　</t>
  </si>
  <si>
    <t>豊里グリーンタウン　　　　　　　　　　　　　　　　　　　　　　　　　　　</t>
  </si>
  <si>
    <t>上郷２　　　　　　　　　　　　　　　　　　　　　　　　　　　　　　　　　</t>
  </si>
  <si>
    <t>木俣　　　　　　　　　　　　　　　　　　　　　　　　　　　　　　　　　　</t>
  </si>
  <si>
    <t>手子生　　　　　　　　　　　　　　　　　　　　　　　　　　　　　　　　　</t>
  </si>
  <si>
    <t>上郷１　　　　　　　　　　　　　　　　　　　　　　　　　　　　　　　　　</t>
  </si>
  <si>
    <t>田倉　　　　　　　　　　　　　　　　　　　　　　　　　　　　　　　　　　</t>
  </si>
  <si>
    <t>上里　　　　　　　　　　　　　　　　　　　　　　　　　　　　　　　　　　</t>
  </si>
  <si>
    <t>今鹿島　　　　　　　　　　　　　　　　　　　　　　　　　　　　　　　　　</t>
  </si>
  <si>
    <t>沼崎　　　　　　　　　　　　　　　　　　　　　　　　　　　　　　　　　　</t>
  </si>
  <si>
    <t>大穂</t>
    <rPh sb="0" eb="2">
      <t>オオホ</t>
    </rPh>
    <phoneticPr fontId="5"/>
  </si>
  <si>
    <t>筑穂３丁目　　　　　　　　　　　　　　　　　　　　　　　　　　　　　　　</t>
  </si>
  <si>
    <t>筑穂２丁目　　　　　　　　　　　　　　　　　　　　　　　　　　　　　　　</t>
  </si>
  <si>
    <t>筑穂１丁目　　　　　　　　　　　　　　　　　　　　　　　　　　　　　　　</t>
  </si>
  <si>
    <t>西沢</t>
    <rPh sb="0" eb="2">
      <t>ニシザワ</t>
    </rPh>
    <phoneticPr fontId="5"/>
  </si>
  <si>
    <t>要　　　　　　　　　　　　　　　　　　　　　　　　　　　　　　　　　　　</t>
  </si>
  <si>
    <t>花畑３丁目　　　　　　　　　　　　　　　　　　　　　　　　　　　　　　　</t>
  </si>
  <si>
    <t>花畑２丁目　　　　　　　　　　　　　　　　　　　　　　　　　　　　　　　</t>
  </si>
  <si>
    <t>花畑１丁目　　　　　　　　　　　　　　　　　　　　　　　　　　　　　　　</t>
  </si>
  <si>
    <t>蓮沼　　　　　　　　　　　　　　　　　　　　　　　　　　　　　　　　　　</t>
  </si>
  <si>
    <t>篠崎　　　　　　　　　　　　　　　　　　　　　　　　　　　　　　　　　　</t>
  </si>
  <si>
    <t>吉沼２　　　　　　　　　　　　　　　　　　　　　　　　　　　　　　　　　</t>
  </si>
  <si>
    <t>吉沼１</t>
    <phoneticPr fontId="5"/>
  </si>
  <si>
    <t>西高野</t>
    <phoneticPr fontId="5"/>
  </si>
  <si>
    <t>大砂</t>
    <phoneticPr fontId="5"/>
  </si>
  <si>
    <t>長高野</t>
    <phoneticPr fontId="5"/>
  </si>
  <si>
    <t>前野</t>
    <phoneticPr fontId="5"/>
  </si>
  <si>
    <t>大穂</t>
    <phoneticPr fontId="5"/>
  </si>
  <si>
    <t>玉取</t>
    <phoneticPr fontId="5"/>
  </si>
  <si>
    <t>鹿島台</t>
    <phoneticPr fontId="5"/>
  </si>
  <si>
    <t>大曽根２</t>
    <phoneticPr fontId="5"/>
  </si>
  <si>
    <t>大曽根１</t>
    <phoneticPr fontId="5"/>
  </si>
  <si>
    <t>若森</t>
    <phoneticPr fontId="5"/>
  </si>
  <si>
    <t>佐</t>
    <phoneticPr fontId="5"/>
  </si>
  <si>
    <t>桜</t>
    <rPh sb="0" eb="1">
      <t>サクラ</t>
    </rPh>
    <phoneticPr fontId="5"/>
  </si>
  <si>
    <t>流星台　　　　　　　　　　　　　　　　　　　　　　　　　　　　　　　　　</t>
  </si>
  <si>
    <t>さくらの森　　　　　　　　　　　　　　　　　　　　　　　　　　　　　　　</t>
  </si>
  <si>
    <t>春風台　　　　　　　　　　　　　　　　　　　　　　　　　　　　　　　　　</t>
  </si>
  <si>
    <t>花園　　　　　　　　　　　　　　　　　　　　　　　　　　　　　　　　　　</t>
  </si>
  <si>
    <t>筑波大看護師宿舎　　　　　　　　　　　　　　　　　　　　　　　　　　　　</t>
    <rPh sb="5" eb="6">
      <t>シ</t>
    </rPh>
    <phoneticPr fontId="5"/>
  </si>
  <si>
    <t>筑波大学生宿舎　　　　　　　　　　　　　　　　　　　　　　　　　　　　　</t>
  </si>
  <si>
    <t>梅園２丁目　　　　　　　　　　　　　　　　　　　　　　　　　　　　　　　</t>
  </si>
  <si>
    <t>並木４丁目　　　　　　　　　　　　　　　　　　　　　　　　　　　　　　　</t>
  </si>
  <si>
    <t>並木３丁目　　　　　　　　　　　　　　　　　　　　　　　　　　　　　　　</t>
  </si>
  <si>
    <t>並木２丁目　　　　　　　　　　　　　　　　　　　　　　　　　　　　　　　</t>
  </si>
  <si>
    <t>並木１丁目　　　　　　　　　　　　　　　　　　　　　　　　　　　　　　　</t>
    <phoneticPr fontId="5"/>
  </si>
  <si>
    <t>千現２丁目　　　　　　　　　　　　　　　　　　　　　　　　　　　　　　　</t>
  </si>
  <si>
    <t>千現１丁目　　　　　　　　　　　　　　　　　　　　　　　　　　　　　　　</t>
  </si>
  <si>
    <t>竹園３丁目　　　　　　　　　　　　　　　　　　　　　　　　　　　　　　　</t>
  </si>
  <si>
    <t>竹園２丁目　　　　　　　　　　　　　　　　　　　　　　　　　　　　　　　</t>
  </si>
  <si>
    <t>竹園１丁目　　　　　　　　　　　　　　　　　　　　　　　　　　　　　　　</t>
  </si>
  <si>
    <t>吾妻４丁目　　　　　　　　　　　　　　　　　　　　　　　　　　　　　　　</t>
  </si>
  <si>
    <t>吾妻３丁目　　　　　　　　　　　　　　　　　　　　　　　　　　　　　　　</t>
  </si>
  <si>
    <t>吾妻２丁目　　　　　　　　　　　　　　　　　　　　　　　　　　　　　　　</t>
  </si>
  <si>
    <t>吾妻１丁目　　　　　　　　　　　　　　　　　　　　　　　　　　　　　　　</t>
  </si>
  <si>
    <t>天久保４丁目　　　　　　　　　　　　　　　　　　　　　　　　　　　　　　</t>
  </si>
  <si>
    <t>天久保３丁目　　　　　　　　　　　　　　　　　　　　　　　　　　　　　　</t>
  </si>
  <si>
    <t>天久保２丁目　　　　　　　　　　　　　　　　　　　　　　　　　　　　　　</t>
  </si>
  <si>
    <t>天久保１丁目　　　　　　　　　　　　　　　　　　　　　　　　　　　　　　</t>
  </si>
  <si>
    <t>天王台２丁目　　　　　　　　　　　　　　　　　　　　　　　　　　　　　　</t>
  </si>
  <si>
    <t>天王台１丁目　　　　　　　　　　　　　　　　　　　　　　　　　　　　　　</t>
    <phoneticPr fontId="5"/>
  </si>
  <si>
    <t>妻木　　　　　　　　　　　　　　　　　　　　　　　　　　　　　　　　　　</t>
  </si>
  <si>
    <t>大角豆３　　　　　　　　　　　　　　　　　　　　　　　　　　　　　　　　</t>
  </si>
  <si>
    <t>大角豆２　　　　　　　　　　　　　　　　　　　　　　　　　　　　　　　　</t>
  </si>
  <si>
    <t>大角豆１　　　　　　　　　　　　　　　　　　　　　　　　　　　　　　　　</t>
  </si>
  <si>
    <t>桜ニユータウン　　　　　　　　　　　　　　　　　　　　　　　　　　　　　</t>
  </si>
  <si>
    <t>下広岡２　　　　　　　　　　　　　　　　　　　　　　　　　　　　　　　　</t>
  </si>
  <si>
    <t>下広岡１　　　　　　　　　　　　　　　　　　　　　　　　　　　　　　　　</t>
  </si>
  <si>
    <t>野田団地　　　　　　　　　　　　　　　　　　　　　　　　　　　　　　　　</t>
  </si>
  <si>
    <t>上広岡　　　　　　　　　　　　　　　　　　　　　　　　　　　　　　　　　</t>
  </si>
  <si>
    <t>倉掛　　　　　　　　　　　　　　　　　　　　　　　　　　　　　　　　　　</t>
  </si>
  <si>
    <t>上ノ室２　　　　　　　　　　　　　　　　　　　　　　　　　　　　　　　　</t>
  </si>
  <si>
    <t>上ノ室１　　　　　　　　　　　　　　　　　　　　　　　　　　　　　　　　</t>
  </si>
  <si>
    <t>花室　　　　　　　　　　　　　　　　　　　　　　　　　　　　　　　　　　</t>
  </si>
  <si>
    <t>吉瀬　　　　　　　　　　　　　　　　　　　　　　　　　　　　　　　　　　</t>
  </si>
  <si>
    <t>古来　　　　　　　　　　　　　　　　　　　　　　　　　　　　　　　　　　</t>
  </si>
  <si>
    <t>大　　　　　　　　　　　　　　　　　　　　　　　　　　　　　　　　　　　</t>
  </si>
  <si>
    <t>横町　　　　　　　　　　　　　　　　　　　　　　　　　　　　　　　　　　</t>
  </si>
  <si>
    <t>松塚　　　　　　　　　　　　　　　　　　　　　　　　　　　　　　　　　　</t>
  </si>
  <si>
    <t>松栄　　　　　　　　　　　　　　　　　　　　　　　　　　　　　　　　　　</t>
  </si>
  <si>
    <t>栄　　　　　　　　　　　　　　　　　　　　　　　　　　　　　　　　　　　</t>
  </si>
  <si>
    <t>中根　　　　　　　　　　　　　　　　　　　　　　　　　　　　　　　　　　</t>
  </si>
  <si>
    <t>金田２</t>
    <phoneticPr fontId="5"/>
  </si>
  <si>
    <t>金田１</t>
    <phoneticPr fontId="5"/>
  </si>
  <si>
    <t>東岡</t>
    <phoneticPr fontId="5"/>
  </si>
  <si>
    <t>セントラルタウン</t>
    <phoneticPr fontId="5"/>
  </si>
  <si>
    <t>柴崎</t>
    <phoneticPr fontId="5"/>
  </si>
  <si>
    <t>上境</t>
    <phoneticPr fontId="5"/>
  </si>
  <si>
    <t>上野</t>
    <phoneticPr fontId="5"/>
  </si>
  <si>
    <t>栗原２</t>
    <phoneticPr fontId="5"/>
  </si>
  <si>
    <t>栗原１</t>
    <phoneticPr fontId="5"/>
  </si>
  <si>
    <t>桜３丁目</t>
    <phoneticPr fontId="5"/>
  </si>
  <si>
    <t>桜２丁目</t>
    <phoneticPr fontId="5"/>
  </si>
  <si>
    <t>桜１丁目　　</t>
    <phoneticPr fontId="5"/>
  </si>
  <si>
    <t>谷田部</t>
    <rPh sb="0" eb="3">
      <t>ヤタベ</t>
    </rPh>
    <phoneticPr fontId="5"/>
  </si>
  <si>
    <t>みどりの南</t>
    <rPh sb="4" eb="5">
      <t>ミナミ</t>
    </rPh>
    <phoneticPr fontId="5"/>
  </si>
  <si>
    <t>みどりの東</t>
    <rPh sb="4" eb="5">
      <t>ヒガシ</t>
    </rPh>
    <phoneticPr fontId="5"/>
  </si>
  <si>
    <t>みどりの中央</t>
    <rPh sb="4" eb="6">
      <t>チュウオウ</t>
    </rPh>
    <phoneticPr fontId="5"/>
  </si>
  <si>
    <t>みどりの２丁目</t>
    <rPh sb="5" eb="7">
      <t>チョウメ</t>
    </rPh>
    <phoneticPr fontId="5"/>
  </si>
  <si>
    <t>みどりの１丁目</t>
    <rPh sb="5" eb="7">
      <t>チョウメ</t>
    </rPh>
    <phoneticPr fontId="5"/>
  </si>
  <si>
    <t>学園南３丁目　　　　　　　　　　　　　　　　　　　　　　　　　　　　　　</t>
  </si>
  <si>
    <t>学園南２丁目　　　　　　　　　　　　　　　　　　　　　　　　　　　　　　</t>
  </si>
  <si>
    <t>学園南１丁目　　　　　　　　　　　　　　　　　　　　　　　　　　　　　　</t>
  </si>
  <si>
    <t>研究学園７丁目３番地から１４番地まで</t>
    <phoneticPr fontId="5"/>
  </si>
  <si>
    <t>研究学園７丁目　　　　　　　　　　　　　　　　　　　　　　　　　　　　　</t>
  </si>
  <si>
    <t>研究学園６丁目　　　　　　　　　　　　　　　　　　　　　　　　　　　　　</t>
  </si>
  <si>
    <t>研究学園５丁目　　　　　　　　　　　　　　　　　　　　　　　　　　　　　</t>
  </si>
  <si>
    <t>研究学園４丁目　　　　　　　　　　　　　　　　　　　　　　　　　　　　　</t>
  </si>
  <si>
    <t>研究学園３丁目　　　　　　　　　　　　　　　　　　　　　　　　　　　　　</t>
  </si>
  <si>
    <t>研究学園２丁目　　　　　　　　　　　　　　　　　　　　　　　　　　　　　</t>
  </si>
  <si>
    <t>研究学園１丁目　　　　　　　　　　　　　　　　　　　　　　　　　　　　　</t>
  </si>
  <si>
    <t>学園の森３丁目　　　　　　　　　　　　　　　　　　　　　　　　　　　　　</t>
  </si>
  <si>
    <t>学園の森２丁目　　　　　　　　　　　　　　　　　　　　　　　　　　　　　</t>
  </si>
  <si>
    <t>学園の森１丁目　　　　　　　　　　　　　　　　　　　　　　　　　　　　　</t>
  </si>
  <si>
    <t>台町３丁目　　　　　　　　　　　　　　　　　　　　　　　　　　　　　　　</t>
  </si>
  <si>
    <t>台町２丁目　　　　　　　　　　　　　　　　　　　　　　　　　　　　　　　</t>
  </si>
  <si>
    <t>台町１丁目　　　　　　　　　　　　　　　　　　　　　　　　　　　　　　　</t>
  </si>
  <si>
    <t>万博公園西島名　　　　　　　　　　　　　　　　　　　　　　　　　　　　　</t>
  </si>
  <si>
    <t>万博公園西下河原崎　　　　　　　　　　　　　　　　　　　　　　　　　　　</t>
  </si>
  <si>
    <t>高山下河原崎　　　　　　　　　　　　　　　　　　　　　　　　　　　　　　</t>
  </si>
  <si>
    <t>高山上河原崎　　　　　　　　　　　　　　　　　　　　　　　　　　　　　　</t>
  </si>
  <si>
    <t>かみかわ下河原崎　　　　　　　　　　　　　　　　　　　　　　　　　　　　</t>
  </si>
  <si>
    <t>上河原崎・中西地区　　　　　　　　　　　　　　　　</t>
    <phoneticPr fontId="5"/>
  </si>
  <si>
    <t>谷田部陣場　　　　　　　　　　　　　　　　　　　　　　　　　　　　　　　</t>
  </si>
  <si>
    <t>島名諏訪　　　　　　　　　　　　　　　　　　　　　　　　　　　　　　　　</t>
  </si>
  <si>
    <t>島名香取台　　　　　　　　　　　　　　　　　　　　　　　　　　　　　　　</t>
  </si>
  <si>
    <t>鷹野原　　　　　　　　　　　　　　　　　　　　　　　　　　　　　　　　　</t>
  </si>
  <si>
    <t>茗渓学園寮　　　　　　　　　　　　　　　　　　　　　　　　　　　　　　　</t>
  </si>
  <si>
    <t>高野台３丁目　　　　　　　　　　　　　　　　　　　　　　　　　　　　　　</t>
  </si>
  <si>
    <t>高野台２丁目　　　　　　　　　　　　　　　　　　　　　　　　　　　　　　</t>
  </si>
  <si>
    <t>下横場　　　　　　　　　　　　　　　　　　　　　　　　　　　　　　　　　</t>
  </si>
  <si>
    <t>市之台　　　　　　　　　　　　　　　　　　　　　　　　　　　　　　　　　</t>
  </si>
  <si>
    <t>北中島　　　　　　　　　　　　　　　　　　　　　　　　　　　　　　　　　</t>
  </si>
  <si>
    <t>稲岡　　　　　　　　　　　　　　　　　　　　　　　　　　　　　　　　　　</t>
  </si>
  <si>
    <t>新牧田　　　　　　　　　　　　　　　　　　　　　　　　　　　　　　　　　</t>
  </si>
  <si>
    <t>梶内　　　　　　　　　　　　　　　　　　　　　　　　　　　　　　　　　　</t>
  </si>
  <si>
    <t>下原　　　　　　　　　　　　　　　　　　　　　　　　　　　　　　　　　　</t>
  </si>
  <si>
    <t>赤塚　　　　　　　　　　　　　　　　　　　　　　　　　　　　　　　　　　</t>
  </si>
  <si>
    <t>稲荷前　　　　　　　　　　　　　　　　　　　　　　　　　　　　　　　　　</t>
  </si>
  <si>
    <t>東２丁目　　　　　　　　　　　　　　　　　　　　　　　　　　　　　　　　</t>
  </si>
  <si>
    <t>東１丁目　　　　　　　　　　　　　　　　　　　　　　　　　　　　　　　　</t>
  </si>
  <si>
    <t>館野　　　　　　　　　　　　　　　　　　　　　　　　　　　　　　　　　　</t>
  </si>
  <si>
    <t>南中妻　　　　　　　　　　　　　　　　　　　　　　　　　　　　　　　　　</t>
  </si>
  <si>
    <t>北中妻　　　　　　　　　　　　　　　　　　　　　　　　　　　　　　　　　</t>
  </si>
  <si>
    <t>榎戸　　　　　　　　　　　　　　　　　　　　　　　　　　　　　　　　　　</t>
  </si>
  <si>
    <t>観音台２丁目　　　　　　　　　　　　　　　　　　　　　　　　　　　　　　</t>
  </si>
  <si>
    <t>観音台１丁目　　　　　　　　　　　　　　　　　　　　　　　　　　　　　　</t>
  </si>
  <si>
    <t>羽成　　　　　　　　　　　　　　　　　　　　　　　　　　　　　　　　　　</t>
  </si>
  <si>
    <t>東丸山　　　　　　　　　　　　　　　　　　　　　　　　　　　　　　　　　</t>
  </si>
  <si>
    <t>緑が丘　　　　　　　　　　　　　　　　　　　　　　　　　　　　　　　　　</t>
  </si>
  <si>
    <t>境田　　　　　　　　　　　　　　　　　　　　　　　　　　　　　　　　　　</t>
  </si>
  <si>
    <t>境松　　　　　　　　　　　　　　　　　　　　　　　　　　　　　　　　　　</t>
  </si>
  <si>
    <t>根崎　　　　　　　　　　　　　　　　　　　　　　　　　　　　　　　　　　</t>
  </si>
  <si>
    <t>古館　　　　　　　　　　　　　　　　　　　　　　　　　　　　　　　　　　</t>
  </si>
  <si>
    <t>飯田　　　　　　　　　　　　　　　　　　　　　　　　　　　　　　　　　　</t>
  </si>
  <si>
    <t>片田　　　　　　　　　　　　　　　　　　　　　　　　　　　　　　　　　　</t>
  </si>
  <si>
    <t>西栗山　　　　　　　　　　　　　　　　　　　　　　　　　　　　　　　　　</t>
  </si>
  <si>
    <t>花島新田　　　　　　　　　　　　　　　　　　　　　　　　　　　　　　　　</t>
  </si>
  <si>
    <t>中野　　　　　　　　　　　　　　　　　　　　　　　　　　　　　　　　　　</t>
  </si>
  <si>
    <t>下萱丸　　　　　　　　　　　　　　　　　　　　　　　　　　　　　　　　　</t>
  </si>
  <si>
    <t>上萱丸　　　　　　　　　　　　　　　　　　　　　　　　　　　　　　　　　</t>
  </si>
  <si>
    <t>瑞穂団地　　　　　　　　　　　　　　　　　　　　　　　　　　　　　　　　</t>
  </si>
  <si>
    <t>谷田部３　　　　　　　　　　　　　　　　　　　　　　　　　　　　　　　　</t>
  </si>
  <si>
    <t>谷田部２　　　　　　　　　　　　　　　　　　　　　　　　　　　　　　　　</t>
  </si>
  <si>
    <t>谷田部１　　　　　　　　　　　　　　　　　　　　　　　　　　　　　　　　</t>
  </si>
  <si>
    <t>今泉</t>
    <phoneticPr fontId="5"/>
  </si>
  <si>
    <t>上横場　　　　　　　　　</t>
  </si>
  <si>
    <t>手代木　　　　　　　　　</t>
  </si>
  <si>
    <t>松代５丁目　　　　　　　</t>
  </si>
  <si>
    <t>松代４丁目　　　　　　　</t>
  </si>
  <si>
    <t>松代３丁目　　　　　　　</t>
  </si>
  <si>
    <t>松代２丁目　　　　　　　</t>
  </si>
  <si>
    <t>松代１丁目　　　　　　　</t>
  </si>
  <si>
    <t>中内　　　　　　　　　　</t>
  </si>
  <si>
    <t>西大沼　　　　　　　　　</t>
  </si>
  <si>
    <t>小野川　　　　　　　　　</t>
  </si>
  <si>
    <t>上原　　　　　　　　　　</t>
  </si>
  <si>
    <t>松野木　　　　　　　　　</t>
  </si>
  <si>
    <t>二の宮４丁目　　　　　　</t>
  </si>
  <si>
    <t>二の宮３丁目　　　　　　</t>
  </si>
  <si>
    <t>二の宮２丁目　　　　　　</t>
  </si>
  <si>
    <t>二の宮１丁目　　　　　　</t>
  </si>
  <si>
    <t>小野崎　　　　　　　　　</t>
  </si>
  <si>
    <t>東新井　　　　　　　　　</t>
  </si>
  <si>
    <t>春日４丁目　　　　　　　</t>
  </si>
  <si>
    <t>春日３丁目　　　　　　　</t>
  </si>
  <si>
    <t>春日２丁目　　　　　　　</t>
  </si>
  <si>
    <t>春日１丁目　　　　　　　</t>
  </si>
  <si>
    <t>西郷　　　　　　　　　　</t>
  </si>
  <si>
    <t>島　　　　　　　　　　　</t>
  </si>
  <si>
    <t>西岡　　　　　　　　　　</t>
  </si>
  <si>
    <t>西大橋　　　　　　　　　</t>
  </si>
  <si>
    <t>山中　　　　　　　　　　</t>
  </si>
  <si>
    <t>新井　　　　　　　　　　</t>
  </si>
  <si>
    <t>柳橋　　　　　　　　　　</t>
  </si>
  <si>
    <t>八幡台</t>
    <rPh sb="0" eb="3">
      <t>ハチマンダイ</t>
    </rPh>
    <phoneticPr fontId="5"/>
  </si>
  <si>
    <t>平　　　　　　　　　　　</t>
  </si>
  <si>
    <t>小白硲　　　　　　　　　</t>
  </si>
  <si>
    <t>大白硲　　　　　　　　　</t>
  </si>
  <si>
    <t>水堀　　　　　　　　　　</t>
  </si>
  <si>
    <t>島名　　　　　　　　　　</t>
  </si>
  <si>
    <t>富士見ケ丘団地　　　　　</t>
  </si>
  <si>
    <t>真瀬２　　　　　　　　　</t>
  </si>
  <si>
    <t>真瀬１　　　　　　　　　</t>
  </si>
  <si>
    <t>鍋沼新田　　　　　　　　</t>
  </si>
  <si>
    <t>高良田　　　　　　　　　</t>
  </si>
  <si>
    <t>高須賀　　　　　　　　　</t>
  </si>
  <si>
    <t>下別府　　　　　　　　　</t>
  </si>
  <si>
    <t>中別府　　　　　　　　　</t>
  </si>
  <si>
    <t>下河原崎　　　　　　　　</t>
  </si>
  <si>
    <t>上河原崎　　　　　　　　</t>
  </si>
  <si>
    <t>鬼ケ窪　　　　　　　　　</t>
  </si>
  <si>
    <t>高田　　　　　　　　　　</t>
  </si>
  <si>
    <t>面野井　　　　　　　　　</t>
  </si>
  <si>
    <t>原　　　　　　　　　　　</t>
  </si>
  <si>
    <t>苅間　　　　　　　　　　</t>
  </si>
  <si>
    <t>葛城根崎　　　　　　　　</t>
    <phoneticPr fontId="5"/>
  </si>
  <si>
    <t>下平塚　　　　　　　　　</t>
  </si>
  <si>
    <t>東平塚　　　　　　　　　</t>
  </si>
  <si>
    <t>西平塚　　　　　　　　　</t>
    <phoneticPr fontId="11"/>
  </si>
  <si>
    <t>世帯数</t>
    <phoneticPr fontId="12"/>
  </si>
  <si>
    <t>人口（計）</t>
    <rPh sb="0" eb="2">
      <t>ジンコウ</t>
    </rPh>
    <rPh sb="3" eb="4">
      <t>ケイ</t>
    </rPh>
    <phoneticPr fontId="5"/>
  </si>
  <si>
    <t>人口（女）</t>
    <rPh sb="0" eb="2">
      <t>ジンコウ</t>
    </rPh>
    <rPh sb="3" eb="4">
      <t>オンナ</t>
    </rPh>
    <phoneticPr fontId="5"/>
  </si>
  <si>
    <t>人口（男）</t>
    <rPh sb="0" eb="2">
      <t>ジンコウ</t>
    </rPh>
    <rPh sb="3" eb="4">
      <t>オトコ</t>
    </rPh>
    <phoneticPr fontId="12"/>
  </si>
  <si>
    <t>地区</t>
    <rPh sb="0" eb="2">
      <t>チク</t>
    </rPh>
    <phoneticPr fontId="5"/>
  </si>
  <si>
    <t>行政区名</t>
    <phoneticPr fontId="12"/>
  </si>
  <si>
    <t>令和２年10月1日現在</t>
    <phoneticPr fontId="5"/>
  </si>
  <si>
    <t>表２　行政区別人口と世帯(住民基本台帳）</t>
    <rPh sb="0" eb="1">
      <t>ヒョウ</t>
    </rPh>
    <rPh sb="13" eb="15">
      <t>ジュウミン</t>
    </rPh>
    <rPh sb="15" eb="17">
      <t>キホン</t>
    </rPh>
    <rPh sb="17" eb="19">
      <t>ダイチョウ</t>
    </rPh>
    <phoneticPr fontId="12"/>
  </si>
  <si>
    <t>住民基本台帳制度一部改正により、平成24年以降外国人人口を含む</t>
    <rPh sb="0" eb="2">
      <t>ジュウミン</t>
    </rPh>
    <rPh sb="2" eb="4">
      <t>キホン</t>
    </rPh>
    <rPh sb="4" eb="6">
      <t>ダイチョウ</t>
    </rPh>
    <rPh sb="6" eb="8">
      <t>セイド</t>
    </rPh>
    <rPh sb="8" eb="10">
      <t>イチブ</t>
    </rPh>
    <rPh sb="10" eb="12">
      <t>カイセイ</t>
    </rPh>
    <rPh sb="16" eb="18">
      <t>ヘイセイ</t>
    </rPh>
    <rPh sb="20" eb="21">
      <t>ネン</t>
    </rPh>
    <rPh sb="21" eb="23">
      <t>イコウ</t>
    </rPh>
    <rPh sb="23" eb="25">
      <t>ガイコク</t>
    </rPh>
    <rPh sb="25" eb="26">
      <t>ジン</t>
    </rPh>
    <rPh sb="26" eb="28">
      <t>ジンコウ</t>
    </rPh>
    <rPh sb="29" eb="30">
      <t>フク</t>
    </rPh>
    <phoneticPr fontId="5"/>
  </si>
  <si>
    <t>令和２年</t>
    <phoneticPr fontId="5"/>
  </si>
  <si>
    <t>令和元年</t>
    <phoneticPr fontId="5"/>
  </si>
  <si>
    <t>平成１９年</t>
    <rPh sb="0" eb="2">
      <t>ヘイセイ</t>
    </rPh>
    <phoneticPr fontId="5"/>
  </si>
  <si>
    <t>平成１８年</t>
    <rPh sb="0" eb="2">
      <t>ヘイセイ</t>
    </rPh>
    <phoneticPr fontId="5"/>
  </si>
  <si>
    <t>平成１７年</t>
    <rPh sb="0" eb="2">
      <t>ヘイセイ</t>
    </rPh>
    <phoneticPr fontId="5"/>
  </si>
  <si>
    <t>平成１６年</t>
    <rPh sb="0" eb="2">
      <t>ヘイセイ</t>
    </rPh>
    <phoneticPr fontId="5"/>
  </si>
  <si>
    <t>平成１５年</t>
    <rPh sb="0" eb="2">
      <t>ヘイセイ</t>
    </rPh>
    <phoneticPr fontId="5"/>
  </si>
  <si>
    <t>平成１３年</t>
    <rPh sb="0" eb="2">
      <t>ヘイセイ</t>
    </rPh>
    <rPh sb="4" eb="5">
      <t>９ネン</t>
    </rPh>
    <phoneticPr fontId="5"/>
  </si>
  <si>
    <t>平成１２年</t>
    <rPh sb="0" eb="2">
      <t>ヘイセイ</t>
    </rPh>
    <rPh sb="4" eb="5">
      <t>８ネン</t>
    </rPh>
    <phoneticPr fontId="5"/>
  </si>
  <si>
    <t>平成１１年</t>
    <rPh sb="0" eb="2">
      <t>ヘイセイ</t>
    </rPh>
    <rPh sb="4" eb="5">
      <t>７ネン</t>
    </rPh>
    <phoneticPr fontId="5"/>
  </si>
  <si>
    <t>平成１０年</t>
    <rPh sb="0" eb="2">
      <t>ヘイセイ</t>
    </rPh>
    <rPh sb="2" eb="5">
      <t>１０ネン</t>
    </rPh>
    <phoneticPr fontId="5"/>
  </si>
  <si>
    <t>平成９年</t>
    <rPh sb="0" eb="2">
      <t>ヘイセイ</t>
    </rPh>
    <rPh sb="2" eb="4">
      <t>９ネン</t>
    </rPh>
    <phoneticPr fontId="5"/>
  </si>
  <si>
    <t>平成８年</t>
    <rPh sb="0" eb="2">
      <t>ヘイセイ</t>
    </rPh>
    <rPh sb="2" eb="4">
      <t>８ネン</t>
    </rPh>
    <phoneticPr fontId="5"/>
  </si>
  <si>
    <t>平成７年</t>
    <rPh sb="0" eb="2">
      <t>ヘイセイ</t>
    </rPh>
    <rPh sb="2" eb="4">
      <t>７ネン</t>
    </rPh>
    <phoneticPr fontId="5"/>
  </si>
  <si>
    <t>平成６年</t>
    <rPh sb="0" eb="2">
      <t>ヘイセイ</t>
    </rPh>
    <rPh sb="2" eb="4">
      <t>６ネン</t>
    </rPh>
    <phoneticPr fontId="5"/>
  </si>
  <si>
    <t>平成５年</t>
    <rPh sb="0" eb="2">
      <t>ヘイセイ</t>
    </rPh>
    <rPh sb="2" eb="4">
      <t>５ネン</t>
    </rPh>
    <phoneticPr fontId="5"/>
  </si>
  <si>
    <t>平成４年</t>
    <rPh sb="0" eb="2">
      <t>ヘイセイ</t>
    </rPh>
    <rPh sb="2" eb="4">
      <t>４ネン</t>
    </rPh>
    <phoneticPr fontId="5"/>
  </si>
  <si>
    <t>平成３年</t>
    <rPh sb="0" eb="2">
      <t>ヘイセイ</t>
    </rPh>
    <rPh sb="2" eb="4">
      <t>３ネン</t>
    </rPh>
    <phoneticPr fontId="5"/>
  </si>
  <si>
    <t>平成２年</t>
    <rPh sb="0" eb="2">
      <t>ヘイセイ</t>
    </rPh>
    <rPh sb="2" eb="4">
      <t>２ネン</t>
    </rPh>
    <phoneticPr fontId="5"/>
  </si>
  <si>
    <t>社会増加数</t>
    <rPh sb="0" eb="2">
      <t>シャカイ</t>
    </rPh>
    <rPh sb="2" eb="5">
      <t>ゾウカスウ</t>
    </rPh>
    <phoneticPr fontId="5"/>
  </si>
  <si>
    <t>転出</t>
    <rPh sb="0" eb="2">
      <t>テンシュツ</t>
    </rPh>
    <phoneticPr fontId="5"/>
  </si>
  <si>
    <t>転入</t>
    <rPh sb="0" eb="2">
      <t>テンニュウ</t>
    </rPh>
    <phoneticPr fontId="5"/>
  </si>
  <si>
    <t>自然増加数</t>
    <rPh sb="0" eb="2">
      <t>シゼン</t>
    </rPh>
    <rPh sb="2" eb="5">
      <t>ゾウカスウ</t>
    </rPh>
    <phoneticPr fontId="5"/>
  </si>
  <si>
    <t>死亡</t>
    <phoneticPr fontId="5"/>
  </si>
  <si>
    <t>出生</t>
    <phoneticPr fontId="5"/>
  </si>
  <si>
    <t>年</t>
  </si>
  <si>
    <t>各年間累計</t>
    <phoneticPr fontId="5"/>
  </si>
  <si>
    <t>表３　社会・自然動態の推移(住民基本台帳）</t>
    <rPh sb="0" eb="1">
      <t>ヒョウ</t>
    </rPh>
    <rPh sb="14" eb="16">
      <t>ジュウミン</t>
    </rPh>
    <rPh sb="16" eb="18">
      <t>キホン</t>
    </rPh>
    <rPh sb="18" eb="20">
      <t>ダイチョウ</t>
    </rPh>
    <phoneticPr fontId="5"/>
  </si>
  <si>
    <t>谷田部地区：旧谷田部町，桜地区：旧桜町，筑波地区：旧筑波町，茎崎地区：旧茎崎町</t>
    <rPh sb="0" eb="3">
      <t>ヤタベ</t>
    </rPh>
    <rPh sb="3" eb="5">
      <t>チク</t>
    </rPh>
    <rPh sb="6" eb="7">
      <t>キュウ</t>
    </rPh>
    <rPh sb="7" eb="10">
      <t>ヤタベ</t>
    </rPh>
    <rPh sb="10" eb="11">
      <t>マチ</t>
    </rPh>
    <rPh sb="12" eb="13">
      <t>サクラ</t>
    </rPh>
    <rPh sb="13" eb="15">
      <t>チク</t>
    </rPh>
    <rPh sb="16" eb="17">
      <t>キュウ</t>
    </rPh>
    <rPh sb="17" eb="18">
      <t>サクラ</t>
    </rPh>
    <rPh sb="18" eb="19">
      <t>マチ</t>
    </rPh>
    <rPh sb="20" eb="22">
      <t>ツクバ</t>
    </rPh>
    <rPh sb="22" eb="24">
      <t>チク</t>
    </rPh>
    <rPh sb="25" eb="26">
      <t>キュウ</t>
    </rPh>
    <rPh sb="26" eb="28">
      <t>ツクバ</t>
    </rPh>
    <rPh sb="28" eb="29">
      <t>マチ</t>
    </rPh>
    <rPh sb="30" eb="32">
      <t>クキサキ</t>
    </rPh>
    <rPh sb="32" eb="34">
      <t>チク</t>
    </rPh>
    <rPh sb="35" eb="36">
      <t>キュウ</t>
    </rPh>
    <rPh sb="36" eb="38">
      <t>クキサキ</t>
    </rPh>
    <rPh sb="38" eb="39">
      <t>マチ</t>
    </rPh>
    <phoneticPr fontId="5"/>
  </si>
  <si>
    <t>市政施行：S62.11.30</t>
    <rPh sb="0" eb="2">
      <t>シセイ</t>
    </rPh>
    <rPh sb="2" eb="4">
      <t>セコウ</t>
    </rPh>
    <phoneticPr fontId="5"/>
  </si>
  <si>
    <t>平成１３年</t>
    <rPh sb="0" eb="2">
      <t>ヘイセイ</t>
    </rPh>
    <rPh sb="4" eb="5">
      <t>ネン</t>
    </rPh>
    <phoneticPr fontId="5"/>
  </si>
  <si>
    <t>平成１２年</t>
    <rPh sb="0" eb="2">
      <t>ヘイセイ</t>
    </rPh>
    <rPh sb="4" eb="5">
      <t>ネン</t>
    </rPh>
    <phoneticPr fontId="5"/>
  </si>
  <si>
    <t>平成１０年</t>
    <rPh sb="0" eb="2">
      <t>ヘイセイ</t>
    </rPh>
    <rPh sb="4" eb="5">
      <t>ネン</t>
    </rPh>
    <phoneticPr fontId="5"/>
  </si>
  <si>
    <t>平成９年</t>
    <rPh sb="0" eb="2">
      <t>ヘイセイ</t>
    </rPh>
    <phoneticPr fontId="5"/>
  </si>
  <si>
    <t>平成８年</t>
    <rPh sb="0" eb="2">
      <t>ヘイセイ</t>
    </rPh>
    <rPh sb="3" eb="4">
      <t>ネン</t>
    </rPh>
    <phoneticPr fontId="5"/>
  </si>
  <si>
    <t>平成７年</t>
    <rPh sb="0" eb="2">
      <t>ヘイセイ</t>
    </rPh>
    <rPh sb="3" eb="4">
      <t>ネン</t>
    </rPh>
    <phoneticPr fontId="5"/>
  </si>
  <si>
    <t>平成６年</t>
    <rPh sb="0" eb="2">
      <t>ヘイセイ</t>
    </rPh>
    <rPh sb="3" eb="4">
      <t>ネン</t>
    </rPh>
    <phoneticPr fontId="5"/>
  </si>
  <si>
    <t>平成５年</t>
    <rPh sb="0" eb="2">
      <t>ヘイセイ</t>
    </rPh>
    <rPh sb="3" eb="4">
      <t>ネン</t>
    </rPh>
    <phoneticPr fontId="5"/>
  </si>
  <si>
    <t>平成４年</t>
    <rPh sb="0" eb="2">
      <t>ヘイセイ</t>
    </rPh>
    <rPh sb="3" eb="4">
      <t>ネン</t>
    </rPh>
    <phoneticPr fontId="5"/>
  </si>
  <si>
    <t>平成３年</t>
    <rPh sb="0" eb="2">
      <t>ヘイセイ</t>
    </rPh>
    <rPh sb="3" eb="4">
      <t>ネン</t>
    </rPh>
    <phoneticPr fontId="5"/>
  </si>
  <si>
    <t>平成２年</t>
    <rPh sb="0" eb="2">
      <t>ヘイセイ</t>
    </rPh>
    <rPh sb="3" eb="4">
      <t>ネン</t>
    </rPh>
    <phoneticPr fontId="5"/>
  </si>
  <si>
    <t>平成元年</t>
    <rPh sb="0" eb="2">
      <t>ヘイセイ</t>
    </rPh>
    <rPh sb="2" eb="3">
      <t>モト</t>
    </rPh>
    <rPh sb="3" eb="4">
      <t>ネン</t>
    </rPh>
    <phoneticPr fontId="5"/>
  </si>
  <si>
    <t>昭和６３年</t>
    <rPh sb="0" eb="2">
      <t>ショウワ</t>
    </rPh>
    <rPh sb="4" eb="5">
      <t>ネン</t>
    </rPh>
    <phoneticPr fontId="5"/>
  </si>
  <si>
    <t>昭和６２年</t>
    <rPh sb="0" eb="2">
      <t>ショウワ</t>
    </rPh>
    <rPh sb="4" eb="5">
      <t>ネン</t>
    </rPh>
    <phoneticPr fontId="5"/>
  </si>
  <si>
    <t>昭和６１年</t>
    <rPh sb="0" eb="2">
      <t>ショウワ</t>
    </rPh>
    <rPh sb="4" eb="5">
      <t>ネン</t>
    </rPh>
    <phoneticPr fontId="5"/>
  </si>
  <si>
    <t>昭和６０年</t>
    <rPh sb="0" eb="2">
      <t>ショウワ</t>
    </rPh>
    <rPh sb="4" eb="5">
      <t>ネン</t>
    </rPh>
    <phoneticPr fontId="5"/>
  </si>
  <si>
    <t>昭和５９年</t>
    <rPh sb="0" eb="2">
      <t>ショウワ</t>
    </rPh>
    <rPh sb="4" eb="5">
      <t>ネン</t>
    </rPh>
    <phoneticPr fontId="5"/>
  </si>
  <si>
    <t>昭和５８年</t>
    <rPh sb="0" eb="2">
      <t>ショウワ</t>
    </rPh>
    <rPh sb="4" eb="5">
      <t>ネン</t>
    </rPh>
    <phoneticPr fontId="5"/>
  </si>
  <si>
    <t>昭和５７年</t>
    <rPh sb="0" eb="2">
      <t>ショウワ</t>
    </rPh>
    <rPh sb="4" eb="5">
      <t>ネン</t>
    </rPh>
    <phoneticPr fontId="5"/>
  </si>
  <si>
    <t>昭和５６年</t>
    <rPh sb="0" eb="2">
      <t>ショウワ</t>
    </rPh>
    <rPh sb="4" eb="5">
      <t>ネン</t>
    </rPh>
    <phoneticPr fontId="5"/>
  </si>
  <si>
    <t>昭和５５年</t>
    <rPh sb="0" eb="2">
      <t>ショウワ</t>
    </rPh>
    <rPh sb="4" eb="5">
      <t>ネン</t>
    </rPh>
    <phoneticPr fontId="5"/>
  </si>
  <si>
    <t>昭和５４年</t>
    <rPh sb="0" eb="2">
      <t>ショウワ</t>
    </rPh>
    <rPh sb="4" eb="5">
      <t>ネン</t>
    </rPh>
    <phoneticPr fontId="5"/>
  </si>
  <si>
    <t>昭和５３年</t>
    <rPh sb="0" eb="2">
      <t>ショウワ</t>
    </rPh>
    <rPh sb="4" eb="5">
      <t>ネン</t>
    </rPh>
    <phoneticPr fontId="5"/>
  </si>
  <si>
    <t>昭和５２年</t>
    <rPh sb="0" eb="2">
      <t>ショウワ</t>
    </rPh>
    <rPh sb="4" eb="5">
      <t>ネン</t>
    </rPh>
    <phoneticPr fontId="5"/>
  </si>
  <si>
    <t>昭和５１年</t>
    <rPh sb="0" eb="2">
      <t>ショウワ</t>
    </rPh>
    <rPh sb="4" eb="5">
      <t>ネン</t>
    </rPh>
    <phoneticPr fontId="5"/>
  </si>
  <si>
    <t>昭和５０年</t>
    <rPh sb="0" eb="2">
      <t>ショウワ</t>
    </rPh>
    <rPh sb="4" eb="5">
      <t>ネン</t>
    </rPh>
    <phoneticPr fontId="5"/>
  </si>
  <si>
    <t>昭和４９年</t>
    <rPh sb="0" eb="2">
      <t>ショウワ</t>
    </rPh>
    <rPh sb="4" eb="5">
      <t>ネン</t>
    </rPh>
    <phoneticPr fontId="5"/>
  </si>
  <si>
    <t>昭和４８年</t>
    <rPh sb="0" eb="2">
      <t>ショウワ</t>
    </rPh>
    <rPh sb="4" eb="5">
      <t>ネン</t>
    </rPh>
    <phoneticPr fontId="5"/>
  </si>
  <si>
    <t>昭和４７年</t>
    <rPh sb="0" eb="2">
      <t>ショウワ</t>
    </rPh>
    <rPh sb="4" eb="5">
      <t>ネン</t>
    </rPh>
    <phoneticPr fontId="5"/>
  </si>
  <si>
    <t>昭和４６年</t>
    <rPh sb="0" eb="2">
      <t>ショウワ</t>
    </rPh>
    <rPh sb="4" eb="5">
      <t>ネン</t>
    </rPh>
    <phoneticPr fontId="5"/>
  </si>
  <si>
    <t>世帯数</t>
    <rPh sb="0" eb="3">
      <t>セタイスウ</t>
    </rPh>
    <phoneticPr fontId="5"/>
  </si>
  <si>
    <t>人口</t>
    <rPh sb="0" eb="2">
      <t>ジンコウ</t>
    </rPh>
    <phoneticPr fontId="5"/>
  </si>
  <si>
    <t>政策イノベーション部統計・データ利活用推進室</t>
    <phoneticPr fontId="5"/>
  </si>
  <si>
    <t>各年１０月１日現在</t>
    <phoneticPr fontId="5"/>
  </si>
  <si>
    <t>表４　地区別人口の推移（常住人口）</t>
    <rPh sb="0" eb="1">
      <t>ヒョウ</t>
    </rPh>
    <rPh sb="3" eb="6">
      <t>チクベツ</t>
    </rPh>
    <rPh sb="12" eb="14">
      <t>ジョウジュウ</t>
    </rPh>
    <rPh sb="14" eb="16">
      <t>ジンコウ</t>
    </rPh>
    <phoneticPr fontId="5"/>
  </si>
  <si>
    <t>上記以外</t>
    <rPh sb="0" eb="2">
      <t>ジョウキ</t>
    </rPh>
    <rPh sb="2" eb="4">
      <t>イガイ</t>
    </rPh>
    <phoneticPr fontId="5"/>
  </si>
  <si>
    <t>（地区外）</t>
    <rPh sb="1" eb="4">
      <t>チクガイ</t>
    </rPh>
    <phoneticPr fontId="5"/>
  </si>
  <si>
    <t>梅園１・２丁目、立原、南原、花畑１～３丁目、西沢、旭、大穂、上沢、牧園、池の台、松の里、若葉</t>
  </si>
  <si>
    <t>天久保１～４丁目、吾妻１～４丁目、竹園１～３丁目、千現１・２丁目、並木１～４丁目</t>
  </si>
  <si>
    <t>藤本、観音台１～３丁目、長峰、東１・２丁目、稲荷前、高野台１～３丁目、西原、天王台１～３丁目</t>
    <rPh sb="0" eb="2">
      <t>フジモト</t>
    </rPh>
    <rPh sb="3" eb="6">
      <t>カンノンダイ</t>
    </rPh>
    <rPh sb="9" eb="11">
      <t>チョウメ</t>
    </rPh>
    <rPh sb="12" eb="14">
      <t>ナガミネ</t>
    </rPh>
    <rPh sb="15" eb="16">
      <t>ヒガシ</t>
    </rPh>
    <rPh sb="19" eb="21">
      <t>チョウメ</t>
    </rPh>
    <phoneticPr fontId="5"/>
  </si>
  <si>
    <t>北郷、八幡台、春日１～４丁目、東新井、二の宮１～４丁目、小野川、松代１～５丁目、大わし</t>
    <rPh sb="0" eb="2">
      <t>キタサト</t>
    </rPh>
    <rPh sb="3" eb="4">
      <t>ハチ</t>
    </rPh>
    <rPh sb="4" eb="5">
      <t>ハタ</t>
    </rPh>
    <rPh sb="5" eb="6">
      <t>ダイ</t>
    </rPh>
    <rPh sb="7" eb="9">
      <t>カスガ</t>
    </rPh>
    <rPh sb="12" eb="14">
      <t>チョウメ</t>
    </rPh>
    <rPh sb="15" eb="18">
      <t>ヒガシアライ</t>
    </rPh>
    <rPh sb="19" eb="22">
      <t>ニノミヤ</t>
    </rPh>
    <rPh sb="25" eb="27">
      <t>チョウメ</t>
    </rPh>
    <rPh sb="28" eb="31">
      <t>オノガワ</t>
    </rPh>
    <phoneticPr fontId="5"/>
  </si>
  <si>
    <t>（地区内）</t>
  </si>
  <si>
    <t>平成１０年</t>
    <rPh sb="0" eb="2">
      <t>ヘイセイ</t>
    </rPh>
    <phoneticPr fontId="5"/>
  </si>
  <si>
    <t>平成８年</t>
    <rPh sb="0" eb="2">
      <t>ヘイセイ</t>
    </rPh>
    <phoneticPr fontId="5"/>
  </si>
  <si>
    <t>平成７年</t>
    <rPh sb="0" eb="2">
      <t>ヘイセイ</t>
    </rPh>
    <phoneticPr fontId="5"/>
  </si>
  <si>
    <t>平成６年</t>
    <rPh sb="0" eb="2">
      <t>ヘイセイ</t>
    </rPh>
    <phoneticPr fontId="5"/>
  </si>
  <si>
    <t>平成５年</t>
    <rPh sb="0" eb="2">
      <t>ヘイセイ</t>
    </rPh>
    <phoneticPr fontId="5"/>
  </si>
  <si>
    <t>平成４年</t>
    <rPh sb="0" eb="2">
      <t>ヘイセイ</t>
    </rPh>
    <phoneticPr fontId="5"/>
  </si>
  <si>
    <t>合計</t>
    <rPh sb="0" eb="1">
      <t>ゴウ</t>
    </rPh>
    <phoneticPr fontId="5"/>
  </si>
  <si>
    <t>地区外</t>
    <phoneticPr fontId="5"/>
  </si>
  <si>
    <t>地区内</t>
    <phoneticPr fontId="5"/>
  </si>
  <si>
    <t>合計</t>
    <rPh sb="0" eb="2">
      <t>ゴウケイ</t>
    </rPh>
    <phoneticPr fontId="5"/>
  </si>
  <si>
    <t>資料：政策イノベーション部統計・データ利活用推進室</t>
    <phoneticPr fontId="5"/>
  </si>
  <si>
    <t>表５　研究学園地区内外別人口・世帯数の推移（常住人口）</t>
    <rPh sb="0" eb="1">
      <t>ヒョウ</t>
    </rPh>
    <rPh sb="3" eb="5">
      <t>ケンキュウ</t>
    </rPh>
    <rPh sb="5" eb="7">
      <t>ガクエン</t>
    </rPh>
    <rPh sb="7" eb="9">
      <t>チク</t>
    </rPh>
    <rPh sb="9" eb="11">
      <t>ウチソト</t>
    </rPh>
    <rPh sb="11" eb="12">
      <t>ベツ</t>
    </rPh>
    <rPh sb="12" eb="14">
      <t>ジンコウ</t>
    </rPh>
    <rPh sb="15" eb="18">
      <t>セタイスウ</t>
    </rPh>
    <rPh sb="19" eb="21">
      <t>スイイ</t>
    </rPh>
    <rPh sb="22" eb="24">
      <t>ジョウジュウ</t>
    </rPh>
    <rPh sb="24" eb="26">
      <t>ジンコウ</t>
    </rPh>
    <phoneticPr fontId="5"/>
  </si>
  <si>
    <t>平成２７年</t>
    <phoneticPr fontId="5"/>
  </si>
  <si>
    <t>平成２２年</t>
    <phoneticPr fontId="5"/>
  </si>
  <si>
    <t>平成１７年</t>
    <phoneticPr fontId="5"/>
  </si>
  <si>
    <t>平成１２年</t>
    <phoneticPr fontId="5"/>
  </si>
  <si>
    <t>平成７年</t>
    <phoneticPr fontId="5"/>
  </si>
  <si>
    <t>平成２年</t>
    <phoneticPr fontId="5"/>
  </si>
  <si>
    <t>昭和６０年</t>
    <phoneticPr fontId="5"/>
  </si>
  <si>
    <t>昼夜間人口比率</t>
  </si>
  <si>
    <t>夜間人口</t>
    <rPh sb="0" eb="2">
      <t>ヤカン</t>
    </rPh>
    <rPh sb="2" eb="4">
      <t>ジンコウ</t>
    </rPh>
    <phoneticPr fontId="5"/>
  </si>
  <si>
    <t>昼間人口</t>
    <rPh sb="0" eb="2">
      <t>チュウカン</t>
    </rPh>
    <rPh sb="2" eb="4">
      <t>ジンコウ</t>
    </rPh>
    <phoneticPr fontId="5"/>
  </si>
  <si>
    <t>国勢調査結果報告書</t>
    <phoneticPr fontId="5"/>
  </si>
  <si>
    <t>表６　昼間人口と夜間人口の推移</t>
    <rPh sb="0" eb="1">
      <t>ヒョウ</t>
    </rPh>
    <phoneticPr fontId="5"/>
  </si>
  <si>
    <t>※総数には、労働力状態「不詳」を含む。</t>
    <phoneticPr fontId="5"/>
  </si>
  <si>
    <t>平成１２年</t>
  </si>
  <si>
    <t>昭和６０年</t>
  </si>
  <si>
    <t>その他</t>
    <rPh sb="2" eb="3">
      <t>タ</t>
    </rPh>
    <phoneticPr fontId="5"/>
  </si>
  <si>
    <t>通学</t>
    <rPh sb="0" eb="2">
      <t>ツウガク</t>
    </rPh>
    <phoneticPr fontId="5"/>
  </si>
  <si>
    <t>家事</t>
    <rPh sb="0" eb="2">
      <t>カジ</t>
    </rPh>
    <phoneticPr fontId="5"/>
  </si>
  <si>
    <t>総数</t>
    <rPh sb="0" eb="2">
      <t>ソウスウ</t>
    </rPh>
    <phoneticPr fontId="5"/>
  </si>
  <si>
    <t>完全失業者</t>
  </si>
  <si>
    <t>就業者</t>
    <phoneticPr fontId="5"/>
  </si>
  <si>
    <t>総数</t>
    <phoneticPr fontId="5"/>
  </si>
  <si>
    <t>年</t>
    <phoneticPr fontId="5"/>
  </si>
  <si>
    <t>非労働力人口</t>
  </si>
  <si>
    <t>労働力人口</t>
    <rPh sb="0" eb="3">
      <t>ロウドウリョク</t>
    </rPh>
    <rPh sb="3" eb="5">
      <t>ジンコウ</t>
    </rPh>
    <phoneticPr fontId="5"/>
  </si>
  <si>
    <t>表７　１５歳以上労働力人口の推移</t>
    <phoneticPr fontId="5"/>
  </si>
  <si>
    <t>95～99</t>
    <phoneticPr fontId="5"/>
  </si>
  <si>
    <t>90～94</t>
    <phoneticPr fontId="5"/>
  </si>
  <si>
    <t>85～89</t>
    <phoneticPr fontId="5"/>
  </si>
  <si>
    <t>80～84</t>
    <phoneticPr fontId="5"/>
  </si>
  <si>
    <t>75～79</t>
    <phoneticPr fontId="5"/>
  </si>
  <si>
    <t>70～74</t>
    <phoneticPr fontId="5"/>
  </si>
  <si>
    <t>65～69</t>
    <phoneticPr fontId="5"/>
  </si>
  <si>
    <t>60～64</t>
    <phoneticPr fontId="5"/>
  </si>
  <si>
    <t>55～59</t>
    <phoneticPr fontId="5"/>
  </si>
  <si>
    <t>50～54</t>
    <phoneticPr fontId="5"/>
  </si>
  <si>
    <t>45～49</t>
    <phoneticPr fontId="5"/>
  </si>
  <si>
    <t>40～44</t>
    <phoneticPr fontId="5"/>
  </si>
  <si>
    <t>35～39</t>
    <phoneticPr fontId="5"/>
  </si>
  <si>
    <t>30～34</t>
    <phoneticPr fontId="5"/>
  </si>
  <si>
    <t>25～29</t>
    <phoneticPr fontId="5"/>
  </si>
  <si>
    <t>20～24</t>
    <phoneticPr fontId="5"/>
  </si>
  <si>
    <t>15～19</t>
    <phoneticPr fontId="5"/>
  </si>
  <si>
    <t>10～14</t>
    <phoneticPr fontId="5"/>
  </si>
  <si>
    <t>0～4</t>
    <phoneticPr fontId="5"/>
  </si>
  <si>
    <t>5～9</t>
    <phoneticPr fontId="5"/>
  </si>
  <si>
    <t>総数（年齢不詳を除く）</t>
    <rPh sb="0" eb="2">
      <t>ソウスウ</t>
    </rPh>
    <phoneticPr fontId="5"/>
  </si>
  <si>
    <t>年齢不詳</t>
    <rPh sb="0" eb="2">
      <t>ネンレイ</t>
    </rPh>
    <rPh sb="2" eb="4">
      <t>フショウ</t>
    </rPh>
    <phoneticPr fontId="5"/>
  </si>
  <si>
    <t>100～</t>
    <phoneticPr fontId="5"/>
  </si>
  <si>
    <t>女（人）</t>
    <rPh sb="0" eb="1">
      <t>オンナ</t>
    </rPh>
    <rPh sb="2" eb="3">
      <t>ニン</t>
    </rPh>
    <phoneticPr fontId="5"/>
  </si>
  <si>
    <t>男（人）</t>
    <rPh sb="0" eb="1">
      <t>オトコ</t>
    </rPh>
    <rPh sb="2" eb="3">
      <t>ニン</t>
    </rPh>
    <phoneticPr fontId="5"/>
  </si>
  <si>
    <t>総数（人）</t>
    <rPh sb="0" eb="2">
      <t>ソウスウ</t>
    </rPh>
    <rPh sb="3" eb="4">
      <t>ニン</t>
    </rPh>
    <phoneticPr fontId="5"/>
  </si>
  <si>
    <t>年齢</t>
    <rPh sb="0" eb="2">
      <t>ネンレイ</t>
    </rPh>
    <phoneticPr fontId="5"/>
  </si>
  <si>
    <t>茨城県常住人口調査</t>
    <phoneticPr fontId="5"/>
  </si>
  <si>
    <t>令和２年10月１日現在</t>
    <phoneticPr fontId="5"/>
  </si>
  <si>
    <t>表８　年齢別（各歳）人口</t>
    <rPh sb="0" eb="1">
      <t>ヒョウ</t>
    </rPh>
    <rPh sb="3" eb="6">
      <t>ネンレイベツ</t>
    </rPh>
    <rPh sb="7" eb="8">
      <t>カク</t>
    </rPh>
    <rPh sb="8" eb="9">
      <t>サイ</t>
    </rPh>
    <rPh sb="10" eb="12">
      <t>ジンコウ</t>
    </rPh>
    <phoneticPr fontId="5"/>
  </si>
  <si>
    <t>流出人口：つくば市に常住している人が、つくば市以外に通勤・通学する人口をいう。</t>
    <rPh sb="1" eb="2">
      <t>シュツ</t>
    </rPh>
    <rPh sb="16" eb="17">
      <t>ヒト</t>
    </rPh>
    <rPh sb="23" eb="25">
      <t>イガイ</t>
    </rPh>
    <rPh sb="26" eb="28">
      <t>ツウキン</t>
    </rPh>
    <phoneticPr fontId="5"/>
  </si>
  <si>
    <t>流入人口：つくば市以外に常住している人が、つくば市に通勤・通学する人口をいう。</t>
    <rPh sb="0" eb="2">
      <t>リュウニュウ</t>
    </rPh>
    <rPh sb="2" eb="4">
      <t>ジンコウ</t>
    </rPh>
    <rPh sb="8" eb="9">
      <t>シ</t>
    </rPh>
    <rPh sb="9" eb="11">
      <t>イガイ</t>
    </rPh>
    <rPh sb="12" eb="14">
      <t>ジョウジュウ</t>
    </rPh>
    <rPh sb="18" eb="19">
      <t>ヒト</t>
    </rPh>
    <rPh sb="24" eb="25">
      <t>シ</t>
    </rPh>
    <rPh sb="26" eb="28">
      <t>ツウキン</t>
    </rPh>
    <rPh sb="29" eb="31">
      <t>ツウガク</t>
    </rPh>
    <rPh sb="33" eb="35">
      <t>ジンコウ</t>
    </rPh>
    <phoneticPr fontId="5"/>
  </si>
  <si>
    <t>通学者には、15歳未満は含まない。</t>
    <rPh sb="0" eb="3">
      <t>ツウガクシャ</t>
    </rPh>
    <rPh sb="8" eb="9">
      <t>サイ</t>
    </rPh>
    <rPh sb="9" eb="11">
      <t>ミマン</t>
    </rPh>
    <rPh sb="12" eb="13">
      <t>フク</t>
    </rPh>
    <phoneticPr fontId="5"/>
  </si>
  <si>
    <t>沖縄県</t>
    <rPh sb="0" eb="2">
      <t>オキナワ</t>
    </rPh>
    <rPh sb="2" eb="3">
      <t>ケン</t>
    </rPh>
    <phoneticPr fontId="5"/>
  </si>
  <si>
    <t>鹿児島県</t>
    <rPh sb="0" eb="4">
      <t>カゴシマケン</t>
    </rPh>
    <phoneticPr fontId="5"/>
  </si>
  <si>
    <t>宮崎県</t>
    <rPh sb="0" eb="3">
      <t>ミヤザキケン</t>
    </rPh>
    <phoneticPr fontId="5"/>
  </si>
  <si>
    <t>大分県</t>
    <rPh sb="0" eb="2">
      <t>オオイタ</t>
    </rPh>
    <rPh sb="2" eb="3">
      <t>ケン</t>
    </rPh>
    <phoneticPr fontId="5"/>
  </si>
  <si>
    <t>熊本県</t>
    <rPh sb="0" eb="3">
      <t>クマモトケン</t>
    </rPh>
    <phoneticPr fontId="5"/>
  </si>
  <si>
    <t>長崎県</t>
    <rPh sb="0" eb="3">
      <t>ナガサキケン</t>
    </rPh>
    <phoneticPr fontId="5"/>
  </si>
  <si>
    <t>佐賀県</t>
    <rPh sb="0" eb="3">
      <t>サガケン</t>
    </rPh>
    <phoneticPr fontId="5"/>
  </si>
  <si>
    <t>福岡県</t>
    <rPh sb="0" eb="2">
      <t>フクオカ</t>
    </rPh>
    <rPh sb="2" eb="3">
      <t>ケン</t>
    </rPh>
    <phoneticPr fontId="5"/>
  </si>
  <si>
    <t>高知県</t>
    <rPh sb="0" eb="2">
      <t>コウチ</t>
    </rPh>
    <rPh sb="2" eb="3">
      <t>ケン</t>
    </rPh>
    <phoneticPr fontId="5"/>
  </si>
  <si>
    <t>愛媛県</t>
    <rPh sb="0" eb="3">
      <t>エヒメケン</t>
    </rPh>
    <phoneticPr fontId="5"/>
  </si>
  <si>
    <t>香川県</t>
    <rPh sb="0" eb="3">
      <t>カガワケン</t>
    </rPh>
    <phoneticPr fontId="5"/>
  </si>
  <si>
    <t>徳島県</t>
    <rPh sb="0" eb="3">
      <t>トクシマケン</t>
    </rPh>
    <phoneticPr fontId="5"/>
  </si>
  <si>
    <t>山口県</t>
    <rPh sb="0" eb="3">
      <t>ヤマグチケン</t>
    </rPh>
    <phoneticPr fontId="5"/>
  </si>
  <si>
    <t>広島県</t>
    <rPh sb="0" eb="3">
      <t>ヒロシマケン</t>
    </rPh>
    <phoneticPr fontId="5"/>
  </si>
  <si>
    <t>岡山県</t>
    <rPh sb="0" eb="3">
      <t>オカヤマケン</t>
    </rPh>
    <phoneticPr fontId="5"/>
  </si>
  <si>
    <t>島根県</t>
    <rPh sb="0" eb="2">
      <t>シマネ</t>
    </rPh>
    <rPh sb="2" eb="3">
      <t>ケン</t>
    </rPh>
    <phoneticPr fontId="5"/>
  </si>
  <si>
    <t>鳥取県</t>
    <rPh sb="0" eb="2">
      <t>トットリ</t>
    </rPh>
    <rPh sb="2" eb="3">
      <t>ケン</t>
    </rPh>
    <phoneticPr fontId="5"/>
  </si>
  <si>
    <t>和歌山県</t>
    <rPh sb="0" eb="4">
      <t>ワカヤマケン</t>
    </rPh>
    <phoneticPr fontId="5"/>
  </si>
  <si>
    <t>奈良県</t>
    <rPh sb="0" eb="3">
      <t>ナラケン</t>
    </rPh>
    <phoneticPr fontId="5"/>
  </si>
  <si>
    <t>兵庫県</t>
    <rPh sb="0" eb="3">
      <t>ヒョウゴケン</t>
    </rPh>
    <phoneticPr fontId="5"/>
  </si>
  <si>
    <t>大阪府</t>
    <rPh sb="0" eb="3">
      <t>オオサカフ</t>
    </rPh>
    <phoneticPr fontId="5"/>
  </si>
  <si>
    <t>京都府</t>
    <rPh sb="0" eb="3">
      <t>キョウトフ</t>
    </rPh>
    <phoneticPr fontId="5"/>
  </si>
  <si>
    <t>滋賀県</t>
    <rPh sb="0" eb="2">
      <t>シガ</t>
    </rPh>
    <rPh sb="2" eb="3">
      <t>ケン</t>
    </rPh>
    <phoneticPr fontId="5"/>
  </si>
  <si>
    <t>三重県</t>
    <rPh sb="0" eb="3">
      <t>ミエケン</t>
    </rPh>
    <phoneticPr fontId="5"/>
  </si>
  <si>
    <t>愛知県</t>
    <rPh sb="0" eb="3">
      <t>アイチケン</t>
    </rPh>
    <phoneticPr fontId="5"/>
  </si>
  <si>
    <t>静岡県</t>
    <rPh sb="0" eb="3">
      <t>シズオカケン</t>
    </rPh>
    <phoneticPr fontId="5"/>
  </si>
  <si>
    <t>岐阜県</t>
    <rPh sb="0" eb="3">
      <t>ギフケン</t>
    </rPh>
    <phoneticPr fontId="5"/>
  </si>
  <si>
    <t>長野県</t>
    <rPh sb="0" eb="3">
      <t>ナガノケン</t>
    </rPh>
    <phoneticPr fontId="5"/>
  </si>
  <si>
    <t>山梨県</t>
    <rPh sb="0" eb="3">
      <t>ヤマナシケン</t>
    </rPh>
    <phoneticPr fontId="5"/>
  </si>
  <si>
    <t>福井県</t>
    <rPh sb="0" eb="3">
      <t>フクイケン</t>
    </rPh>
    <phoneticPr fontId="5"/>
  </si>
  <si>
    <t>石川県</t>
    <rPh sb="0" eb="3">
      <t>イシカワケン</t>
    </rPh>
    <phoneticPr fontId="5"/>
  </si>
  <si>
    <t>富山県</t>
    <rPh sb="0" eb="2">
      <t>トヤマ</t>
    </rPh>
    <rPh sb="2" eb="3">
      <t>ケン</t>
    </rPh>
    <phoneticPr fontId="5"/>
  </si>
  <si>
    <t>新潟県</t>
    <rPh sb="0" eb="3">
      <t>ニイガタケン</t>
    </rPh>
    <phoneticPr fontId="5"/>
  </si>
  <si>
    <t>神奈川県</t>
    <rPh sb="0" eb="4">
      <t>カナガワケン</t>
    </rPh>
    <phoneticPr fontId="5"/>
  </si>
  <si>
    <t>東京都</t>
    <rPh sb="0" eb="3">
      <t>トウキョウト</t>
    </rPh>
    <phoneticPr fontId="5"/>
  </si>
  <si>
    <t>千葉県</t>
    <rPh sb="0" eb="3">
      <t>チバケン</t>
    </rPh>
    <phoneticPr fontId="5"/>
  </si>
  <si>
    <t>埼玉県</t>
    <rPh sb="0" eb="3">
      <t>サイタマケン</t>
    </rPh>
    <phoneticPr fontId="5"/>
  </si>
  <si>
    <t>群馬県</t>
    <rPh sb="0" eb="3">
      <t>グンマケン</t>
    </rPh>
    <phoneticPr fontId="5"/>
  </si>
  <si>
    <t>栃木県</t>
    <rPh sb="0" eb="3">
      <t>トチギケン</t>
    </rPh>
    <phoneticPr fontId="5"/>
  </si>
  <si>
    <t>福島県</t>
    <rPh sb="0" eb="3">
      <t>フクシマケン</t>
    </rPh>
    <phoneticPr fontId="5"/>
  </si>
  <si>
    <t>山形県</t>
    <rPh sb="0" eb="3">
      <t>ヤマガタケン</t>
    </rPh>
    <phoneticPr fontId="5"/>
  </si>
  <si>
    <t>秋田県</t>
    <rPh sb="0" eb="3">
      <t>アキタケン</t>
    </rPh>
    <phoneticPr fontId="5"/>
  </si>
  <si>
    <t>宮城県</t>
    <rPh sb="0" eb="3">
      <t>ミヤギケン</t>
    </rPh>
    <phoneticPr fontId="5"/>
  </si>
  <si>
    <t>岩手県</t>
    <rPh sb="0" eb="2">
      <t>イワテ</t>
    </rPh>
    <rPh sb="2" eb="3">
      <t>ケン</t>
    </rPh>
    <phoneticPr fontId="5"/>
  </si>
  <si>
    <t>青森県</t>
    <rPh sb="0" eb="3">
      <t>アオモリケン</t>
    </rPh>
    <phoneticPr fontId="5"/>
  </si>
  <si>
    <t>北海道</t>
    <rPh sb="0" eb="3">
      <t>ホッカイドウ</t>
    </rPh>
    <phoneticPr fontId="5"/>
  </si>
  <si>
    <t>他県計</t>
    <rPh sb="0" eb="2">
      <t>タケン</t>
    </rPh>
    <rPh sb="2" eb="3">
      <t>ケイ</t>
    </rPh>
    <phoneticPr fontId="5"/>
  </si>
  <si>
    <t>利根町</t>
    <rPh sb="0" eb="2">
      <t>トネ</t>
    </rPh>
    <rPh sb="2" eb="3">
      <t>マチ</t>
    </rPh>
    <phoneticPr fontId="5"/>
  </si>
  <si>
    <t>境町</t>
    <rPh sb="0" eb="2">
      <t>サカイマチ</t>
    </rPh>
    <phoneticPr fontId="5"/>
  </si>
  <si>
    <t>五霞町</t>
    <rPh sb="0" eb="3">
      <t>ゴカマチ</t>
    </rPh>
    <phoneticPr fontId="5"/>
  </si>
  <si>
    <t>八千代町</t>
    <rPh sb="0" eb="4">
      <t>ヤチヨマチ</t>
    </rPh>
    <phoneticPr fontId="5"/>
  </si>
  <si>
    <t>河内町</t>
    <rPh sb="0" eb="3">
      <t>カワチマチ</t>
    </rPh>
    <phoneticPr fontId="5"/>
  </si>
  <si>
    <t>阿見町</t>
    <rPh sb="0" eb="3">
      <t>アミマチ</t>
    </rPh>
    <phoneticPr fontId="5"/>
  </si>
  <si>
    <t>美浦村</t>
    <rPh sb="0" eb="3">
      <t>ミホムラ</t>
    </rPh>
    <phoneticPr fontId="5"/>
  </si>
  <si>
    <t>大子町</t>
    <rPh sb="0" eb="3">
      <t>ダイゴマチ</t>
    </rPh>
    <phoneticPr fontId="5"/>
  </si>
  <si>
    <t>東海村</t>
    <rPh sb="0" eb="3">
      <t>トウカイムラ</t>
    </rPh>
    <phoneticPr fontId="5"/>
  </si>
  <si>
    <t>城里町</t>
    <rPh sb="0" eb="1">
      <t>シロ</t>
    </rPh>
    <rPh sb="1" eb="2">
      <t>リ</t>
    </rPh>
    <rPh sb="2" eb="3">
      <t>マチ</t>
    </rPh>
    <phoneticPr fontId="5"/>
  </si>
  <si>
    <t>大洗町</t>
    <rPh sb="0" eb="2">
      <t>オオアライ</t>
    </rPh>
    <rPh sb="2" eb="3">
      <t>マチ</t>
    </rPh>
    <phoneticPr fontId="5"/>
  </si>
  <si>
    <t>茨城町</t>
    <rPh sb="0" eb="2">
      <t>イバラキ</t>
    </rPh>
    <rPh sb="2" eb="3">
      <t>マチ</t>
    </rPh>
    <phoneticPr fontId="5"/>
  </si>
  <si>
    <t>小美玉市</t>
    <rPh sb="0" eb="1">
      <t>ショウ</t>
    </rPh>
    <rPh sb="1" eb="2">
      <t>ビ</t>
    </rPh>
    <rPh sb="2" eb="3">
      <t>タマ</t>
    </rPh>
    <rPh sb="3" eb="4">
      <t>シ</t>
    </rPh>
    <phoneticPr fontId="5"/>
  </si>
  <si>
    <t>つくばみらい市</t>
    <rPh sb="6" eb="7">
      <t>シ</t>
    </rPh>
    <phoneticPr fontId="5"/>
  </si>
  <si>
    <t>鉾田市</t>
    <rPh sb="0" eb="2">
      <t>ホコタ</t>
    </rPh>
    <rPh sb="2" eb="3">
      <t>シ</t>
    </rPh>
    <phoneticPr fontId="5"/>
  </si>
  <si>
    <t>行方市</t>
    <rPh sb="0" eb="2">
      <t>ナメカタ</t>
    </rPh>
    <rPh sb="2" eb="3">
      <t>シ</t>
    </rPh>
    <phoneticPr fontId="5"/>
  </si>
  <si>
    <t>神栖市</t>
    <rPh sb="0" eb="3">
      <t>カミスシ</t>
    </rPh>
    <phoneticPr fontId="5"/>
  </si>
  <si>
    <t>桜川市</t>
    <rPh sb="0" eb="3">
      <t>サクラガワシ</t>
    </rPh>
    <phoneticPr fontId="5"/>
  </si>
  <si>
    <t>かすみがうら市</t>
    <rPh sb="6" eb="7">
      <t>シ</t>
    </rPh>
    <phoneticPr fontId="5"/>
  </si>
  <si>
    <t>稲敷市</t>
    <rPh sb="0" eb="3">
      <t>イナシキシ</t>
    </rPh>
    <phoneticPr fontId="5"/>
  </si>
  <si>
    <t>坂東市</t>
    <rPh sb="0" eb="3">
      <t>バンドウシ</t>
    </rPh>
    <phoneticPr fontId="5"/>
  </si>
  <si>
    <t>筑西市</t>
    <rPh sb="0" eb="3">
      <t>チクセイシ</t>
    </rPh>
    <phoneticPr fontId="5"/>
  </si>
  <si>
    <t>那珂市</t>
    <rPh sb="0" eb="3">
      <t>ナカシ</t>
    </rPh>
    <phoneticPr fontId="5"/>
  </si>
  <si>
    <t>常陸大宮市</t>
    <rPh sb="0" eb="5">
      <t>ヒタチオオミヤシ</t>
    </rPh>
    <phoneticPr fontId="5"/>
  </si>
  <si>
    <t>守谷市</t>
    <rPh sb="0" eb="3">
      <t>モリヤシ</t>
    </rPh>
    <phoneticPr fontId="5"/>
  </si>
  <si>
    <t>潮来市</t>
    <rPh sb="0" eb="3">
      <t>イタコシ</t>
    </rPh>
    <phoneticPr fontId="5"/>
  </si>
  <si>
    <t>鹿嶋市</t>
    <rPh sb="0" eb="3">
      <t>カシマシ</t>
    </rPh>
    <phoneticPr fontId="5"/>
  </si>
  <si>
    <t>ひたちなか市</t>
    <rPh sb="5" eb="6">
      <t>シ</t>
    </rPh>
    <phoneticPr fontId="5"/>
  </si>
  <si>
    <t>牛久市</t>
    <rPh sb="0" eb="3">
      <t>ウシクシ</t>
    </rPh>
    <phoneticPr fontId="5"/>
  </si>
  <si>
    <t>取手市</t>
    <rPh sb="0" eb="3">
      <t>トリデシ</t>
    </rPh>
    <phoneticPr fontId="5"/>
  </si>
  <si>
    <t>笠間市</t>
    <rPh sb="0" eb="3">
      <t>カサマシ</t>
    </rPh>
    <phoneticPr fontId="5"/>
  </si>
  <si>
    <t>北茨城市</t>
    <rPh sb="0" eb="4">
      <t>キタイバラキシ</t>
    </rPh>
    <phoneticPr fontId="5"/>
  </si>
  <si>
    <t>高萩市</t>
    <rPh sb="0" eb="3">
      <t>タカハギシ</t>
    </rPh>
    <phoneticPr fontId="5"/>
  </si>
  <si>
    <t>常陸太田市</t>
    <rPh sb="0" eb="5">
      <t>ヒタチオオタシ</t>
    </rPh>
    <phoneticPr fontId="5"/>
  </si>
  <si>
    <t>常総市</t>
    <rPh sb="0" eb="2">
      <t>ジョウソウ</t>
    </rPh>
    <rPh sb="2" eb="3">
      <t>シ</t>
    </rPh>
    <phoneticPr fontId="5"/>
  </si>
  <si>
    <t>下妻市</t>
    <rPh sb="0" eb="3">
      <t>シモツマシ</t>
    </rPh>
    <phoneticPr fontId="5"/>
  </si>
  <si>
    <t>龍ヶ崎市</t>
    <rPh sb="0" eb="4">
      <t>リュウガサキシ</t>
    </rPh>
    <phoneticPr fontId="5"/>
  </si>
  <si>
    <t>結城市</t>
    <rPh sb="0" eb="3">
      <t>ユウキシ</t>
    </rPh>
    <phoneticPr fontId="5"/>
  </si>
  <si>
    <t>石岡市</t>
    <rPh sb="0" eb="3">
      <t>イシオカシ</t>
    </rPh>
    <phoneticPr fontId="5"/>
  </si>
  <si>
    <t>古河市</t>
    <rPh sb="0" eb="3">
      <t>コガシ</t>
    </rPh>
    <phoneticPr fontId="5"/>
  </si>
  <si>
    <t>土浦市</t>
    <rPh sb="1" eb="2">
      <t>ウラ</t>
    </rPh>
    <rPh sb="2" eb="3">
      <t>シ</t>
    </rPh>
    <phoneticPr fontId="5"/>
  </si>
  <si>
    <t>日立市</t>
    <phoneticPr fontId="5"/>
  </si>
  <si>
    <t>水戸市</t>
    <phoneticPr fontId="5"/>
  </si>
  <si>
    <t>県内計</t>
    <phoneticPr fontId="5"/>
  </si>
  <si>
    <t>通学者</t>
  </si>
  <si>
    <t>通勤者</t>
  </si>
  <si>
    <t>市町村</t>
    <phoneticPr fontId="5"/>
  </si>
  <si>
    <t>流出人口（人）</t>
    <phoneticPr fontId="5"/>
  </si>
  <si>
    <t>流入人口 (人）</t>
    <phoneticPr fontId="5"/>
  </si>
  <si>
    <t>国勢調査報告書</t>
    <phoneticPr fontId="5"/>
  </si>
  <si>
    <t>平成27年10月1日現在</t>
    <phoneticPr fontId="5"/>
  </si>
  <si>
    <t>表９　流入流出人口</t>
    <phoneticPr fontId="5"/>
  </si>
  <si>
    <t>総計（137カ国）</t>
    <rPh sb="0" eb="2">
      <t>ソウケイ</t>
    </rPh>
    <rPh sb="7" eb="8">
      <t>クニ</t>
    </rPh>
    <phoneticPr fontId="12"/>
  </si>
  <si>
    <t>国籍なし</t>
    <phoneticPr fontId="12"/>
  </si>
  <si>
    <t>無国籍</t>
    <rPh sb="0" eb="3">
      <t>ムコクセキ</t>
    </rPh>
    <phoneticPr fontId="12"/>
  </si>
  <si>
    <t>大洋州</t>
    <rPh sb="0" eb="2">
      <t>タイヨウ</t>
    </rPh>
    <rPh sb="2" eb="3">
      <t>シュウ</t>
    </rPh>
    <phoneticPr fontId="11"/>
  </si>
  <si>
    <t>フィジー</t>
  </si>
  <si>
    <t>パプアニューギニア</t>
  </si>
  <si>
    <t>バヌアツ</t>
    <phoneticPr fontId="11"/>
  </si>
  <si>
    <t>ニュージーランド</t>
  </si>
  <si>
    <t>ソロモン</t>
    <phoneticPr fontId="11"/>
  </si>
  <si>
    <t>サモア</t>
    <phoneticPr fontId="11"/>
  </si>
  <si>
    <t>オーストラリア</t>
  </si>
  <si>
    <t>中南米</t>
    <rPh sb="0" eb="3">
      <t>チュウナンベイ</t>
    </rPh>
    <phoneticPr fontId="12"/>
  </si>
  <si>
    <t>メキシコ</t>
  </si>
  <si>
    <t>トリニダード・トバゴ</t>
    <phoneticPr fontId="11"/>
  </si>
  <si>
    <t>ボリビア</t>
    <phoneticPr fontId="11"/>
  </si>
  <si>
    <t>ホンジュラス</t>
  </si>
  <si>
    <t>ペルー</t>
  </si>
  <si>
    <t>ベネズエラ</t>
  </si>
  <si>
    <t>ブラジル</t>
  </si>
  <si>
    <t>パラグアイ</t>
  </si>
  <si>
    <t>ニカラグア</t>
  </si>
  <si>
    <t>ドミニカ共和国</t>
    <rPh sb="4" eb="7">
      <t>キョウワコク</t>
    </rPh>
    <phoneticPr fontId="12"/>
  </si>
  <si>
    <t>チリ</t>
  </si>
  <si>
    <t>ジャマイカ</t>
  </si>
  <si>
    <t>コロンビア</t>
  </si>
  <si>
    <t>コスタリカ</t>
  </si>
  <si>
    <t>グアテマラ</t>
  </si>
  <si>
    <t>キューバ</t>
  </si>
  <si>
    <t>エルサルバドル</t>
  </si>
  <si>
    <t>アンティグア・バーブーダ</t>
    <phoneticPr fontId="11"/>
  </si>
  <si>
    <t>アルゼンチン</t>
  </si>
  <si>
    <t>北米</t>
    <rPh sb="0" eb="2">
      <t>ホクベイ</t>
    </rPh>
    <phoneticPr fontId="12"/>
  </si>
  <si>
    <t>カナダ</t>
  </si>
  <si>
    <t>米国</t>
    <rPh sb="0" eb="2">
      <t>ベイコク</t>
    </rPh>
    <phoneticPr fontId="11"/>
  </si>
  <si>
    <t>欧州</t>
    <rPh sb="0" eb="2">
      <t>オウシュウ</t>
    </rPh>
    <phoneticPr fontId="11"/>
  </si>
  <si>
    <t>ロシア</t>
    <phoneticPr fontId="12"/>
  </si>
  <si>
    <t>モンテネグロ</t>
    <phoneticPr fontId="11"/>
  </si>
  <si>
    <t>マルタ</t>
  </si>
  <si>
    <t>ルーマニア</t>
    <phoneticPr fontId="11"/>
  </si>
  <si>
    <t>リトアニア</t>
    <phoneticPr fontId="12"/>
  </si>
  <si>
    <t>ラトビア</t>
    <phoneticPr fontId="12"/>
  </si>
  <si>
    <t>モルドバ</t>
    <phoneticPr fontId="12"/>
  </si>
  <si>
    <t>ポルトガル</t>
    <phoneticPr fontId="11"/>
  </si>
  <si>
    <t>ポーランド</t>
    <phoneticPr fontId="12"/>
  </si>
  <si>
    <t>ボスニア・ヘルツェゴビナ</t>
    <phoneticPr fontId="12"/>
  </si>
  <si>
    <t>ベルギー</t>
    <phoneticPr fontId="12"/>
  </si>
  <si>
    <t>ベラルーシ</t>
  </si>
  <si>
    <t>ブルガリア</t>
    <phoneticPr fontId="12"/>
  </si>
  <si>
    <t>フランス</t>
    <phoneticPr fontId="12"/>
  </si>
  <si>
    <t>フィンランド</t>
    <phoneticPr fontId="12"/>
  </si>
  <si>
    <t>ハンガリー</t>
  </si>
  <si>
    <t>ノルウェー</t>
  </si>
  <si>
    <t>トルクメニスタン</t>
  </si>
  <si>
    <t>ドイツ</t>
  </si>
  <si>
    <t>デンマーク</t>
  </si>
  <si>
    <t>チェコ</t>
  </si>
  <si>
    <t>タジキスタン</t>
  </si>
  <si>
    <t>セルビア</t>
  </si>
  <si>
    <t>スロベニア</t>
  </si>
  <si>
    <t>スロバキア</t>
  </si>
  <si>
    <t>スペイン</t>
  </si>
  <si>
    <t>スウェーデン</t>
  </si>
  <si>
    <t>スイス</t>
  </si>
  <si>
    <t>ジョージア</t>
    <phoneticPr fontId="11"/>
  </si>
  <si>
    <t>クロアチア</t>
  </si>
  <si>
    <t>グルジア</t>
    <phoneticPr fontId="11"/>
  </si>
  <si>
    <t>キルギス</t>
  </si>
  <si>
    <t>ギリシャ</t>
  </si>
  <si>
    <t>キプロス</t>
  </si>
  <si>
    <t>カザフスタン</t>
  </si>
  <si>
    <t>オランダ</t>
  </si>
  <si>
    <t>オーストリア</t>
  </si>
  <si>
    <t>エストニア</t>
  </si>
  <si>
    <t>英国</t>
    <rPh sb="0" eb="2">
      <t>エイコク</t>
    </rPh>
    <phoneticPr fontId="11"/>
  </si>
  <si>
    <t>ウズベキスタン</t>
  </si>
  <si>
    <t>ウクライナ</t>
  </si>
  <si>
    <t>イタリア</t>
  </si>
  <si>
    <t>アルメニア</t>
  </si>
  <si>
    <t>アゼルバイジャン</t>
  </si>
  <si>
    <t>アイルランド</t>
  </si>
  <si>
    <t>アフリカ</t>
    <phoneticPr fontId="11"/>
  </si>
  <si>
    <t>ルワンダ</t>
  </si>
  <si>
    <t>ジンバブエ</t>
    <phoneticPr fontId="11"/>
  </si>
  <si>
    <t>ベナン</t>
    <phoneticPr fontId="11"/>
  </si>
  <si>
    <t>マダガスカル</t>
    <phoneticPr fontId="11"/>
  </si>
  <si>
    <t>リベリア</t>
  </si>
  <si>
    <t>モロッコ</t>
  </si>
  <si>
    <t>モザンビーク</t>
  </si>
  <si>
    <t>南アフリカ共和国</t>
    <rPh sb="0" eb="1">
      <t>ミナミ</t>
    </rPh>
    <rPh sb="5" eb="8">
      <t>キョウワコク</t>
    </rPh>
    <phoneticPr fontId="12"/>
  </si>
  <si>
    <t>マリ</t>
  </si>
  <si>
    <t>マラウイ</t>
  </si>
  <si>
    <t>ボツワナ</t>
  </si>
  <si>
    <t>ブルンジ</t>
  </si>
  <si>
    <t>ナイジェリア</t>
  </si>
  <si>
    <t>チュニジア</t>
  </si>
  <si>
    <t>タンザニア</t>
  </si>
  <si>
    <t>セネガル</t>
  </si>
  <si>
    <t>スーダン</t>
  </si>
  <si>
    <t>シエラレオネ</t>
    <phoneticPr fontId="11"/>
  </si>
  <si>
    <t>ザンビア</t>
  </si>
  <si>
    <t>コートジボワール</t>
    <phoneticPr fontId="11"/>
  </si>
  <si>
    <t>ケニア</t>
    <phoneticPr fontId="11"/>
  </si>
  <si>
    <t>ギニア</t>
  </si>
  <si>
    <t>カメルーン</t>
  </si>
  <si>
    <t>ガーナ</t>
  </si>
  <si>
    <t>エリトリア</t>
  </si>
  <si>
    <t>エチオピア</t>
  </si>
  <si>
    <t>エジプト</t>
  </si>
  <si>
    <t>ウガンダ</t>
  </si>
  <si>
    <t>アンゴラ</t>
    <phoneticPr fontId="12"/>
  </si>
  <si>
    <t>アルジェリア</t>
  </si>
  <si>
    <t>中東</t>
    <rPh sb="0" eb="2">
      <t>チュウトウ</t>
    </rPh>
    <phoneticPr fontId="12"/>
  </si>
  <si>
    <t>ヨルダン</t>
  </si>
  <si>
    <t>レバノン</t>
  </si>
  <si>
    <t>バーレーン</t>
  </si>
  <si>
    <t>トルコ</t>
  </si>
  <si>
    <t>シリア</t>
  </si>
  <si>
    <t>サウジアラビア</t>
  </si>
  <si>
    <t>クウェート</t>
  </si>
  <si>
    <t>イラン</t>
    <phoneticPr fontId="12"/>
  </si>
  <si>
    <t>イラク</t>
    <phoneticPr fontId="12"/>
  </si>
  <si>
    <t>イスラエル</t>
    <phoneticPr fontId="12"/>
  </si>
  <si>
    <t>イエメン</t>
    <phoneticPr fontId="11"/>
  </si>
  <si>
    <t>アフガニスタン</t>
    <phoneticPr fontId="12"/>
  </si>
  <si>
    <t>アジア</t>
    <phoneticPr fontId="12"/>
  </si>
  <si>
    <t>台湾</t>
    <rPh sb="0" eb="2">
      <t>タイワン</t>
    </rPh>
    <phoneticPr fontId="11"/>
  </si>
  <si>
    <t>ブルネイ</t>
    <phoneticPr fontId="11"/>
  </si>
  <si>
    <t>ラオス</t>
  </si>
  <si>
    <t>モンゴル</t>
  </si>
  <si>
    <t>ミャンマー</t>
  </si>
  <si>
    <t>マレーシア</t>
  </si>
  <si>
    <t>ベトナム</t>
  </si>
  <si>
    <t>ブータン</t>
  </si>
  <si>
    <t>フィリピン</t>
  </si>
  <si>
    <t>東ティモール</t>
    <rPh sb="0" eb="1">
      <t>ヒガシ</t>
    </rPh>
    <phoneticPr fontId="11"/>
  </si>
  <si>
    <t>バングラデシュ</t>
  </si>
  <si>
    <t>パキスタン</t>
  </si>
  <si>
    <t>ネパール</t>
  </si>
  <si>
    <t>中国</t>
    <rPh sb="0" eb="2">
      <t>チュウゴクコク</t>
    </rPh>
    <phoneticPr fontId="12"/>
  </si>
  <si>
    <t>朝鮮</t>
    <rPh sb="0" eb="2">
      <t>チョウセン</t>
    </rPh>
    <phoneticPr fontId="11"/>
  </si>
  <si>
    <t>タイ</t>
  </si>
  <si>
    <t>スリランカ</t>
  </si>
  <si>
    <t>シンガポール</t>
  </si>
  <si>
    <t>カンボジア</t>
    <phoneticPr fontId="12"/>
  </si>
  <si>
    <t>韓国</t>
    <phoneticPr fontId="12"/>
  </si>
  <si>
    <t>インドネシア</t>
    <phoneticPr fontId="12"/>
  </si>
  <si>
    <t>インド</t>
    <phoneticPr fontId="12"/>
  </si>
  <si>
    <t>人数</t>
    <rPh sb="0" eb="2">
      <t>ニンズウ</t>
    </rPh>
    <phoneticPr fontId="12"/>
  </si>
  <si>
    <t>地域</t>
    <rPh sb="0" eb="2">
      <t>チイキ</t>
    </rPh>
    <phoneticPr fontId="11"/>
  </si>
  <si>
    <t>国</t>
    <phoneticPr fontId="11"/>
  </si>
  <si>
    <t>市民部市民窓口課</t>
    <phoneticPr fontId="11"/>
  </si>
  <si>
    <t>令和２年10月1日現在</t>
    <phoneticPr fontId="11"/>
  </si>
  <si>
    <t>表１０　国籍別外国人住民数（住民基本台帳）</t>
    <rPh sb="0" eb="1">
      <t>ヒョウ</t>
    </rPh>
    <rPh sb="10" eb="12">
      <t>ジュウミン</t>
    </rPh>
    <rPh sb="14" eb="16">
      <t>ジュウミン</t>
    </rPh>
    <rPh sb="16" eb="18">
      <t>キホン</t>
    </rPh>
    <rPh sb="18" eb="20">
      <t>ダイチョウ</t>
    </rPh>
    <phoneticPr fontId="12"/>
  </si>
  <si>
    <t>計</t>
  </si>
  <si>
    <t>３月</t>
  </si>
  <si>
    <t>２月</t>
  </si>
  <si>
    <t>１月</t>
  </si>
  <si>
    <t>１２月</t>
  </si>
  <si>
    <t>１１月</t>
  </si>
  <si>
    <t>１０月</t>
  </si>
  <si>
    <t>９月</t>
  </si>
  <si>
    <t>８月</t>
  </si>
  <si>
    <t>７月</t>
  </si>
  <si>
    <t>６月</t>
  </si>
  <si>
    <t>５月</t>
  </si>
  <si>
    <t>４月</t>
  </si>
  <si>
    <t>　交付</t>
  </si>
  <si>
    <t>申請</t>
  </si>
  <si>
    <t>月</t>
    <rPh sb="0" eb="1">
      <t>ツキ</t>
    </rPh>
    <phoneticPr fontId="11"/>
  </si>
  <si>
    <t>令和元年度</t>
    <phoneticPr fontId="11"/>
  </si>
  <si>
    <t>表11　パスポート交付状況</t>
  </si>
  <si>
    <t>(注)調査期日は、平成13年については10月1日、平成16年及び平成28年については６月１日、平成24年については２月１日、それ以外の年については７月１日時点である。</t>
    <rPh sb="1" eb="2">
      <t>チュウ</t>
    </rPh>
    <rPh sb="3" eb="5">
      <t>チョウサ</t>
    </rPh>
    <rPh sb="5" eb="7">
      <t>キジツ</t>
    </rPh>
    <rPh sb="9" eb="11">
      <t>ヘイセイ</t>
    </rPh>
    <rPh sb="13" eb="14">
      <t>ネン</t>
    </rPh>
    <rPh sb="21" eb="22">
      <t>ガツ</t>
    </rPh>
    <rPh sb="23" eb="24">
      <t>ニチ</t>
    </rPh>
    <rPh sb="25" eb="27">
      <t>ヘイセイ</t>
    </rPh>
    <rPh sb="29" eb="30">
      <t>ネン</t>
    </rPh>
    <rPh sb="30" eb="31">
      <t>オヨ</t>
    </rPh>
    <rPh sb="32" eb="34">
      <t>ヘイセイ</t>
    </rPh>
    <rPh sb="36" eb="37">
      <t>ネン</t>
    </rPh>
    <rPh sb="43" eb="44">
      <t>ガツ</t>
    </rPh>
    <rPh sb="45" eb="46">
      <t>ニチ</t>
    </rPh>
    <rPh sb="47" eb="49">
      <t>ヘイセイ</t>
    </rPh>
    <rPh sb="51" eb="52">
      <t>ネン</t>
    </rPh>
    <rPh sb="58" eb="59">
      <t>ガツ</t>
    </rPh>
    <rPh sb="60" eb="61">
      <t>ニチ</t>
    </rPh>
    <rPh sb="64" eb="66">
      <t>イガイ</t>
    </rPh>
    <rPh sb="67" eb="68">
      <t>トシ</t>
    </rPh>
    <rPh sb="74" eb="75">
      <t>ガツ</t>
    </rPh>
    <rPh sb="76" eb="77">
      <t>ニチ</t>
    </rPh>
    <rPh sb="77" eb="79">
      <t>ジテン</t>
    </rPh>
    <phoneticPr fontId="5"/>
  </si>
  <si>
    <t>※平成18年以前は事業所・企業統計調査報告書</t>
    <phoneticPr fontId="5"/>
  </si>
  <si>
    <t xml:space="preserve">     資料 ： 経済センサス-基礎調査及び経済センサス-活動調査</t>
    <rPh sb="10" eb="12">
      <t>ケイザイ</t>
    </rPh>
    <rPh sb="17" eb="19">
      <t>キソ</t>
    </rPh>
    <rPh sb="19" eb="21">
      <t>チョウサ</t>
    </rPh>
    <rPh sb="21" eb="22">
      <t>オヨ</t>
    </rPh>
    <rPh sb="23" eb="25">
      <t>ケイザイ</t>
    </rPh>
    <rPh sb="30" eb="32">
      <t>カツドウ</t>
    </rPh>
    <rPh sb="32" eb="34">
      <t>チョウサ</t>
    </rPh>
    <phoneticPr fontId="5"/>
  </si>
  <si>
    <t>-</t>
    <phoneticPr fontId="5"/>
  </si>
  <si>
    <t>平成28年</t>
    <rPh sb="0" eb="2">
      <t>ヘイセイ</t>
    </rPh>
    <rPh sb="4" eb="5">
      <t>ネン</t>
    </rPh>
    <phoneticPr fontId="5"/>
  </si>
  <si>
    <t>平成26年</t>
    <rPh sb="0" eb="2">
      <t>ヘイセイ</t>
    </rPh>
    <rPh sb="4" eb="5">
      <t>ネン</t>
    </rPh>
    <phoneticPr fontId="5"/>
  </si>
  <si>
    <t>-</t>
  </si>
  <si>
    <t>平成24年</t>
    <rPh sb="0" eb="2">
      <t>ヘイセイ</t>
    </rPh>
    <rPh sb="4" eb="5">
      <t>ネン</t>
    </rPh>
    <phoneticPr fontId="5"/>
  </si>
  <si>
    <t>平成21年</t>
    <phoneticPr fontId="5"/>
  </si>
  <si>
    <r>
      <t>平成1</t>
    </r>
    <r>
      <rPr>
        <sz val="11"/>
        <color theme="1"/>
        <rFont val="Yu Gothic"/>
        <family val="2"/>
        <scheme val="minor"/>
      </rPr>
      <t>8</t>
    </r>
    <r>
      <rPr>
        <sz val="11"/>
        <color theme="1"/>
        <rFont val="Yu Gothic"/>
        <family val="2"/>
        <scheme val="minor"/>
      </rPr>
      <t>年</t>
    </r>
    <phoneticPr fontId="5"/>
  </si>
  <si>
    <t>平成16年</t>
    <phoneticPr fontId="5"/>
  </si>
  <si>
    <r>
      <t>平成1</t>
    </r>
    <r>
      <rPr>
        <sz val="11"/>
        <color theme="1"/>
        <rFont val="Yu Gothic"/>
        <family val="2"/>
        <scheme val="minor"/>
      </rPr>
      <t>3</t>
    </r>
    <r>
      <rPr>
        <sz val="11"/>
        <color theme="1"/>
        <rFont val="Yu Gothic"/>
        <family val="2"/>
        <scheme val="minor"/>
      </rPr>
      <t>年</t>
    </r>
    <phoneticPr fontId="5"/>
  </si>
  <si>
    <t>平成11年</t>
    <rPh sb="4" eb="5">
      <t>ネン</t>
    </rPh>
    <phoneticPr fontId="5"/>
  </si>
  <si>
    <t>平成８年</t>
    <rPh sb="3" eb="4">
      <t>ネン</t>
    </rPh>
    <phoneticPr fontId="5"/>
  </si>
  <si>
    <t>平成６年</t>
    <rPh sb="3" eb="4">
      <t>ネン</t>
    </rPh>
    <phoneticPr fontId="5"/>
  </si>
  <si>
    <t>平成３年</t>
    <rPh sb="3" eb="4">
      <t>ネン</t>
    </rPh>
    <phoneticPr fontId="5"/>
  </si>
  <si>
    <t>昭和61年</t>
    <rPh sb="4" eb="5">
      <t>ネン</t>
    </rPh>
    <phoneticPr fontId="5"/>
  </si>
  <si>
    <t>昭和56年</t>
    <rPh sb="4" eb="5">
      <t>ネン</t>
    </rPh>
    <phoneticPr fontId="5"/>
  </si>
  <si>
    <t>昭和53年</t>
    <rPh sb="4" eb="5">
      <t>ネン</t>
    </rPh>
    <phoneticPr fontId="5"/>
  </si>
  <si>
    <t>昭和50年</t>
    <rPh sb="4" eb="5">
      <t>ネン</t>
    </rPh>
    <phoneticPr fontId="5"/>
  </si>
  <si>
    <t>公共団体</t>
  </si>
  <si>
    <t>派遣・下請従業者のみ</t>
    <rPh sb="5" eb="8">
      <t>ジュウギョウシャ</t>
    </rPh>
    <phoneticPr fontId="5"/>
  </si>
  <si>
    <t>30人以上</t>
    <phoneticPr fontId="5"/>
  </si>
  <si>
    <t>20～29人</t>
    <phoneticPr fontId="5"/>
  </si>
  <si>
    <t>10～19人</t>
    <phoneticPr fontId="5"/>
  </si>
  <si>
    <t>５～９人</t>
  </si>
  <si>
    <t>１～４人</t>
  </si>
  <si>
    <t>総    数</t>
  </si>
  <si>
    <t xml:space="preserve">  年</t>
    <phoneticPr fontId="5"/>
  </si>
  <si>
    <t>国・地方</t>
  </si>
  <si>
    <t xml:space="preserve">           民　　　　　　　　　　営</t>
    <rPh sb="11" eb="23">
      <t>ミンエイ</t>
    </rPh>
    <phoneticPr fontId="5"/>
  </si>
  <si>
    <t xml:space="preserve">         区 分</t>
  </si>
  <si>
    <t>調査期日は(注)参照</t>
    <rPh sb="0" eb="2">
      <t>チョウサ</t>
    </rPh>
    <rPh sb="2" eb="4">
      <t>キジツ</t>
    </rPh>
    <rPh sb="6" eb="7">
      <t>チュウ</t>
    </rPh>
    <rPh sb="8" eb="10">
      <t>サンショウ</t>
    </rPh>
    <phoneticPr fontId="5"/>
  </si>
  <si>
    <t>表１２　従業者規模別事業所数の推移</t>
    <rPh sb="0" eb="1">
      <t>ヒョウ</t>
    </rPh>
    <rPh sb="4" eb="7">
      <t>ジュウギョウシャ</t>
    </rPh>
    <phoneticPr fontId="5"/>
  </si>
  <si>
    <t>・第３次産業…運輸通信業、卸売・小売業・飲食業、サービス業等</t>
    <phoneticPr fontId="5"/>
  </si>
  <si>
    <t>・第２次産業…鉱業、建設業、製造業等</t>
    <phoneticPr fontId="5"/>
  </si>
  <si>
    <t>・第１次産業…農業、林業、漁業等</t>
    <phoneticPr fontId="5"/>
  </si>
  <si>
    <t>資料 ：  国勢調査結果報告書</t>
  </si>
  <si>
    <t>平成  ７年</t>
  </si>
  <si>
    <t>平成  ２年</t>
  </si>
  <si>
    <t>昭和５５年</t>
  </si>
  <si>
    <t>昭和５０年</t>
    <phoneticPr fontId="5"/>
  </si>
  <si>
    <t>不     能</t>
    <phoneticPr fontId="5"/>
  </si>
  <si>
    <t>構成率</t>
    <rPh sb="0" eb="2">
      <t>コウセイ</t>
    </rPh>
    <rPh sb="2" eb="3">
      <t>リツ</t>
    </rPh>
    <phoneticPr fontId="5"/>
  </si>
  <si>
    <t>総     数</t>
  </si>
  <si>
    <t>産業分類</t>
    <phoneticPr fontId="5"/>
  </si>
  <si>
    <t>　　　　　　　第 ３ 次 産 業</t>
    <phoneticPr fontId="5"/>
  </si>
  <si>
    <t>第 ２ 次 産 業</t>
    <phoneticPr fontId="5"/>
  </si>
  <si>
    <t>　　　　第 １ 次 産 業　　　　</t>
    <phoneticPr fontId="5"/>
  </si>
  <si>
    <t>　　　　　　各年１０月１日現在 (単位：人、％）</t>
    <rPh sb="17" eb="19">
      <t>タンイ</t>
    </rPh>
    <rPh sb="20" eb="21">
      <t>ヒト</t>
    </rPh>
    <phoneticPr fontId="5"/>
  </si>
  <si>
    <t>表１３　産業３部門就業者の推移</t>
    <rPh sb="0" eb="1">
      <t>ヒョウ</t>
    </rPh>
    <phoneticPr fontId="5"/>
  </si>
  <si>
    <t>(注)調査期日は、平成13年については10月１日、平成16年及び平成28年については６月１日、平成24年については２月１日、それ以外の年については７月１日時点である。平成11年、 平成16年については簡易調査結果である。</t>
    <rPh sb="1" eb="2">
      <t>チュウ</t>
    </rPh>
    <rPh sb="3" eb="5">
      <t>チョウサ</t>
    </rPh>
    <rPh sb="5" eb="7">
      <t>キジツ</t>
    </rPh>
    <rPh sb="9" eb="11">
      <t>ヘイセイ</t>
    </rPh>
    <rPh sb="13" eb="14">
      <t>ネン</t>
    </rPh>
    <rPh sb="21" eb="22">
      <t>ガツ</t>
    </rPh>
    <rPh sb="23" eb="24">
      <t>ニチ</t>
    </rPh>
    <rPh sb="25" eb="27">
      <t>ヘイセイ</t>
    </rPh>
    <rPh sb="29" eb="30">
      <t>ネン</t>
    </rPh>
    <rPh sb="30" eb="31">
      <t>オヨ</t>
    </rPh>
    <rPh sb="32" eb="34">
      <t>ヘイセイ</t>
    </rPh>
    <rPh sb="36" eb="37">
      <t>ネン</t>
    </rPh>
    <rPh sb="43" eb="44">
      <t>ガツ</t>
    </rPh>
    <rPh sb="45" eb="46">
      <t>ニチ</t>
    </rPh>
    <rPh sb="47" eb="49">
      <t>ヘイセイ</t>
    </rPh>
    <rPh sb="51" eb="52">
      <t>ネン</t>
    </rPh>
    <rPh sb="58" eb="59">
      <t>ガツ</t>
    </rPh>
    <rPh sb="60" eb="61">
      <t>ニチ</t>
    </rPh>
    <rPh sb="64" eb="66">
      <t>イガイ</t>
    </rPh>
    <rPh sb="67" eb="68">
      <t>トシ</t>
    </rPh>
    <rPh sb="74" eb="75">
      <t>ガツ</t>
    </rPh>
    <rPh sb="76" eb="77">
      <t>ニチ</t>
    </rPh>
    <rPh sb="77" eb="79">
      <t>ジテン</t>
    </rPh>
    <rPh sb="83" eb="85">
      <t>ヘイセイ</t>
    </rPh>
    <rPh sb="87" eb="88">
      <t>ネン</t>
    </rPh>
    <rPh sb="90" eb="92">
      <t>ヘイセイ</t>
    </rPh>
    <rPh sb="94" eb="95">
      <t>ネン</t>
    </rPh>
    <rPh sb="100" eb="102">
      <t>カンイ</t>
    </rPh>
    <rPh sb="102" eb="104">
      <t>チョウサ</t>
    </rPh>
    <rPh sb="104" eb="106">
      <t>ケッカ</t>
    </rPh>
    <phoneticPr fontId="5"/>
  </si>
  <si>
    <t>　R サービス業（他に分類されないもの）</t>
    <phoneticPr fontId="5"/>
  </si>
  <si>
    <t>　Q 複合サービス事業</t>
    <phoneticPr fontId="5"/>
  </si>
  <si>
    <t>　P 医療、福祉</t>
  </si>
  <si>
    <t>　O 教育、学習支援業</t>
    <rPh sb="3" eb="5">
      <t>キョウイク</t>
    </rPh>
    <rPh sb="6" eb="8">
      <t>ガクシュウ</t>
    </rPh>
    <rPh sb="8" eb="10">
      <t>シエン</t>
    </rPh>
    <rPh sb="10" eb="11">
      <t>ギョウ</t>
    </rPh>
    <phoneticPr fontId="5"/>
  </si>
  <si>
    <t>　N 生活関連サービス業、娯楽業</t>
  </si>
  <si>
    <t>　M 宿泊業、飲食サービス業</t>
  </si>
  <si>
    <t>　（第12次改訂前 「Ｍ　飲食店、宿泊業」）</t>
    <rPh sb="2" eb="3">
      <t>ダイ</t>
    </rPh>
    <rPh sb="5" eb="6">
      <t>ジ</t>
    </rPh>
    <rPh sb="6" eb="8">
      <t>カイテイ</t>
    </rPh>
    <rPh sb="8" eb="9">
      <t>マエ</t>
    </rPh>
    <rPh sb="13" eb="16">
      <t>インショクテン</t>
    </rPh>
    <rPh sb="17" eb="19">
      <t>シュクハク</t>
    </rPh>
    <rPh sb="19" eb="20">
      <t>ギョウ</t>
    </rPh>
    <phoneticPr fontId="5"/>
  </si>
  <si>
    <t>　L 学術研究、専門・技術サービス業</t>
  </si>
  <si>
    <t>　（第11次改訂前 「Ｌ　サービス業」）</t>
    <rPh sb="2" eb="3">
      <t>ダイ</t>
    </rPh>
    <rPh sb="5" eb="6">
      <t>ジ</t>
    </rPh>
    <rPh sb="6" eb="8">
      <t>カイテイ</t>
    </rPh>
    <rPh sb="8" eb="9">
      <t>マエ</t>
    </rPh>
    <phoneticPr fontId="5"/>
  </si>
  <si>
    <t>　K 不動産業、物品賃貸業</t>
  </si>
  <si>
    <t>　（第12次改訂前 「Ｌ　不動産業」）</t>
    <phoneticPr fontId="5"/>
  </si>
  <si>
    <t>　J 金融業、保険業</t>
  </si>
  <si>
    <t>　I 卸売業、小売業</t>
  </si>
  <si>
    <t>　H 運輸業、郵便業</t>
  </si>
  <si>
    <t>　（第12次改訂前 「Ｉ 　運輸業」）</t>
    <rPh sb="2" eb="3">
      <t>ダイ</t>
    </rPh>
    <rPh sb="5" eb="6">
      <t>ジ</t>
    </rPh>
    <rPh sb="6" eb="8">
      <t>カイテイ</t>
    </rPh>
    <rPh sb="8" eb="9">
      <t>マエ</t>
    </rPh>
    <rPh sb="14" eb="17">
      <t>ウンユギョウ</t>
    </rPh>
    <phoneticPr fontId="5"/>
  </si>
  <si>
    <t>　G 情報通信業</t>
    <phoneticPr fontId="5"/>
  </si>
  <si>
    <t>　（第11次改訂前 「Ｈ　運輸・通信業」）</t>
    <rPh sb="2" eb="3">
      <t>ダイ</t>
    </rPh>
    <rPh sb="5" eb="6">
      <t>ジ</t>
    </rPh>
    <rPh sb="6" eb="8">
      <t>カイテイ</t>
    </rPh>
    <rPh sb="8" eb="9">
      <t>マエ</t>
    </rPh>
    <phoneticPr fontId="5"/>
  </si>
  <si>
    <t>　F 電気・ガス・熱供給・水道業</t>
    <phoneticPr fontId="5"/>
  </si>
  <si>
    <t>　E 製造業</t>
    <phoneticPr fontId="5"/>
  </si>
  <si>
    <t>　D 建設業</t>
    <phoneticPr fontId="5"/>
  </si>
  <si>
    <t>　C 鉱業、採石業、砂利採取業</t>
  </si>
  <si>
    <t>　A～B 農林漁業</t>
    <phoneticPr fontId="5"/>
  </si>
  <si>
    <t>平成２８</t>
    <rPh sb="0" eb="2">
      <t>ヘイセイ</t>
    </rPh>
    <phoneticPr fontId="5"/>
  </si>
  <si>
    <t>平成２６</t>
    <rPh sb="0" eb="2">
      <t>ヘイセイ</t>
    </rPh>
    <phoneticPr fontId="5"/>
  </si>
  <si>
    <t>平成２４</t>
    <rPh sb="0" eb="2">
      <t>ヘイセイ</t>
    </rPh>
    <phoneticPr fontId="5"/>
  </si>
  <si>
    <t>平成２１</t>
    <rPh sb="0" eb="2">
      <t>ヘイセイ</t>
    </rPh>
    <phoneticPr fontId="5"/>
  </si>
  <si>
    <t>平成１８</t>
    <rPh sb="0" eb="2">
      <t>ヘイセイ</t>
    </rPh>
    <phoneticPr fontId="5"/>
  </si>
  <si>
    <t>平成１６</t>
    <rPh sb="0" eb="2">
      <t>ヘイセイ</t>
    </rPh>
    <phoneticPr fontId="5"/>
  </si>
  <si>
    <t>平成１３</t>
    <rPh sb="0" eb="2">
      <t>ヘイセイ</t>
    </rPh>
    <phoneticPr fontId="5"/>
  </si>
  <si>
    <t>平成１１</t>
  </si>
  <si>
    <t>平成８</t>
  </si>
  <si>
    <t>平成３</t>
  </si>
  <si>
    <t>産業分類                           年</t>
  </si>
  <si>
    <t>従業者３０人以上の事業所</t>
  </si>
  <si>
    <t xml:space="preserve">                                    区分</t>
  </si>
  <si>
    <t>　O 教育、学習支援業</t>
  </si>
  <si>
    <t>　（第12次改訂前 「Ｌ　不動産業」）</t>
    <rPh sb="2" eb="3">
      <t>ダイ</t>
    </rPh>
    <rPh sb="5" eb="6">
      <t>ジ</t>
    </rPh>
    <rPh sb="6" eb="8">
      <t>カイテイ</t>
    </rPh>
    <rPh sb="8" eb="9">
      <t>マエ</t>
    </rPh>
    <phoneticPr fontId="5"/>
  </si>
  <si>
    <t>従業者１～２９人以下の事業所</t>
  </si>
  <si>
    <t>調査期日等については(注)参照</t>
    <rPh sb="0" eb="2">
      <t>チョウサ</t>
    </rPh>
    <rPh sb="2" eb="4">
      <t>キジツ</t>
    </rPh>
    <rPh sb="4" eb="5">
      <t>トウ</t>
    </rPh>
    <rPh sb="11" eb="12">
      <t>チュウ</t>
    </rPh>
    <rPh sb="13" eb="15">
      <t>サンショウ</t>
    </rPh>
    <phoneticPr fontId="5"/>
  </si>
  <si>
    <t>表１４　従業者規模別産業大分類別事業所数（民営）</t>
    <rPh sb="0" eb="1">
      <t>ヒョウ</t>
    </rPh>
    <rPh sb="4" eb="7">
      <t>ジュウギョウシャ</t>
    </rPh>
    <rPh sb="21" eb="23">
      <t>ミンエイ</t>
    </rPh>
    <phoneticPr fontId="5"/>
  </si>
  <si>
    <t>(注)調査期日は、平成13年については10月1日、平成16年及び平成28年については６月１日、平成24年については２月１日、それ以外の年については７月１日時点である。平成11年、平成16年については簡易調査結果である。</t>
    <rPh sb="1" eb="2">
      <t>チュウ</t>
    </rPh>
    <rPh sb="3" eb="5">
      <t>チョウサ</t>
    </rPh>
    <rPh sb="5" eb="7">
      <t>キジツ</t>
    </rPh>
    <rPh sb="9" eb="11">
      <t>ヘイセイ</t>
    </rPh>
    <rPh sb="13" eb="14">
      <t>ネン</t>
    </rPh>
    <rPh sb="21" eb="22">
      <t>ガツ</t>
    </rPh>
    <rPh sb="23" eb="24">
      <t>ニチ</t>
    </rPh>
    <rPh sb="25" eb="27">
      <t>ヘイセイ</t>
    </rPh>
    <rPh sb="29" eb="30">
      <t>ネン</t>
    </rPh>
    <rPh sb="30" eb="31">
      <t>オヨ</t>
    </rPh>
    <rPh sb="32" eb="34">
      <t>ヘイセイ</t>
    </rPh>
    <rPh sb="36" eb="37">
      <t>ネン</t>
    </rPh>
    <rPh sb="43" eb="44">
      <t>ガツ</t>
    </rPh>
    <rPh sb="45" eb="46">
      <t>ニチ</t>
    </rPh>
    <rPh sb="47" eb="49">
      <t>ヘイセイ</t>
    </rPh>
    <rPh sb="51" eb="52">
      <t>ネン</t>
    </rPh>
    <rPh sb="58" eb="59">
      <t>ガツ</t>
    </rPh>
    <rPh sb="60" eb="61">
      <t>ニチ</t>
    </rPh>
    <rPh sb="64" eb="66">
      <t>イガイ</t>
    </rPh>
    <rPh sb="67" eb="68">
      <t>トシ</t>
    </rPh>
    <rPh sb="74" eb="75">
      <t>ガツ</t>
    </rPh>
    <rPh sb="76" eb="77">
      <t>ニチ</t>
    </rPh>
    <rPh sb="77" eb="79">
      <t>ジテン</t>
    </rPh>
    <rPh sb="83" eb="85">
      <t>ヘイセイ</t>
    </rPh>
    <rPh sb="87" eb="88">
      <t>ネン</t>
    </rPh>
    <rPh sb="89" eb="91">
      <t>ヘイセイ</t>
    </rPh>
    <rPh sb="93" eb="94">
      <t>ネン</t>
    </rPh>
    <rPh sb="99" eb="101">
      <t>カンイ</t>
    </rPh>
    <rPh sb="101" eb="103">
      <t>チョウサ</t>
    </rPh>
    <rPh sb="103" eb="105">
      <t>ケッカ</t>
    </rPh>
    <phoneticPr fontId="5"/>
  </si>
  <si>
    <t>従業者３０人以上の事業所における従業者数（人）</t>
    <phoneticPr fontId="5"/>
  </si>
  <si>
    <t>　I 卸売業、小売業</t>
    <phoneticPr fontId="5"/>
  </si>
  <si>
    <t>　H 運輸業、郵便業</t>
    <phoneticPr fontId="5"/>
  </si>
  <si>
    <t>従業者１～２９人以下の事業所における従業者数（人）</t>
    <rPh sb="18" eb="21">
      <t>ジュウギョウシャ</t>
    </rPh>
    <rPh sb="21" eb="22">
      <t>スウ</t>
    </rPh>
    <rPh sb="23" eb="24">
      <t>ニン</t>
    </rPh>
    <phoneticPr fontId="5"/>
  </si>
  <si>
    <t>表１５　従業者規模別産業大分類別従業者数（民営）</t>
    <rPh sb="0" eb="1">
      <t>ヒョウ</t>
    </rPh>
    <rPh sb="4" eb="6">
      <t>ジュウギョウ</t>
    </rPh>
    <rPh sb="16" eb="19">
      <t>ジュウギョウシャ</t>
    </rPh>
    <phoneticPr fontId="5"/>
  </si>
  <si>
    <t>Ｔ　分類不能の産業</t>
    <phoneticPr fontId="5"/>
  </si>
  <si>
    <t>Ｓ　分類不能の産業</t>
    <phoneticPr fontId="5"/>
  </si>
  <si>
    <r>
      <t>Ｓ　公務（他に分類</t>
    </r>
    <r>
      <rPr>
        <u/>
        <sz val="11"/>
        <rFont val="ＭＳ Ｐゴシック"/>
        <family val="3"/>
        <charset val="128"/>
      </rPr>
      <t>されるものを除く</t>
    </r>
    <r>
      <rPr>
        <sz val="11"/>
        <color theme="1"/>
        <rFont val="Yu Gothic"/>
        <family val="2"/>
        <scheme val="minor"/>
      </rPr>
      <t>）</t>
    </r>
    <rPh sb="2" eb="4">
      <t>コウム</t>
    </rPh>
    <rPh sb="5" eb="6">
      <t>タ</t>
    </rPh>
    <rPh sb="7" eb="9">
      <t>ブンルイ</t>
    </rPh>
    <rPh sb="15" eb="16">
      <t>ノゾ</t>
    </rPh>
    <phoneticPr fontId="5"/>
  </si>
  <si>
    <t>Ｒ　公務（他に分類されないもの）</t>
    <rPh sb="2" eb="4">
      <t>コウム</t>
    </rPh>
    <rPh sb="5" eb="6">
      <t>タ</t>
    </rPh>
    <rPh sb="7" eb="9">
      <t>ブンルイ</t>
    </rPh>
    <phoneticPr fontId="5"/>
  </si>
  <si>
    <t>Ｒ　サービス業（他に分類されないもの）</t>
    <rPh sb="6" eb="7">
      <t>ギョウ</t>
    </rPh>
    <rPh sb="8" eb="9">
      <t>タ</t>
    </rPh>
    <rPh sb="10" eb="12">
      <t>ブンルイ</t>
    </rPh>
    <phoneticPr fontId="5"/>
  </si>
  <si>
    <t>Ｑ　サービス業（他に分類されないもの）</t>
    <rPh sb="6" eb="7">
      <t>ギョウ</t>
    </rPh>
    <rPh sb="8" eb="9">
      <t>タ</t>
    </rPh>
    <rPh sb="10" eb="12">
      <t>ブンルイ</t>
    </rPh>
    <phoneticPr fontId="5"/>
  </si>
  <si>
    <t>Ｑ　複合サービス事業</t>
    <rPh sb="2" eb="4">
      <t>フクゴウ</t>
    </rPh>
    <rPh sb="8" eb="9">
      <t>ジ</t>
    </rPh>
    <rPh sb="9" eb="10">
      <t>ギョウ</t>
    </rPh>
    <phoneticPr fontId="5"/>
  </si>
  <si>
    <t>Ｐ　複合サービス事業</t>
    <rPh sb="2" eb="4">
      <t>フクゴウ</t>
    </rPh>
    <rPh sb="8" eb="9">
      <t>ジ</t>
    </rPh>
    <rPh sb="9" eb="10">
      <t>ギョウ</t>
    </rPh>
    <phoneticPr fontId="5"/>
  </si>
  <si>
    <t>Ｏ　教育、学習支援事業</t>
    <rPh sb="2" eb="4">
      <t>キョウイク</t>
    </rPh>
    <rPh sb="5" eb="7">
      <t>ガクシュウ</t>
    </rPh>
    <rPh sb="7" eb="9">
      <t>シエン</t>
    </rPh>
    <rPh sb="9" eb="11">
      <t>ジギョウ</t>
    </rPh>
    <phoneticPr fontId="5"/>
  </si>
  <si>
    <t>Ｐ　医療、福祉</t>
    <rPh sb="2" eb="4">
      <t>イリョウ</t>
    </rPh>
    <rPh sb="5" eb="7">
      <t>フクシ</t>
    </rPh>
    <phoneticPr fontId="5"/>
  </si>
  <si>
    <t>Ｎ　医療、福祉</t>
    <rPh sb="2" eb="4">
      <t>イリョウ</t>
    </rPh>
    <rPh sb="5" eb="7">
      <t>フクシ</t>
    </rPh>
    <phoneticPr fontId="5"/>
  </si>
  <si>
    <t>Ｎ　生活関連サービス業、娯楽業</t>
    <rPh sb="2" eb="4">
      <t>セイカツ</t>
    </rPh>
    <rPh sb="4" eb="6">
      <t>カンレン</t>
    </rPh>
    <rPh sb="10" eb="11">
      <t>ギョウ</t>
    </rPh>
    <rPh sb="12" eb="15">
      <t>ゴラクギョウ</t>
    </rPh>
    <phoneticPr fontId="5"/>
  </si>
  <si>
    <t>Ｍ　宿泊業、飲食サービス業</t>
    <rPh sb="2" eb="4">
      <t>シュクハク</t>
    </rPh>
    <rPh sb="4" eb="5">
      <t>ギョウ</t>
    </rPh>
    <rPh sb="6" eb="8">
      <t>インショク</t>
    </rPh>
    <rPh sb="12" eb="13">
      <t>ギョウ</t>
    </rPh>
    <phoneticPr fontId="5"/>
  </si>
  <si>
    <t>Ｍ　飲食店、宿泊業</t>
    <rPh sb="2" eb="5">
      <t>インショクテン</t>
    </rPh>
    <rPh sb="6" eb="8">
      <t>シュクハク</t>
    </rPh>
    <rPh sb="8" eb="9">
      <t>ギョウ</t>
    </rPh>
    <phoneticPr fontId="5"/>
  </si>
  <si>
    <t>Ｌ　学術研究、専門・技術サービス業</t>
    <rPh sb="2" eb="4">
      <t>ガクジュツ</t>
    </rPh>
    <rPh sb="4" eb="6">
      <t>ケンキュウ</t>
    </rPh>
    <rPh sb="7" eb="9">
      <t>センモン</t>
    </rPh>
    <rPh sb="10" eb="12">
      <t>ギジュツ</t>
    </rPh>
    <rPh sb="16" eb="17">
      <t>ギョウ</t>
    </rPh>
    <phoneticPr fontId="5"/>
  </si>
  <si>
    <t>K　不動産業、物品賃貸業</t>
    <rPh sb="7" eb="9">
      <t>ブッピン</t>
    </rPh>
    <rPh sb="9" eb="12">
      <t>チンタイギョウ</t>
    </rPh>
    <phoneticPr fontId="5"/>
  </si>
  <si>
    <t>Ｌ　不動産業</t>
    <phoneticPr fontId="5"/>
  </si>
  <si>
    <t>J　金融業、保険業</t>
    <rPh sb="4" eb="5">
      <t>ギョウ</t>
    </rPh>
    <phoneticPr fontId="5"/>
  </si>
  <si>
    <t>Ｋ　金融・保険業</t>
    <phoneticPr fontId="5"/>
  </si>
  <si>
    <t xml:space="preserve"> I　卸売業、小売業</t>
    <rPh sb="5" eb="6">
      <t>ギョウ</t>
    </rPh>
    <phoneticPr fontId="5"/>
  </si>
  <si>
    <t>Ｊ　卸売・小売業</t>
    <phoneticPr fontId="5"/>
  </si>
  <si>
    <t>H　運輸業、郵便業</t>
    <rPh sb="2" eb="5">
      <t>ウンユギョウ</t>
    </rPh>
    <rPh sb="6" eb="8">
      <t>ユウビン</t>
    </rPh>
    <rPh sb="8" eb="9">
      <t>ギョウ</t>
    </rPh>
    <phoneticPr fontId="5"/>
  </si>
  <si>
    <t xml:space="preserve"> Ｉ 　運輸業</t>
    <rPh sb="4" eb="7">
      <t>ウンユギョウ</t>
    </rPh>
    <phoneticPr fontId="5"/>
  </si>
  <si>
    <t>G　情報通信業</t>
    <rPh sb="2" eb="4">
      <t>ジョウホウ</t>
    </rPh>
    <rPh sb="4" eb="7">
      <t>ツウシンギョウ</t>
    </rPh>
    <phoneticPr fontId="5"/>
  </si>
  <si>
    <t>Ｈ　情報通信業</t>
    <rPh sb="2" eb="4">
      <t>ジョウホウ</t>
    </rPh>
    <rPh sb="4" eb="7">
      <t>ツウシンギョウ</t>
    </rPh>
    <phoneticPr fontId="5"/>
  </si>
  <si>
    <t>F　電気・ガス・熱供給･水道業</t>
    <phoneticPr fontId="5"/>
  </si>
  <si>
    <t>Ｇ　電気・ガス・熱供給･水道業</t>
    <phoneticPr fontId="5"/>
  </si>
  <si>
    <t>E　製造業</t>
    <phoneticPr fontId="5"/>
  </si>
  <si>
    <t>Ｆ　製造業</t>
    <phoneticPr fontId="5"/>
  </si>
  <si>
    <t>Ｄ　建設業</t>
    <phoneticPr fontId="5"/>
  </si>
  <si>
    <t>Ｅ　建設業</t>
    <phoneticPr fontId="5"/>
  </si>
  <si>
    <t>Ｃ  鉱業、採石業、砂利採取業</t>
    <rPh sb="6" eb="8">
      <t>サイセキ</t>
    </rPh>
    <rPh sb="8" eb="9">
      <t>ギョウ</t>
    </rPh>
    <rPh sb="10" eb="12">
      <t>ジャリ</t>
    </rPh>
    <rPh sb="12" eb="14">
      <t>サイシュ</t>
    </rPh>
    <rPh sb="14" eb="15">
      <t>ギョウ</t>
    </rPh>
    <phoneticPr fontId="5"/>
  </si>
  <si>
    <t>Ｄ　鉱業</t>
    <phoneticPr fontId="5"/>
  </si>
  <si>
    <t>B　漁業</t>
    <rPh sb="2" eb="4">
      <t>ギョギョウ</t>
    </rPh>
    <phoneticPr fontId="5"/>
  </si>
  <si>
    <t>Ｃ　漁業</t>
    <rPh sb="2" eb="4">
      <t>ギョギョウ</t>
    </rPh>
    <phoneticPr fontId="5"/>
  </si>
  <si>
    <t>Ｂ　林業</t>
    <rPh sb="2" eb="4">
      <t>リンギョウ</t>
    </rPh>
    <phoneticPr fontId="5"/>
  </si>
  <si>
    <t>Ａ　農業、林業</t>
    <rPh sb="2" eb="4">
      <t>ノウギョウ</t>
    </rPh>
    <rPh sb="5" eb="7">
      <t>リンギョウ</t>
    </rPh>
    <phoneticPr fontId="5"/>
  </si>
  <si>
    <t>Ａ　農業</t>
    <rPh sb="2" eb="4">
      <t>ノウギョウ</t>
    </rPh>
    <phoneticPr fontId="5"/>
  </si>
  <si>
    <t>第１２次改訂</t>
    <rPh sb="0" eb="1">
      <t>ダイ</t>
    </rPh>
    <rPh sb="3" eb="4">
      <t>ジ</t>
    </rPh>
    <rPh sb="4" eb="6">
      <t>カイテイ</t>
    </rPh>
    <phoneticPr fontId="5"/>
  </si>
  <si>
    <t>第１１次改訂</t>
    <rPh sb="0" eb="1">
      <t>ダイ</t>
    </rPh>
    <rPh sb="3" eb="4">
      <t>ジ</t>
    </rPh>
    <rPh sb="4" eb="6">
      <t>カイテイ</t>
    </rPh>
    <phoneticPr fontId="5"/>
  </si>
  <si>
    <t>産業分類大分類項目新旧対照表</t>
    <rPh sb="0" eb="2">
      <t>サンギョウ</t>
    </rPh>
    <rPh sb="2" eb="4">
      <t>ブンルイ</t>
    </rPh>
    <rPh sb="4" eb="7">
      <t>ダイブンルイ</t>
    </rPh>
    <rPh sb="7" eb="9">
      <t>コウモク</t>
    </rPh>
    <rPh sb="9" eb="11">
      <t>シンキュウ</t>
    </rPh>
    <rPh sb="11" eb="13">
      <t>タイショウ</t>
    </rPh>
    <rPh sb="13" eb="14">
      <t>ヒョウ</t>
    </rPh>
    <phoneticPr fontId="5"/>
  </si>
  <si>
    <t>　日本標準産業分類は、平成14年３月の第11次改訂以降の情報通信の高度化、経済活動サービス化の進展、事業経営の多様化に伴う産業構造の変化に適合するよう全面的に見直され、平成19年11月に第12次改訂が行われました。
　また、小分類・細分類においては、平成25年10月に第13次改定が行われました。</t>
    <rPh sb="1" eb="3">
      <t>ニホン</t>
    </rPh>
    <rPh sb="3" eb="5">
      <t>ヒョウジュン</t>
    </rPh>
    <rPh sb="5" eb="7">
      <t>サンギョウ</t>
    </rPh>
    <rPh sb="7" eb="9">
      <t>ブンルイ</t>
    </rPh>
    <rPh sb="11" eb="13">
      <t>ヘイセイ</t>
    </rPh>
    <rPh sb="15" eb="16">
      <t>ネン</t>
    </rPh>
    <rPh sb="17" eb="18">
      <t>ガツ</t>
    </rPh>
    <rPh sb="19" eb="20">
      <t>ダイ</t>
    </rPh>
    <rPh sb="22" eb="23">
      <t>ジ</t>
    </rPh>
    <rPh sb="23" eb="25">
      <t>カイテイ</t>
    </rPh>
    <rPh sb="25" eb="27">
      <t>イコウ</t>
    </rPh>
    <rPh sb="28" eb="32">
      <t>ジョウホウツウシン</t>
    </rPh>
    <rPh sb="33" eb="36">
      <t>コウドカ</t>
    </rPh>
    <rPh sb="37" eb="39">
      <t>ケイザイ</t>
    </rPh>
    <rPh sb="39" eb="41">
      <t>カツドウ</t>
    </rPh>
    <rPh sb="45" eb="46">
      <t>カ</t>
    </rPh>
    <rPh sb="47" eb="49">
      <t>シンテン</t>
    </rPh>
    <rPh sb="50" eb="52">
      <t>ジギョウ</t>
    </rPh>
    <rPh sb="52" eb="54">
      <t>ケイエイ</t>
    </rPh>
    <rPh sb="55" eb="58">
      <t>タヨウカ</t>
    </rPh>
    <rPh sb="59" eb="60">
      <t>トモナ</t>
    </rPh>
    <rPh sb="61" eb="63">
      <t>サンギョウ</t>
    </rPh>
    <rPh sb="63" eb="65">
      <t>コウゾウ</t>
    </rPh>
    <rPh sb="66" eb="68">
      <t>ヘンカ</t>
    </rPh>
    <rPh sb="69" eb="71">
      <t>テキゴウ</t>
    </rPh>
    <rPh sb="75" eb="78">
      <t>ゼンメンテキ</t>
    </rPh>
    <rPh sb="79" eb="81">
      <t>ミナオ</t>
    </rPh>
    <rPh sb="84" eb="86">
      <t>ヘイセイ</t>
    </rPh>
    <rPh sb="88" eb="89">
      <t>ネン</t>
    </rPh>
    <rPh sb="91" eb="92">
      <t>ガツ</t>
    </rPh>
    <rPh sb="93" eb="94">
      <t>ダイ</t>
    </rPh>
    <rPh sb="96" eb="97">
      <t>ジ</t>
    </rPh>
    <rPh sb="97" eb="99">
      <t>カイテイ</t>
    </rPh>
    <rPh sb="100" eb="101">
      <t>オコナ</t>
    </rPh>
    <rPh sb="112" eb="115">
      <t>ショウブンルイ</t>
    </rPh>
    <rPh sb="116" eb="117">
      <t>コマ</t>
    </rPh>
    <rPh sb="117" eb="119">
      <t>ブンルイ</t>
    </rPh>
    <rPh sb="125" eb="127">
      <t>ヘイセイ</t>
    </rPh>
    <rPh sb="129" eb="130">
      <t>ネン</t>
    </rPh>
    <rPh sb="132" eb="133">
      <t>ガツ</t>
    </rPh>
    <rPh sb="134" eb="135">
      <t>ダイ</t>
    </rPh>
    <rPh sb="137" eb="138">
      <t>ジ</t>
    </rPh>
    <rPh sb="138" eb="140">
      <t>カイテイ</t>
    </rPh>
    <rPh sb="141" eb="142">
      <t>オコナ</t>
    </rPh>
    <phoneticPr fontId="5"/>
  </si>
  <si>
    <t>　（参考）</t>
    <rPh sb="2" eb="4">
      <t>サンコウ</t>
    </rPh>
    <phoneticPr fontId="5"/>
  </si>
  <si>
    <t>　　平成29年以降については当該年の６月１日であり、それ以外については当該年の12月１日時点である。</t>
    <rPh sb="2" eb="4">
      <t>ヘイセイ</t>
    </rPh>
    <rPh sb="6" eb="7">
      <t>ネン</t>
    </rPh>
    <rPh sb="7" eb="9">
      <t>イコウ</t>
    </rPh>
    <rPh sb="14" eb="16">
      <t>トウガイ</t>
    </rPh>
    <rPh sb="16" eb="17">
      <t>ネン</t>
    </rPh>
    <rPh sb="18" eb="19">
      <t>ヘイネン</t>
    </rPh>
    <rPh sb="19" eb="20">
      <t>ガツ</t>
    </rPh>
    <rPh sb="21" eb="22">
      <t>ニチ</t>
    </rPh>
    <rPh sb="28" eb="30">
      <t>イガイ</t>
    </rPh>
    <rPh sb="35" eb="37">
      <t>トウガイ</t>
    </rPh>
    <rPh sb="37" eb="38">
      <t>ドシ</t>
    </rPh>
    <rPh sb="41" eb="42">
      <t>ガツ</t>
    </rPh>
    <rPh sb="43" eb="44">
      <t>ニチ</t>
    </rPh>
    <rPh sb="44" eb="46">
      <t>ジテン</t>
    </rPh>
    <phoneticPr fontId="5"/>
  </si>
  <si>
    <t>※   調査基準日は、平成23年については平成24年２月１日、平成27年については平成28年６月１日、</t>
    <rPh sb="4" eb="6">
      <t>チョウサ</t>
    </rPh>
    <rPh sb="6" eb="9">
      <t>キジュンビ</t>
    </rPh>
    <rPh sb="11" eb="13">
      <t>ヘイセイ</t>
    </rPh>
    <rPh sb="15" eb="16">
      <t>ネン</t>
    </rPh>
    <rPh sb="21" eb="23">
      <t>ヘイセイ</t>
    </rPh>
    <rPh sb="25" eb="26">
      <t>ネン</t>
    </rPh>
    <rPh sb="27" eb="28">
      <t>ガツ</t>
    </rPh>
    <rPh sb="29" eb="30">
      <t>ニチ</t>
    </rPh>
    <rPh sb="31" eb="33">
      <t>ヘイセイ</t>
    </rPh>
    <rPh sb="35" eb="36">
      <t>ネン</t>
    </rPh>
    <rPh sb="41" eb="43">
      <t>ヘイセイ</t>
    </rPh>
    <rPh sb="45" eb="46">
      <t>ネン</t>
    </rPh>
    <rPh sb="47" eb="48">
      <t>ガツ</t>
    </rPh>
    <rPh sb="49" eb="50">
      <t>ニチ</t>
    </rPh>
    <phoneticPr fontId="5"/>
  </si>
  <si>
    <t xml:space="preserve">　　製造事業所について集計したものである。 </t>
    <phoneticPr fontId="5"/>
  </si>
  <si>
    <t>※　平成23年及び平成27年における数値は翌年実施の「経済センサス‐活動調査」の調査結果のうち、</t>
    <rPh sb="7" eb="8">
      <t>オヨ</t>
    </rPh>
    <rPh sb="9" eb="11">
      <t>ヘイセイ</t>
    </rPh>
    <rPh sb="13" eb="14">
      <t>ネン</t>
    </rPh>
    <rPh sb="21" eb="23">
      <t>ヨクネン</t>
    </rPh>
    <rPh sb="23" eb="25">
      <t>ジッシ</t>
    </rPh>
    <phoneticPr fontId="5"/>
  </si>
  <si>
    <t>※　平成13年の従業者３人以下の事業所は、特定業種のみの数値。</t>
    <rPh sb="2" eb="4">
      <t>ヘイセイ</t>
    </rPh>
    <rPh sb="6" eb="7">
      <t>ネン</t>
    </rPh>
    <rPh sb="8" eb="11">
      <t>ジュウギョウシャ</t>
    </rPh>
    <rPh sb="12" eb="15">
      <t>ニンイカ</t>
    </rPh>
    <rPh sb="16" eb="19">
      <t>ジギョウショ</t>
    </rPh>
    <rPh sb="21" eb="23">
      <t>トクテイ</t>
    </rPh>
    <rPh sb="23" eb="25">
      <t>ギョウシュ</t>
    </rPh>
    <rPh sb="28" eb="30">
      <t>スウチ</t>
    </rPh>
    <phoneticPr fontId="5"/>
  </si>
  <si>
    <t>※　表中の「－」は調査未実施項目です。</t>
    <rPh sb="2" eb="4">
      <t>ヒョウチュウ</t>
    </rPh>
    <rPh sb="9" eb="11">
      <t>チョウサ</t>
    </rPh>
    <rPh sb="11" eb="14">
      <t>ミジッシ</t>
    </rPh>
    <rPh sb="14" eb="16">
      <t>コウモク</t>
    </rPh>
    <phoneticPr fontId="5"/>
  </si>
  <si>
    <t xml:space="preserve">        資料：  工業統計調査結果報告書「茨城の工業」</t>
  </si>
  <si>
    <t>令和元年</t>
    <rPh sb="0" eb="2">
      <t>レイワ</t>
    </rPh>
    <rPh sb="2" eb="4">
      <t>ガンネン</t>
    </rPh>
    <phoneticPr fontId="5"/>
  </si>
  <si>
    <t>平成２５年</t>
    <phoneticPr fontId="5"/>
  </si>
  <si>
    <t>平成２４年</t>
    <phoneticPr fontId="5"/>
  </si>
  <si>
    <t>平成２３年</t>
  </si>
  <si>
    <t>平成２１年</t>
    <phoneticPr fontId="5"/>
  </si>
  <si>
    <t>平成２０年</t>
    <phoneticPr fontId="5"/>
  </si>
  <si>
    <t>平成１９年</t>
  </si>
  <si>
    <t>平成１８年</t>
  </si>
  <si>
    <t>平成１７年</t>
  </si>
  <si>
    <t>平成１６年</t>
  </si>
  <si>
    <t>平成１５年</t>
    <phoneticPr fontId="5"/>
  </si>
  <si>
    <t>平成１４年</t>
    <phoneticPr fontId="5"/>
  </si>
  <si>
    <t>平成１３年</t>
    <phoneticPr fontId="5"/>
  </si>
  <si>
    <t>平成１１年</t>
    <phoneticPr fontId="5"/>
  </si>
  <si>
    <t>平成１０年</t>
    <phoneticPr fontId="5"/>
  </si>
  <si>
    <t>平成　９年</t>
  </si>
  <si>
    <t>平成　８年</t>
  </si>
  <si>
    <t>平成　７年</t>
  </si>
  <si>
    <t>平成　６年</t>
  </si>
  <si>
    <t>平成　５年</t>
  </si>
  <si>
    <t>平成　４年</t>
  </si>
  <si>
    <t>平成　３年</t>
    <phoneticPr fontId="5"/>
  </si>
  <si>
    <t>平成　２年</t>
    <phoneticPr fontId="5"/>
  </si>
  <si>
    <t>製造品出荷額等（万円）</t>
    <rPh sb="0" eb="2">
      <t>セイゾウ</t>
    </rPh>
    <rPh sb="2" eb="3">
      <t>ヒン</t>
    </rPh>
    <rPh sb="3" eb="6">
      <t>シュッカガク</t>
    </rPh>
    <rPh sb="6" eb="7">
      <t>トウ</t>
    </rPh>
    <rPh sb="8" eb="10">
      <t>マンエン</t>
    </rPh>
    <phoneticPr fontId="5"/>
  </si>
  <si>
    <t>　　　（万円）</t>
    <phoneticPr fontId="5"/>
  </si>
  <si>
    <t>従業者３人以下</t>
    <rPh sb="0" eb="3">
      <t>ジュウギョウシャ</t>
    </rPh>
    <rPh sb="4" eb="5">
      <t>ニン</t>
    </rPh>
    <rPh sb="5" eb="7">
      <t>イカ</t>
    </rPh>
    <phoneticPr fontId="5"/>
  </si>
  <si>
    <t>従業者４人以上</t>
  </si>
  <si>
    <t xml:space="preserve">  年</t>
  </si>
  <si>
    <t>従業者１人あたり</t>
    <rPh sb="0" eb="3">
      <t>ジュウギョウシャ</t>
    </rPh>
    <rPh sb="4" eb="5">
      <t>ヒト</t>
    </rPh>
    <phoneticPr fontId="5"/>
  </si>
  <si>
    <t>製造出荷額等</t>
    <rPh sb="5" eb="6">
      <t>トウ</t>
    </rPh>
    <phoneticPr fontId="5"/>
  </si>
  <si>
    <t>従業者数（人）</t>
    <rPh sb="5" eb="6">
      <t>ニン</t>
    </rPh>
    <phoneticPr fontId="5"/>
  </si>
  <si>
    <t>事業所数計</t>
    <rPh sb="4" eb="5">
      <t>ケイ</t>
    </rPh>
    <phoneticPr fontId="5"/>
  </si>
  <si>
    <t>事業所数</t>
    <rPh sb="0" eb="3">
      <t>ジギョウショ</t>
    </rPh>
    <rPh sb="3" eb="4">
      <t>スウ</t>
    </rPh>
    <phoneticPr fontId="5"/>
  </si>
  <si>
    <t>項目</t>
    <rPh sb="0" eb="2">
      <t>コウモク</t>
    </rPh>
    <phoneticPr fontId="5"/>
  </si>
  <si>
    <t>表１６　製造業事業所数・従業者数・製造品出荷額等の推移</t>
    <rPh sb="0" eb="1">
      <t>ヒョウ</t>
    </rPh>
    <rPh sb="4" eb="7">
      <t>セイゾウギョウ</t>
    </rPh>
    <phoneticPr fontId="5"/>
  </si>
  <si>
    <t>（注）調査期日は、平成９・14・16・19・28年については６月１日、平成24年については２月１日、
それ以外の年についてについては７月１日時点である。</t>
    <rPh sb="1" eb="2">
      <t>チュウ</t>
    </rPh>
    <rPh sb="3" eb="5">
      <t>チョウサ</t>
    </rPh>
    <rPh sb="5" eb="7">
      <t>キジツ</t>
    </rPh>
    <rPh sb="9" eb="11">
      <t>ヘイセイ</t>
    </rPh>
    <rPh sb="24" eb="25">
      <t>ネン</t>
    </rPh>
    <rPh sb="31" eb="32">
      <t>ガツ</t>
    </rPh>
    <rPh sb="33" eb="34">
      <t>ニチ</t>
    </rPh>
    <rPh sb="35" eb="37">
      <t>ヘイセイ</t>
    </rPh>
    <rPh sb="39" eb="40">
      <t>ネン</t>
    </rPh>
    <rPh sb="46" eb="47">
      <t>ガツ</t>
    </rPh>
    <rPh sb="48" eb="49">
      <t>ニチ</t>
    </rPh>
    <rPh sb="53" eb="55">
      <t>イガイ</t>
    </rPh>
    <rPh sb="56" eb="57">
      <t>トシ</t>
    </rPh>
    <rPh sb="67" eb="68">
      <t>ガツ</t>
    </rPh>
    <rPh sb="69" eb="70">
      <t>ニチ</t>
    </rPh>
    <rPh sb="70" eb="72">
      <t>ジテン</t>
    </rPh>
    <phoneticPr fontId="5"/>
  </si>
  <si>
    <t>（Ⅹ）については茎崎地区の数値は秘匿</t>
    <rPh sb="16" eb="18">
      <t>ヒトク</t>
    </rPh>
    <phoneticPr fontId="5"/>
  </si>
  <si>
    <t>資料 ： 商業統計調査、経済センサス‐活動調査</t>
    <rPh sb="0" eb="2">
      <t>シリョウ</t>
    </rPh>
    <rPh sb="5" eb="7">
      <t>ショウギョウ</t>
    </rPh>
    <rPh sb="7" eb="9">
      <t>トウケイ</t>
    </rPh>
    <rPh sb="9" eb="11">
      <t>チョウサ</t>
    </rPh>
    <phoneticPr fontId="5"/>
  </si>
  <si>
    <t>平成２４年</t>
    <rPh sb="0" eb="2">
      <t>ヘイセイ</t>
    </rPh>
    <phoneticPr fontId="5"/>
  </si>
  <si>
    <t>平成１１年</t>
    <rPh sb="0" eb="2">
      <t>ヘイセイ</t>
    </rPh>
    <phoneticPr fontId="5"/>
  </si>
  <si>
    <t>平成　９年</t>
    <phoneticPr fontId="5"/>
  </si>
  <si>
    <t>平成　６年</t>
    <phoneticPr fontId="5"/>
  </si>
  <si>
    <t>昭和６３年</t>
  </si>
  <si>
    <t>昭和５７年</t>
  </si>
  <si>
    <r>
      <t>（Ⅹ）</t>
    </r>
    <r>
      <rPr>
        <sz val="11"/>
        <color theme="1"/>
        <rFont val="Yu Gothic"/>
        <family val="2"/>
        <scheme val="minor"/>
      </rPr>
      <t>20,151</t>
    </r>
    <phoneticPr fontId="5"/>
  </si>
  <si>
    <r>
      <t>（Ⅹ）</t>
    </r>
    <r>
      <rPr>
        <sz val="11"/>
        <color theme="1"/>
        <rFont val="Yu Gothic"/>
        <family val="2"/>
        <scheme val="minor"/>
      </rPr>
      <t>786</t>
    </r>
    <phoneticPr fontId="5"/>
  </si>
  <si>
    <t>昭和５４年</t>
  </si>
  <si>
    <t>（百万円）</t>
    <rPh sb="1" eb="2">
      <t>ヒャク</t>
    </rPh>
    <rPh sb="2" eb="4">
      <t>マンエン</t>
    </rPh>
    <phoneticPr fontId="5"/>
  </si>
  <si>
    <t>（人）</t>
    <rPh sb="1" eb="2">
      <t>ニン</t>
    </rPh>
    <phoneticPr fontId="5"/>
  </si>
  <si>
    <t>年間販売額</t>
  </si>
  <si>
    <t>従業者数</t>
  </si>
  <si>
    <t>事業所数</t>
    <rPh sb="0" eb="3">
      <t>ジギョウショ</t>
    </rPh>
    <phoneticPr fontId="5"/>
  </si>
  <si>
    <t>年間販売額</t>
    <phoneticPr fontId="5"/>
  </si>
  <si>
    <t>小             売             業</t>
  </si>
  <si>
    <t>卸             売              業</t>
  </si>
  <si>
    <t>調査期日等については(注)参照 　</t>
    <rPh sb="0" eb="2">
      <t>チョウサ</t>
    </rPh>
    <rPh sb="2" eb="4">
      <t>キジツ</t>
    </rPh>
    <rPh sb="4" eb="5">
      <t>トウ</t>
    </rPh>
    <rPh sb="11" eb="12">
      <t>チュウ</t>
    </rPh>
    <rPh sb="13" eb="15">
      <t>サンショウ</t>
    </rPh>
    <phoneticPr fontId="5"/>
  </si>
  <si>
    <t>表１７　卸売・小売業別事業所数・従業者数及び年間販売額の推移</t>
    <rPh sb="0" eb="1">
      <t>ヒョウ</t>
    </rPh>
    <rPh sb="9" eb="10">
      <t>ギョウ</t>
    </rPh>
    <rPh sb="10" eb="11">
      <t>ベツ</t>
    </rPh>
    <rPh sb="11" eb="14">
      <t>ジギョウショ</t>
    </rPh>
    <phoneticPr fontId="5"/>
  </si>
  <si>
    <t xml:space="preserve">「X」 … 事業所数が1又は2に関する数値で、そのまま掲載すると個々の事業所の数値が明らかになる
          おそれがあるため秘匿したもの。また、事業所が3以上に関する数値でも、前後の関係から
　　　　　秘匿の数値が判明する箇所も同様に秘匿している。
</t>
    <rPh sb="35" eb="38">
      <t>ジギョウショ</t>
    </rPh>
    <rPh sb="39" eb="41">
      <t>スウチ</t>
    </rPh>
    <rPh sb="42" eb="43">
      <t>アキ</t>
    </rPh>
    <phoneticPr fontId="5"/>
  </si>
  <si>
    <t>資料：平成28年経済センサス－活動調査</t>
    <rPh sb="0" eb="2">
      <t>シリョウ</t>
    </rPh>
    <rPh sb="3" eb="5">
      <t>ヘイセイ</t>
    </rPh>
    <rPh sb="7" eb="8">
      <t>ネン</t>
    </rPh>
    <rPh sb="8" eb="10">
      <t>ケイザイ</t>
    </rPh>
    <rPh sb="15" eb="17">
      <t>カツドウ</t>
    </rPh>
    <rPh sb="17" eb="19">
      <t>チョウサ</t>
    </rPh>
    <phoneticPr fontId="5"/>
  </si>
  <si>
    <t>x</t>
  </si>
  <si>
    <t>他に分類されない卸売業</t>
  </si>
  <si>
    <t>紙・紙製品卸売業</t>
  </si>
  <si>
    <t>医薬品・化粧品等卸売業</t>
  </si>
  <si>
    <t>家具･建具･じゅう器等卸売業</t>
  </si>
  <si>
    <t>その他の機械器具卸売業</t>
  </si>
  <si>
    <t>電気機械器具卸売業</t>
  </si>
  <si>
    <t>自動車卸売業</t>
  </si>
  <si>
    <t>産業機械器具卸売業</t>
  </si>
  <si>
    <t>再生資源卸売業</t>
  </si>
  <si>
    <t>非鉄金属卸売業</t>
  </si>
  <si>
    <t>鉄鋼製品卸売業</t>
  </si>
  <si>
    <t>石油・鉱物卸売業</t>
  </si>
  <si>
    <t>化学製品卸売業</t>
  </si>
  <si>
    <t>建築材料卸売業</t>
  </si>
  <si>
    <t>食料・飲料卸売業</t>
  </si>
  <si>
    <t>農畜産物・水産物卸売業</t>
  </si>
  <si>
    <t>身の回り品卸売業</t>
  </si>
  <si>
    <t>衣服卸売業</t>
  </si>
  <si>
    <t>繊維品卸売業（衣服、身の回り品を除く）</t>
    <phoneticPr fontId="5"/>
  </si>
  <si>
    <t>各種商品卸売業</t>
  </si>
  <si>
    <t>卸売業計</t>
  </si>
  <si>
    <t>販売額（万円）</t>
    <rPh sb="4" eb="6">
      <t>マンエン</t>
    </rPh>
    <phoneticPr fontId="5"/>
  </si>
  <si>
    <t>（人）</t>
  </si>
  <si>
    <t>年間商品</t>
    <rPh sb="2" eb="4">
      <t>ショウヒン</t>
    </rPh>
    <phoneticPr fontId="5"/>
  </si>
  <si>
    <t>従業者数</t>
    <rPh sb="0" eb="3">
      <t>ジュウギョウシャ</t>
    </rPh>
    <rPh sb="3" eb="4">
      <t>スウ</t>
    </rPh>
    <phoneticPr fontId="5"/>
  </si>
  <si>
    <t>産          業         分         類</t>
  </si>
  <si>
    <t>　　平成２８年６月１日現在</t>
    <rPh sb="6" eb="7">
      <t>ネン</t>
    </rPh>
    <rPh sb="8" eb="9">
      <t>ガツ</t>
    </rPh>
    <rPh sb="10" eb="11">
      <t>ニチ</t>
    </rPh>
    <rPh sb="11" eb="13">
      <t>ゲンザイ</t>
    </rPh>
    <phoneticPr fontId="5"/>
  </si>
  <si>
    <t>表１８　卸売業の産業分類別事業所数・従業者数及び年間販売額</t>
    <rPh sb="0" eb="1">
      <t>ヒョウ</t>
    </rPh>
    <rPh sb="13" eb="16">
      <t>ジギョウショ</t>
    </rPh>
    <phoneticPr fontId="5"/>
  </si>
  <si>
    <t>「X」 … 事業所数が1又は2に関する数値で、そのまま掲載すると個々の事業所の数値が明らかになる
          おそれがあるため秘匿したもの。また、事業所が3以上に関する数値でも、前後の関係から
　　　　　秘匿の数値が判明する箇所も同様に秘匿している。</t>
    <rPh sb="39" eb="41">
      <t>スウチ</t>
    </rPh>
    <rPh sb="42" eb="43">
      <t>アキ</t>
    </rPh>
    <phoneticPr fontId="5"/>
  </si>
  <si>
    <t>資料：平成28年経済センサス－活動調査</t>
    <rPh sb="0" eb="2">
      <t>シリョウ</t>
    </rPh>
    <rPh sb="3" eb="5">
      <t>ヘイセイ</t>
    </rPh>
    <rPh sb="7" eb="8">
      <t>ネン</t>
    </rPh>
    <rPh sb="8" eb="10">
      <t>ケイザイ</t>
    </rPh>
    <rPh sb="14" eb="19">
      <t>ーカツドウチョウサ</t>
    </rPh>
    <phoneticPr fontId="5"/>
  </si>
  <si>
    <t>その他の無店舗小売業</t>
  </si>
  <si>
    <t>自動販売機による小売業</t>
  </si>
  <si>
    <t>通信販売・訪問販売小売業</t>
  </si>
  <si>
    <t>他に分類されない小売業</t>
  </si>
  <si>
    <t>写真機・時計・眼鏡小売業</t>
  </si>
  <si>
    <t>スポーツ用品・がん具・娯楽用品・楽器小売業</t>
  </si>
  <si>
    <t>書籍・文房具小売業</t>
  </si>
  <si>
    <t>燃料小売業</t>
  </si>
  <si>
    <t>農耕用品小売業</t>
  </si>
  <si>
    <t>医薬品・化粧品小売業</t>
  </si>
  <si>
    <t>じゅう器小売業</t>
  </si>
  <si>
    <t>家具・建具・畳小売業</t>
  </si>
  <si>
    <t>機械器具小売業（自動車、自転車を除く）</t>
  </si>
  <si>
    <t>自転車小売業</t>
  </si>
  <si>
    <t>自動車小売業</t>
  </si>
  <si>
    <t>その他の飲食料品小売業</t>
  </si>
  <si>
    <t>菓子・パン小売業</t>
  </si>
  <si>
    <t>酒小売業</t>
  </si>
  <si>
    <t>鮮魚小売業</t>
  </si>
  <si>
    <t>食肉小売業</t>
  </si>
  <si>
    <t>野菜・果実小売業</t>
  </si>
  <si>
    <t>各種食料品小売業</t>
  </si>
  <si>
    <t>その他の織物・衣服・身の回り品小売業</t>
  </si>
  <si>
    <t>靴・履物小売業</t>
  </si>
  <si>
    <t>婦人・子供服小売業</t>
  </si>
  <si>
    <t>男子服小売業</t>
  </si>
  <si>
    <t>呉服・服地・寝具小売業</t>
  </si>
  <si>
    <t>その他の各種商品小売業
（従業者が常時50人未満のもの）</t>
    <phoneticPr fontId="5"/>
  </si>
  <si>
    <t>百貨店、総合スーパー</t>
  </si>
  <si>
    <t>小売業計</t>
  </si>
  <si>
    <t>（㎡）</t>
    <phoneticPr fontId="5"/>
  </si>
  <si>
    <t>売場面積</t>
    <phoneticPr fontId="5"/>
  </si>
  <si>
    <t>従 業 者 数</t>
  </si>
  <si>
    <t>事 業 所 数</t>
    <rPh sb="0" eb="1">
      <t>コト</t>
    </rPh>
    <rPh sb="2" eb="3">
      <t>ギョウ</t>
    </rPh>
    <rPh sb="4" eb="5">
      <t>ショ</t>
    </rPh>
    <rPh sb="6" eb="7">
      <t>スウ</t>
    </rPh>
    <phoneticPr fontId="5"/>
  </si>
  <si>
    <t>産        業       分        類</t>
  </si>
  <si>
    <t>　　　平成２８年６月１日現在</t>
    <rPh sb="9" eb="10">
      <t>ガツ</t>
    </rPh>
    <rPh sb="11" eb="12">
      <t>ニチ</t>
    </rPh>
    <rPh sb="12" eb="14">
      <t>ゲンザイ</t>
    </rPh>
    <phoneticPr fontId="5"/>
  </si>
  <si>
    <t>表１９　小売業の産業分類別事業所数・従業者数・年間販売額等</t>
    <rPh sb="0" eb="1">
      <t>ヒョウ</t>
    </rPh>
    <rPh sb="13" eb="16">
      <t>ジギョウショ</t>
    </rPh>
    <phoneticPr fontId="5"/>
  </si>
  <si>
    <t>　　変更を行ったことに伴い、前回実施の平成19年調査結果とは接続しない。</t>
  </si>
  <si>
    <t>*　平成26年結果は、日本標準産業分類の第12回改定及び調査設計の大幅</t>
    <rPh sb="2" eb="4">
      <t>ヘイセイ</t>
    </rPh>
    <rPh sb="6" eb="7">
      <t>ネン</t>
    </rPh>
    <rPh sb="7" eb="9">
      <t>ケッカ</t>
    </rPh>
    <rPh sb="11" eb="13">
      <t>ニホン</t>
    </rPh>
    <rPh sb="13" eb="15">
      <t>ヒョウジュン</t>
    </rPh>
    <rPh sb="15" eb="17">
      <t>サンギョウ</t>
    </rPh>
    <rPh sb="17" eb="19">
      <t>ブンルイ</t>
    </rPh>
    <rPh sb="20" eb="21">
      <t>ダイ</t>
    </rPh>
    <rPh sb="23" eb="24">
      <t>カイ</t>
    </rPh>
    <rPh sb="24" eb="26">
      <t>カイテイ</t>
    </rPh>
    <rPh sb="26" eb="27">
      <t>オヨ</t>
    </rPh>
    <phoneticPr fontId="5"/>
  </si>
  <si>
    <t>*  平成14年調査以前は茎崎地区を含まない。</t>
    <rPh sb="3" eb="5">
      <t>ヘイセイ</t>
    </rPh>
    <rPh sb="7" eb="8">
      <t>ネン</t>
    </rPh>
    <rPh sb="8" eb="10">
      <t>チョウサ</t>
    </rPh>
    <rPh sb="10" eb="12">
      <t>イゼン</t>
    </rPh>
    <rPh sb="13" eb="15">
      <t>クキザキ</t>
    </rPh>
    <rPh sb="15" eb="17">
      <t>チク</t>
    </rPh>
    <rPh sb="18" eb="19">
      <t>フク</t>
    </rPh>
    <phoneticPr fontId="5"/>
  </si>
  <si>
    <t xml:space="preserve">    平成14年以降の調査は大規模小売店舗が1,000㎡以上となっている。</t>
    <rPh sb="4" eb="6">
      <t>ヘイセイ</t>
    </rPh>
    <rPh sb="8" eb="9">
      <t>ネン</t>
    </rPh>
    <rPh sb="9" eb="11">
      <t>イコウ</t>
    </rPh>
    <rPh sb="12" eb="14">
      <t>チョウサ</t>
    </rPh>
    <rPh sb="15" eb="18">
      <t>ダイキボ</t>
    </rPh>
    <rPh sb="18" eb="20">
      <t>コウリ</t>
    </rPh>
    <rPh sb="20" eb="22">
      <t>テンポ</t>
    </rPh>
    <rPh sb="29" eb="31">
      <t>イジョウ</t>
    </rPh>
    <phoneticPr fontId="5"/>
  </si>
  <si>
    <t>　　要件となる店舗面積が、旧法と比べ大幅に変更された。</t>
    <rPh sb="13" eb="15">
      <t>キュウホウ</t>
    </rPh>
    <rPh sb="16" eb="17">
      <t>クラ</t>
    </rPh>
    <rPh sb="18" eb="20">
      <t>オオハバ</t>
    </rPh>
    <rPh sb="21" eb="23">
      <t>ヘンコウ</t>
    </rPh>
    <phoneticPr fontId="5"/>
  </si>
  <si>
    <t>*  平成12年６月１日に大規模小売店舗立地法が施行され、大規模小売店舗の</t>
    <rPh sb="24" eb="26">
      <t>シコウ</t>
    </rPh>
    <phoneticPr fontId="5"/>
  </si>
  <si>
    <t>*  第２種大規模小売店舗…・・店舗面積が500㎡以上3,000㎡未満の建物をいう。</t>
    <rPh sb="3" eb="4">
      <t>ダイ</t>
    </rPh>
    <rPh sb="5" eb="6">
      <t>シュ</t>
    </rPh>
    <rPh sb="6" eb="9">
      <t>ダイキボ</t>
    </rPh>
    <rPh sb="9" eb="11">
      <t>コウリ</t>
    </rPh>
    <rPh sb="11" eb="13">
      <t>テンポ</t>
    </rPh>
    <rPh sb="16" eb="18">
      <t>テンポ</t>
    </rPh>
    <rPh sb="18" eb="20">
      <t>メンセキ</t>
    </rPh>
    <rPh sb="25" eb="27">
      <t>イジョウ</t>
    </rPh>
    <rPh sb="33" eb="35">
      <t>ミマン</t>
    </rPh>
    <rPh sb="36" eb="38">
      <t>タテモノ</t>
    </rPh>
    <phoneticPr fontId="5"/>
  </si>
  <si>
    <t>*  第１種大規模小売店舗…・・店舗面積が3,000㎡以上ある建物をいう。</t>
    <rPh sb="3" eb="4">
      <t>ダイ</t>
    </rPh>
    <rPh sb="5" eb="6">
      <t>シュ</t>
    </rPh>
    <rPh sb="6" eb="9">
      <t>ダイキボ</t>
    </rPh>
    <rPh sb="9" eb="11">
      <t>コウリ</t>
    </rPh>
    <rPh sb="11" eb="13">
      <t>テンポ</t>
    </rPh>
    <rPh sb="16" eb="18">
      <t>テンポ</t>
    </rPh>
    <rPh sb="18" eb="20">
      <t>メンセキ</t>
    </rPh>
    <rPh sb="27" eb="29">
      <t>イジョウ</t>
    </rPh>
    <rPh sb="31" eb="33">
      <t>タテモノ</t>
    </rPh>
    <phoneticPr fontId="5"/>
  </si>
  <si>
    <t xml:space="preserve">        資料 ：  商業統計調査結果報告「茨城の商業」</t>
    <rPh sb="20" eb="22">
      <t>ケッカ</t>
    </rPh>
    <rPh sb="22" eb="24">
      <t>ホウコク</t>
    </rPh>
    <rPh sb="25" eb="27">
      <t>イバラキ</t>
    </rPh>
    <rPh sb="28" eb="30">
      <t>ショウギョウ</t>
    </rPh>
    <phoneticPr fontId="5"/>
  </si>
  <si>
    <t>平成１６年</t>
    <rPh sb="4" eb="5">
      <t>６ネン</t>
    </rPh>
    <phoneticPr fontId="5"/>
  </si>
  <si>
    <t>平成１４年</t>
    <rPh sb="4" eb="5">
      <t>６ネン</t>
    </rPh>
    <phoneticPr fontId="5"/>
  </si>
  <si>
    <t>販 売 額</t>
  </si>
  <si>
    <t>面     積</t>
  </si>
  <si>
    <t>者     数</t>
  </si>
  <si>
    <t>業 所 数</t>
    <rPh sb="0" eb="1">
      <t>ギョウ</t>
    </rPh>
    <rPh sb="2" eb="3">
      <t>ショ</t>
    </rPh>
    <phoneticPr fontId="5"/>
  </si>
  <si>
    <t>年次</t>
  </si>
  <si>
    <t>1㎡当たり</t>
  </si>
  <si>
    <t>1人当たり</t>
  </si>
  <si>
    <t>小 売 事</t>
    <rPh sb="4" eb="5">
      <t>ジ</t>
    </rPh>
    <phoneticPr fontId="5"/>
  </si>
  <si>
    <t>店 舗 数</t>
  </si>
  <si>
    <t>売場面積</t>
  </si>
  <si>
    <t>従 業 者</t>
  </si>
  <si>
    <t>売     場</t>
  </si>
  <si>
    <t>年     間</t>
  </si>
  <si>
    <t>従     業</t>
  </si>
  <si>
    <t>店 舗 内</t>
  </si>
  <si>
    <t>　大　規　模　小　売　店　舗</t>
    <rPh sb="1" eb="6">
      <t>ダイキボ</t>
    </rPh>
    <rPh sb="7" eb="10">
      <t>コウリ</t>
    </rPh>
    <rPh sb="11" eb="14">
      <t>テンポ</t>
    </rPh>
    <phoneticPr fontId="5"/>
  </si>
  <si>
    <t xml:space="preserve">     区分</t>
    <phoneticPr fontId="5"/>
  </si>
  <si>
    <t>平成１２年</t>
    <rPh sb="4" eb="5">
      <t>６ネン</t>
    </rPh>
    <phoneticPr fontId="5"/>
  </si>
  <si>
    <t>平成 ９年</t>
    <rPh sb="4" eb="5">
      <t>６ネン</t>
    </rPh>
    <phoneticPr fontId="5"/>
  </si>
  <si>
    <t>平成 ６年</t>
    <rPh sb="3" eb="5">
      <t>６ネン</t>
    </rPh>
    <phoneticPr fontId="5"/>
  </si>
  <si>
    <t>第　二　種　大　規　模　小　売　店　舗</t>
    <rPh sb="0" eb="5">
      <t>ダイニシュ</t>
    </rPh>
    <rPh sb="6" eb="11">
      <t>ダイキボ</t>
    </rPh>
    <rPh sb="12" eb="15">
      <t>コウリ</t>
    </rPh>
    <rPh sb="16" eb="19">
      <t>テンポ</t>
    </rPh>
    <phoneticPr fontId="5"/>
  </si>
  <si>
    <t>第　一　種　大　規　模　小　売　店　舗</t>
    <rPh sb="0" eb="5">
      <t>ダイイッシュ</t>
    </rPh>
    <rPh sb="6" eb="11">
      <t>ダイキボ</t>
    </rPh>
    <rPh sb="12" eb="15">
      <t>コウリ</t>
    </rPh>
    <rPh sb="16" eb="19">
      <t>テンポ</t>
    </rPh>
    <phoneticPr fontId="5"/>
  </si>
  <si>
    <t>各年７月１日現在〈９年、１４年、１６年は６月１日〉　（単位： 万円、㎡）</t>
    <rPh sb="10" eb="11">
      <t>ネン</t>
    </rPh>
    <rPh sb="14" eb="15">
      <t>ネン</t>
    </rPh>
    <rPh sb="18" eb="19">
      <t>ネン</t>
    </rPh>
    <rPh sb="21" eb="22">
      <t>ツキ</t>
    </rPh>
    <rPh sb="23" eb="24">
      <t>ニチ</t>
    </rPh>
    <phoneticPr fontId="5"/>
  </si>
  <si>
    <t>・年間販売額及び売場面積等</t>
    <phoneticPr fontId="5"/>
  </si>
  <si>
    <t>表２０　大規模小売店舗の店舗数、店舗内小売事業所数・従業者数</t>
    <rPh sb="0" eb="1">
      <t>ヒョウ</t>
    </rPh>
    <rPh sb="12" eb="15">
      <t>テンポスウ</t>
    </rPh>
    <rPh sb="16" eb="19">
      <t>テンポナイ</t>
    </rPh>
    <rPh sb="19" eb="21">
      <t>コウ</t>
    </rPh>
    <rPh sb="21" eb="24">
      <t>ジギョウショ</t>
    </rPh>
    <phoneticPr fontId="5"/>
  </si>
  <si>
    <t>　　　　　　　第２種兼業農家：農業所得を従とする兼業農家をいう。</t>
    <rPh sb="7" eb="8">
      <t>ダイ</t>
    </rPh>
    <rPh sb="9" eb="10">
      <t>シュ</t>
    </rPh>
    <rPh sb="10" eb="12">
      <t>ケンギョウ</t>
    </rPh>
    <rPh sb="12" eb="14">
      <t>ノウカ</t>
    </rPh>
    <rPh sb="15" eb="17">
      <t>ノウギョウ</t>
    </rPh>
    <rPh sb="17" eb="19">
      <t>ショトク</t>
    </rPh>
    <rPh sb="20" eb="21">
      <t>ジュウ</t>
    </rPh>
    <rPh sb="24" eb="26">
      <t>ケンギョウ</t>
    </rPh>
    <rPh sb="26" eb="28">
      <t>ノウカ</t>
    </rPh>
    <phoneticPr fontId="5"/>
  </si>
  <si>
    <t>　　　　　　　第１種兼業農家：農業所得を主とする兼業農家をいう。</t>
    <rPh sb="7" eb="10">
      <t>ダイイッシュ</t>
    </rPh>
    <rPh sb="10" eb="12">
      <t>ケンギョウ</t>
    </rPh>
    <rPh sb="12" eb="14">
      <t>ノウカ</t>
    </rPh>
    <rPh sb="15" eb="17">
      <t>ノウギョウ</t>
    </rPh>
    <rPh sb="17" eb="19">
      <t>ショトク</t>
    </rPh>
    <rPh sb="20" eb="21">
      <t>シュ</t>
    </rPh>
    <rPh sb="24" eb="26">
      <t>ケンギョウ</t>
    </rPh>
    <rPh sb="26" eb="28">
      <t>ノウカ</t>
    </rPh>
    <phoneticPr fontId="5"/>
  </si>
  <si>
    <t>　　　　兼業農家：世帯員の中に兼業従事者が１人以上いる農家をいう。</t>
    <rPh sb="4" eb="6">
      <t>ケンギョウ</t>
    </rPh>
    <rPh sb="6" eb="8">
      <t>ノウカ</t>
    </rPh>
    <rPh sb="9" eb="12">
      <t>セタイイン</t>
    </rPh>
    <rPh sb="13" eb="14">
      <t>ナカ</t>
    </rPh>
    <rPh sb="15" eb="17">
      <t>ケンギョウ</t>
    </rPh>
    <rPh sb="17" eb="20">
      <t>ジュウジシャ</t>
    </rPh>
    <rPh sb="22" eb="23">
      <t>ニン</t>
    </rPh>
    <rPh sb="23" eb="25">
      <t>イジョウ</t>
    </rPh>
    <rPh sb="27" eb="29">
      <t>ノウカ</t>
    </rPh>
    <phoneticPr fontId="5"/>
  </si>
  <si>
    <t>　　　　　　　　　　　をいう。</t>
    <phoneticPr fontId="5"/>
  </si>
  <si>
    <r>
      <t>　　　　　　　　　　　１年間に販売金額15</t>
    </r>
    <r>
      <rPr>
        <sz val="11"/>
        <color theme="1"/>
        <rFont val="Yu Gothic"/>
        <family val="2"/>
        <scheme val="minor"/>
      </rPr>
      <t>万円以上ある自営業に従事した者）が１人もいない農家</t>
    </r>
    <rPh sb="12" eb="14">
      <t>ネンカン</t>
    </rPh>
    <rPh sb="15" eb="17">
      <t>ハンバイ</t>
    </rPh>
    <rPh sb="17" eb="19">
      <t>キンガク</t>
    </rPh>
    <rPh sb="21" eb="23">
      <t>マンエン</t>
    </rPh>
    <rPh sb="23" eb="25">
      <t>イジョウ</t>
    </rPh>
    <rPh sb="27" eb="30">
      <t>ジエイギョウ</t>
    </rPh>
    <rPh sb="31" eb="33">
      <t>ジュウジ</t>
    </rPh>
    <rPh sb="35" eb="36">
      <t>モノ</t>
    </rPh>
    <rPh sb="39" eb="40">
      <t>ニン</t>
    </rPh>
    <rPh sb="44" eb="46">
      <t>ノウカ</t>
    </rPh>
    <phoneticPr fontId="5"/>
  </si>
  <si>
    <t>　　　　専業農家：世帯員の中に兼業従事者（１年間に30日以上雇用兼業に従事した者又は</t>
    <rPh sb="4" eb="6">
      <t>センギョウ</t>
    </rPh>
    <rPh sb="6" eb="8">
      <t>ノウカ</t>
    </rPh>
    <rPh sb="9" eb="12">
      <t>セタイイン</t>
    </rPh>
    <rPh sb="13" eb="14">
      <t>ナカ</t>
    </rPh>
    <rPh sb="15" eb="17">
      <t>ケンギョウ</t>
    </rPh>
    <rPh sb="17" eb="20">
      <t>ジュウジシャ</t>
    </rPh>
    <rPh sb="22" eb="24">
      <t>ネンカン</t>
    </rPh>
    <rPh sb="27" eb="28">
      <t>ニチ</t>
    </rPh>
    <rPh sb="28" eb="30">
      <t>イジョウ</t>
    </rPh>
    <rPh sb="30" eb="32">
      <t>コヨウ</t>
    </rPh>
    <rPh sb="32" eb="34">
      <t>ケンギョウ</t>
    </rPh>
    <rPh sb="35" eb="37">
      <t>ジュウジ</t>
    </rPh>
    <rPh sb="39" eb="40">
      <t>モノ</t>
    </rPh>
    <rPh sb="40" eb="41">
      <t>マタ</t>
    </rPh>
    <phoneticPr fontId="5"/>
  </si>
  <si>
    <t>※一口メモ</t>
    <rPh sb="1" eb="3">
      <t>ヒトクチ</t>
    </rPh>
    <phoneticPr fontId="5"/>
  </si>
  <si>
    <t xml:space="preserve"> ※　平成27年のデータは自給的農家を含まない。</t>
    <rPh sb="3" eb="5">
      <t>ヘイセイ</t>
    </rPh>
    <rPh sb="7" eb="8">
      <t>ネン</t>
    </rPh>
    <rPh sb="13" eb="16">
      <t>ジキュウテキ</t>
    </rPh>
    <rPh sb="16" eb="18">
      <t>ノウカ</t>
    </rPh>
    <rPh sb="19" eb="20">
      <t>フク</t>
    </rPh>
    <phoneticPr fontId="5"/>
  </si>
  <si>
    <t>*注　自給的農家人口を含まない。</t>
    <rPh sb="3" eb="6">
      <t>ジキュウテキ</t>
    </rPh>
    <rPh sb="6" eb="8">
      <t>ノウカ</t>
    </rPh>
    <rPh sb="8" eb="10">
      <t>ジンコウ</t>
    </rPh>
    <rPh sb="11" eb="12">
      <t>フク</t>
    </rPh>
    <phoneticPr fontId="5"/>
  </si>
  <si>
    <t>資料：農林業センサス結果報告書及び茨城農林業基本調査結果報告書</t>
    <rPh sb="0" eb="2">
      <t>シリョウ</t>
    </rPh>
    <rPh sb="3" eb="6">
      <t>ノウリンギョウ</t>
    </rPh>
    <rPh sb="10" eb="12">
      <t>ケッカ</t>
    </rPh>
    <rPh sb="12" eb="15">
      <t>ホウコクショ</t>
    </rPh>
    <rPh sb="15" eb="16">
      <t>オヨ</t>
    </rPh>
    <rPh sb="17" eb="19">
      <t>イバラキ</t>
    </rPh>
    <rPh sb="19" eb="22">
      <t>ノウリンギョウ</t>
    </rPh>
    <rPh sb="22" eb="24">
      <t>キホン</t>
    </rPh>
    <rPh sb="24" eb="26">
      <t>チョウサ</t>
    </rPh>
    <rPh sb="26" eb="28">
      <t>ケッカ</t>
    </rPh>
    <rPh sb="28" eb="31">
      <t>ホウコクショ</t>
    </rPh>
    <phoneticPr fontId="5"/>
  </si>
  <si>
    <r>
      <t>*注</t>
    </r>
    <r>
      <rPr>
        <sz val="12"/>
        <rFont val="ＭＳ Ｐゴシック"/>
        <family val="3"/>
        <charset val="128"/>
      </rPr>
      <t>　17,108</t>
    </r>
    <rPh sb="1" eb="2">
      <t>チュウ</t>
    </rPh>
    <phoneticPr fontId="5"/>
  </si>
  <si>
    <t>平成２２年</t>
    <rPh sb="4" eb="5">
      <t>ネン</t>
    </rPh>
    <phoneticPr fontId="5"/>
  </si>
  <si>
    <r>
      <t>*注</t>
    </r>
    <r>
      <rPr>
        <sz val="12"/>
        <rFont val="ＭＳ Ｐゴシック"/>
        <family val="3"/>
        <charset val="128"/>
      </rPr>
      <t>　23,814</t>
    </r>
    <rPh sb="1" eb="2">
      <t>チュウ</t>
    </rPh>
    <phoneticPr fontId="5"/>
  </si>
  <si>
    <t>平成１７年</t>
    <rPh sb="4" eb="5">
      <t>ネン</t>
    </rPh>
    <phoneticPr fontId="5"/>
  </si>
  <si>
    <t>平成１２年</t>
    <rPh sb="4" eb="5">
      <t>ネン</t>
    </rPh>
    <phoneticPr fontId="5"/>
  </si>
  <si>
    <t>平成  ７年</t>
    <rPh sb="5" eb="6">
      <t>ネン</t>
    </rPh>
    <phoneticPr fontId="5"/>
  </si>
  <si>
    <t>平成  ２年</t>
    <rPh sb="5" eb="6">
      <t>ネン</t>
    </rPh>
    <phoneticPr fontId="5"/>
  </si>
  <si>
    <t>昭和６０年</t>
    <rPh sb="4" eb="5">
      <t>ネン</t>
    </rPh>
    <phoneticPr fontId="5"/>
  </si>
  <si>
    <t>昭和５５年</t>
    <rPh sb="4" eb="5">
      <t>ネン</t>
    </rPh>
    <phoneticPr fontId="5"/>
  </si>
  <si>
    <t>昭和５０年</t>
    <rPh sb="4" eb="5">
      <t>ネン</t>
    </rPh>
    <phoneticPr fontId="5"/>
  </si>
  <si>
    <t xml:space="preserve"> 年</t>
  </si>
  <si>
    <t>第二種兼業農家　　　　（自給的農家を含む）</t>
    <phoneticPr fontId="5"/>
  </si>
  <si>
    <t>第一種兼業農家</t>
    <phoneticPr fontId="5"/>
  </si>
  <si>
    <t>専 業 農 家</t>
  </si>
  <si>
    <t>農家人口</t>
    <rPh sb="0" eb="2">
      <t>ノウカ</t>
    </rPh>
    <rPh sb="2" eb="4">
      <t>ジンコウ</t>
    </rPh>
    <phoneticPr fontId="5"/>
  </si>
  <si>
    <t>総経営耕地面積</t>
    <rPh sb="3" eb="5">
      <t>コウチ</t>
    </rPh>
    <rPh sb="5" eb="7">
      <t>メンセキ</t>
    </rPh>
    <phoneticPr fontId="5"/>
  </si>
  <si>
    <t>農           家           数</t>
  </si>
  <si>
    <t xml:space="preserve">       区分</t>
  </si>
  <si>
    <t xml:space="preserve">              各年２月１日現在  （単位：戸、ｈａ、人）</t>
    <rPh sb="14" eb="15">
      <t>カク</t>
    </rPh>
    <rPh sb="28" eb="29">
      <t>コ</t>
    </rPh>
    <rPh sb="33" eb="34">
      <t>ニン</t>
    </rPh>
    <phoneticPr fontId="5"/>
  </si>
  <si>
    <t>表２１　専兼業別農家数、農家人口及び経営耕地面積の推移</t>
    <rPh sb="0" eb="1">
      <t>ヒョウ</t>
    </rPh>
    <phoneticPr fontId="5"/>
  </si>
  <si>
    <t>※　平成27年は全項目で自給的農家を含まない。</t>
    <rPh sb="6" eb="7">
      <t>ネン</t>
    </rPh>
    <rPh sb="8" eb="11">
      <t>ゼンコウモク</t>
    </rPh>
    <rPh sb="12" eb="15">
      <t>ジキュウテキ</t>
    </rPh>
    <rPh sb="15" eb="17">
      <t>ノウカ</t>
    </rPh>
    <rPh sb="18" eb="19">
      <t>フク</t>
    </rPh>
    <phoneticPr fontId="5"/>
  </si>
  <si>
    <t>※　平成17年の農家人口に、自給的農家人口は含まない。</t>
    <phoneticPr fontId="5"/>
  </si>
  <si>
    <t>資料：農林業センサス結果報告書及び茨城農林業基本調査結果報告書</t>
  </si>
  <si>
    <t xml:space="preserve">平成  ７年 </t>
    <rPh sb="5" eb="6">
      <t>ネン</t>
    </rPh>
    <phoneticPr fontId="5"/>
  </si>
  <si>
    <t>昭和５0年</t>
    <rPh sb="4" eb="5">
      <t>ネン</t>
    </rPh>
    <phoneticPr fontId="5"/>
  </si>
  <si>
    <t>茎崎</t>
  </si>
  <si>
    <t>豊里</t>
  </si>
  <si>
    <t>第二種兼業農家
(自給的農家を含む)</t>
    <phoneticPr fontId="5"/>
  </si>
  <si>
    <t>区分</t>
    <phoneticPr fontId="5"/>
  </si>
  <si>
    <t>地区名</t>
    <rPh sb="0" eb="3">
      <t>チクメイ</t>
    </rPh>
    <phoneticPr fontId="5"/>
  </si>
  <si>
    <t>表２２　地区別農家数、農家人口及び経営耕地面積の推移</t>
    <rPh sb="0" eb="1">
      <t>ヒョウ</t>
    </rPh>
    <rPh sb="4" eb="6">
      <t>チク</t>
    </rPh>
    <phoneticPr fontId="5"/>
  </si>
  <si>
    <t>　　　　　　　　　　　農家をいう。</t>
    <rPh sb="11" eb="13">
      <t>ノウカ</t>
    </rPh>
    <phoneticPr fontId="5"/>
  </si>
  <si>
    <t>　　　自給的農家：調査日現在の経営耕地面積が30a未満かつ農産物販売金額が年間50万円未満の</t>
    <rPh sb="3" eb="6">
      <t>ジキュウテキ</t>
    </rPh>
    <rPh sb="6" eb="8">
      <t>ノウカ</t>
    </rPh>
    <rPh sb="9" eb="12">
      <t>チョウサビ</t>
    </rPh>
    <rPh sb="12" eb="14">
      <t>ゲンザイ</t>
    </rPh>
    <rPh sb="15" eb="17">
      <t>ケイエイ</t>
    </rPh>
    <rPh sb="17" eb="19">
      <t>コウチ</t>
    </rPh>
    <rPh sb="19" eb="21">
      <t>メンセキ</t>
    </rPh>
    <rPh sb="25" eb="27">
      <t>ミマン</t>
    </rPh>
    <rPh sb="29" eb="32">
      <t>ノウサンブツ</t>
    </rPh>
    <rPh sb="32" eb="34">
      <t>ハンバイ</t>
    </rPh>
    <rPh sb="34" eb="36">
      <t>キンガク</t>
    </rPh>
    <rPh sb="37" eb="39">
      <t>ネンカン</t>
    </rPh>
    <rPh sb="41" eb="43">
      <t>マンエン</t>
    </rPh>
    <rPh sb="43" eb="45">
      <t>ミマン</t>
    </rPh>
    <phoneticPr fontId="5"/>
  </si>
  <si>
    <t>　　　　　　　　　 　 農家）をいう。</t>
    <phoneticPr fontId="5"/>
  </si>
  <si>
    <t>　　　　　　　　　 　 未満であっても、調査期日前１年間の農作物販売額が15万円以上あった世帯（例外規定</t>
    <phoneticPr fontId="5"/>
  </si>
  <si>
    <t>　    農　 　　　家 ：調査日現在の経営耕地面積が10a以上の農業を営む世帯、又は経営耕地面積が10ａ</t>
    <rPh sb="41" eb="42">
      <t>マタ</t>
    </rPh>
    <phoneticPr fontId="5"/>
  </si>
  <si>
    <t>※一口メモ</t>
  </si>
  <si>
    <t>※　平成22年以降は自給的農家を含まない。</t>
    <rPh sb="2" eb="4">
      <t>ヘイセイ</t>
    </rPh>
    <rPh sb="6" eb="7">
      <t>ネン</t>
    </rPh>
    <rPh sb="7" eb="9">
      <t>イコウ</t>
    </rPh>
    <rPh sb="10" eb="13">
      <t>ジキュウテキ</t>
    </rPh>
    <rPh sb="13" eb="15">
      <t>ノウカ</t>
    </rPh>
    <rPh sb="16" eb="17">
      <t>フク</t>
    </rPh>
    <phoneticPr fontId="5"/>
  </si>
  <si>
    <t>資料 ：  農林業センサス結果報告書</t>
    <phoneticPr fontId="5"/>
  </si>
  <si>
    <t>平成２７年構成比（％）</t>
    <rPh sb="5" eb="8">
      <t>コウセイヒ</t>
    </rPh>
    <phoneticPr fontId="5"/>
  </si>
  <si>
    <t>平　成　２　７　年</t>
    <rPh sb="8" eb="9">
      <t>ネン</t>
    </rPh>
    <phoneticPr fontId="5"/>
  </si>
  <si>
    <t>平　成　２　２　年</t>
    <rPh sb="0" eb="1">
      <t>ヒラ</t>
    </rPh>
    <rPh sb="2" eb="3">
      <t>シゲル</t>
    </rPh>
    <rPh sb="8" eb="9">
      <t>ネン</t>
    </rPh>
    <phoneticPr fontId="5"/>
  </si>
  <si>
    <t>平　成　１　７　年</t>
    <phoneticPr fontId="5"/>
  </si>
  <si>
    <t>平　成　１　２　年</t>
    <phoneticPr fontId="5"/>
  </si>
  <si>
    <t>平　成　　　７　年</t>
    <phoneticPr fontId="5"/>
  </si>
  <si>
    <t>平　成　　　２　年</t>
    <phoneticPr fontId="5"/>
  </si>
  <si>
    <t>昭　和　６　０　年</t>
    <phoneticPr fontId="5"/>
  </si>
  <si>
    <t>500a</t>
    <phoneticPr fontId="5"/>
  </si>
  <si>
    <t>300a</t>
    <phoneticPr fontId="5"/>
  </si>
  <si>
    <t>200a</t>
    <phoneticPr fontId="5"/>
  </si>
  <si>
    <t>150a</t>
    <phoneticPr fontId="5"/>
  </si>
  <si>
    <t>100a</t>
    <phoneticPr fontId="5"/>
  </si>
  <si>
    <t>50a</t>
    <phoneticPr fontId="5"/>
  </si>
  <si>
    <t>～</t>
    <phoneticPr fontId="5"/>
  </si>
  <si>
    <t>500a以上</t>
    <rPh sb="4" eb="6">
      <t>イジョウ</t>
    </rPh>
    <phoneticPr fontId="5"/>
  </si>
  <si>
    <t>30ａ未満</t>
    <phoneticPr fontId="5"/>
  </si>
  <si>
    <t>経営耕地面積なし</t>
    <rPh sb="0" eb="2">
      <t>ケイエイ</t>
    </rPh>
    <rPh sb="2" eb="4">
      <t>コウチ</t>
    </rPh>
    <rPh sb="4" eb="6">
      <t>メンセキ</t>
    </rPh>
    <phoneticPr fontId="5"/>
  </si>
  <si>
    <t>各年２月１日現在 (単位：戸）</t>
  </si>
  <si>
    <t>表２４　経営耕地面積規模別農家数の推移</t>
    <rPh sb="0" eb="1">
      <t>ヒョウ</t>
    </rPh>
    <phoneticPr fontId="5"/>
  </si>
  <si>
    <t>＊数値は単位未満を四捨五入しているため、総数と内訳の和が一致しない場合がある。</t>
    <rPh sb="1" eb="3">
      <t>スウチ</t>
    </rPh>
    <rPh sb="4" eb="6">
      <t>タンイ</t>
    </rPh>
    <rPh sb="6" eb="8">
      <t>ミマン</t>
    </rPh>
    <rPh sb="9" eb="13">
      <t>シシャゴニュウ</t>
    </rPh>
    <rPh sb="20" eb="22">
      <t>ソウスウ</t>
    </rPh>
    <rPh sb="23" eb="25">
      <t>ウチワケ</t>
    </rPh>
    <rPh sb="26" eb="27">
      <t>ワ</t>
    </rPh>
    <rPh sb="28" eb="30">
      <t>イッチ</t>
    </rPh>
    <rPh sb="33" eb="35">
      <t>バアイ</t>
    </rPh>
    <phoneticPr fontId="5"/>
  </si>
  <si>
    <t>資料：県企画部統計課「平成30年度市町村民経済計算」</t>
    <rPh sb="0" eb="2">
      <t>シリョウ</t>
    </rPh>
    <rPh sb="3" eb="4">
      <t>ケン</t>
    </rPh>
    <rPh sb="4" eb="6">
      <t>キカク</t>
    </rPh>
    <rPh sb="6" eb="7">
      <t>ブ</t>
    </rPh>
    <rPh sb="7" eb="9">
      <t>トウケイ</t>
    </rPh>
    <rPh sb="9" eb="10">
      <t>カ</t>
    </rPh>
    <rPh sb="11" eb="13">
      <t>ヘイセイ</t>
    </rPh>
    <rPh sb="15" eb="16">
      <t>ネン</t>
    </rPh>
    <rPh sb="16" eb="17">
      <t>ド</t>
    </rPh>
    <rPh sb="17" eb="20">
      <t>シチョウソン</t>
    </rPh>
    <rPh sb="20" eb="21">
      <t>ミン</t>
    </rPh>
    <rPh sb="21" eb="23">
      <t>ケイザイ</t>
    </rPh>
    <rPh sb="23" eb="25">
      <t>ケイサン</t>
    </rPh>
    <phoneticPr fontId="5"/>
  </si>
  <si>
    <t xml:space="preserve">                           </t>
    <phoneticPr fontId="5"/>
  </si>
  <si>
    <t>１人当たりの市民所得（単位：千円）</t>
    <rPh sb="11" eb="13">
      <t>タンイ</t>
    </rPh>
    <rPh sb="14" eb="15">
      <t>セン</t>
    </rPh>
    <rPh sb="15" eb="16">
      <t>エン</t>
    </rPh>
    <phoneticPr fontId="5"/>
  </si>
  <si>
    <t>《参考》総人口（常住人口調査）（単位：人）</t>
    <rPh sb="1" eb="3">
      <t>サンコウ</t>
    </rPh>
    <rPh sb="4" eb="7">
      <t>ソウジンコウ</t>
    </rPh>
    <rPh sb="8" eb="10">
      <t>ジョウジュウ</t>
    </rPh>
    <rPh sb="10" eb="12">
      <t>ジンコウ</t>
    </rPh>
    <rPh sb="12" eb="14">
      <t>チョウサ</t>
    </rPh>
    <rPh sb="16" eb="18">
      <t>タンイ</t>
    </rPh>
    <rPh sb="19" eb="20">
      <t>ニン</t>
    </rPh>
    <phoneticPr fontId="5"/>
  </si>
  <si>
    <t>４.　市民所得（１＋２＋３）</t>
    <rPh sb="3" eb="5">
      <t>シミン</t>
    </rPh>
    <rPh sb="5" eb="7">
      <t>ショトク</t>
    </rPh>
    <phoneticPr fontId="5"/>
  </si>
  <si>
    <t>３.　企業所得</t>
    <rPh sb="3" eb="5">
      <t>キギョウ</t>
    </rPh>
    <rPh sb="5" eb="7">
      <t>ショトク</t>
    </rPh>
    <phoneticPr fontId="5"/>
  </si>
  <si>
    <t>　(3)　対家計民間非営利団体</t>
    <rPh sb="5" eb="6">
      <t>タイ</t>
    </rPh>
    <rPh sb="6" eb="8">
      <t>カケイ</t>
    </rPh>
    <rPh sb="8" eb="10">
      <t>ミンカン</t>
    </rPh>
    <rPh sb="10" eb="11">
      <t>ヒ</t>
    </rPh>
    <rPh sb="11" eb="13">
      <t>エイリ</t>
    </rPh>
    <rPh sb="13" eb="15">
      <t>ダンタイ</t>
    </rPh>
    <phoneticPr fontId="5"/>
  </si>
  <si>
    <t>　(2)　家計</t>
    <rPh sb="5" eb="7">
      <t>カケイ</t>
    </rPh>
    <phoneticPr fontId="5"/>
  </si>
  <si>
    <t>　(1)　一般政府</t>
    <rPh sb="5" eb="7">
      <t>イッパン</t>
    </rPh>
    <rPh sb="7" eb="9">
      <t>セイフ</t>
    </rPh>
    <phoneticPr fontId="5"/>
  </si>
  <si>
    <t>２.　財産所得（非企業部門）</t>
    <rPh sb="3" eb="5">
      <t>ザイサン</t>
    </rPh>
    <rPh sb="5" eb="7">
      <t>ショトク</t>
    </rPh>
    <rPh sb="8" eb="9">
      <t>ヒ</t>
    </rPh>
    <rPh sb="9" eb="11">
      <t>キギョウ</t>
    </rPh>
    <rPh sb="11" eb="13">
      <t>ブモン</t>
    </rPh>
    <phoneticPr fontId="5"/>
  </si>
  <si>
    <t>　(2)　雇主の社会負担</t>
    <rPh sb="5" eb="6">
      <t>ヤト</t>
    </rPh>
    <rPh sb="6" eb="7">
      <t>ヌシ</t>
    </rPh>
    <rPh sb="8" eb="10">
      <t>シャカイ</t>
    </rPh>
    <rPh sb="10" eb="12">
      <t>フタン</t>
    </rPh>
    <phoneticPr fontId="5"/>
  </si>
  <si>
    <t>　(1)　賃金・俸給</t>
    <rPh sb="5" eb="7">
      <t>チンギン</t>
    </rPh>
    <rPh sb="8" eb="10">
      <t>ホウキュウ</t>
    </rPh>
    <phoneticPr fontId="5"/>
  </si>
  <si>
    <t>１.　市民雇用者報酬</t>
    <rPh sb="3" eb="5">
      <t>シミン</t>
    </rPh>
    <rPh sb="5" eb="7">
      <t>コヨウ</t>
    </rPh>
    <rPh sb="7" eb="8">
      <t>シャ</t>
    </rPh>
    <rPh sb="8" eb="10">
      <t>ホウシュウ</t>
    </rPh>
    <phoneticPr fontId="5"/>
  </si>
  <si>
    <t>平成30年度</t>
    <rPh sb="0" eb="2">
      <t>ヘイセイ</t>
    </rPh>
    <rPh sb="4" eb="5">
      <t>ネン</t>
    </rPh>
    <rPh sb="5" eb="6">
      <t>ド</t>
    </rPh>
    <phoneticPr fontId="5"/>
  </si>
  <si>
    <t>平成29年度</t>
    <rPh sb="0" eb="2">
      <t>ヘイセイ</t>
    </rPh>
    <rPh sb="4" eb="5">
      <t>ネン</t>
    </rPh>
    <rPh sb="5" eb="6">
      <t>ド</t>
    </rPh>
    <phoneticPr fontId="5"/>
  </si>
  <si>
    <t>平成28年度</t>
    <rPh sb="0" eb="2">
      <t>ヘイセイ</t>
    </rPh>
    <rPh sb="4" eb="6">
      <t>ネンド</t>
    </rPh>
    <phoneticPr fontId="5"/>
  </si>
  <si>
    <t>構成比（%)</t>
    <rPh sb="0" eb="3">
      <t>コウセイヒ</t>
    </rPh>
    <phoneticPr fontId="5"/>
  </si>
  <si>
    <t>実数（単位：百万円）</t>
    <rPh sb="0" eb="1">
      <t>ジツ</t>
    </rPh>
    <rPh sb="1" eb="2">
      <t>スウ</t>
    </rPh>
    <rPh sb="3" eb="5">
      <t>タンイ</t>
    </rPh>
    <rPh sb="6" eb="8">
      <t>ヒャクマン</t>
    </rPh>
    <rPh sb="8" eb="9">
      <t>エン</t>
    </rPh>
    <phoneticPr fontId="5"/>
  </si>
  <si>
    <t>区　　　　分</t>
    <rPh sb="0" eb="1">
      <t>ク</t>
    </rPh>
    <rPh sb="5" eb="6">
      <t>ブン</t>
    </rPh>
    <phoneticPr fontId="5"/>
  </si>
  <si>
    <t>市民所得</t>
    <rPh sb="0" eb="2">
      <t>シミン</t>
    </rPh>
    <rPh sb="2" eb="4">
      <t>ショトク</t>
    </rPh>
    <phoneticPr fontId="5"/>
  </si>
  <si>
    <t>配分所得</t>
    <rPh sb="0" eb="2">
      <t>ハイブン</t>
    </rPh>
    <rPh sb="2" eb="4">
      <t>ショトク</t>
    </rPh>
    <phoneticPr fontId="5"/>
  </si>
  <si>
    <t>市内総生産（名目）(１)＋(２)－(３)</t>
    <rPh sb="0" eb="2">
      <t>シナイ</t>
    </rPh>
    <rPh sb="2" eb="5">
      <t>ソウセイサン</t>
    </rPh>
    <rPh sb="6" eb="8">
      <t>メイモク</t>
    </rPh>
    <phoneticPr fontId="5"/>
  </si>
  <si>
    <t>（控除）総資本形成に係る消費税（3）</t>
    <rPh sb="1" eb="3">
      <t>コウジョ</t>
    </rPh>
    <rPh sb="4" eb="7">
      <t>ソウシホン</t>
    </rPh>
    <rPh sb="7" eb="9">
      <t>ケイセイ</t>
    </rPh>
    <rPh sb="10" eb="11">
      <t>カカ</t>
    </rPh>
    <rPh sb="12" eb="15">
      <t>ショウヒゼイ</t>
    </rPh>
    <phoneticPr fontId="5"/>
  </si>
  <si>
    <t>輸入品に課せられる税・関税（2）</t>
    <rPh sb="0" eb="3">
      <t>ユニュウヒン</t>
    </rPh>
    <rPh sb="4" eb="5">
      <t>カ</t>
    </rPh>
    <rPh sb="9" eb="10">
      <t>ユニュウゼイ</t>
    </rPh>
    <rPh sb="11" eb="13">
      <t>カンゼイ</t>
    </rPh>
    <phoneticPr fontId="5"/>
  </si>
  <si>
    <t>小計（１）</t>
    <rPh sb="0" eb="2">
      <t>ショウケイ</t>
    </rPh>
    <phoneticPr fontId="5"/>
  </si>
  <si>
    <t>　　　　その他のサービス</t>
    <rPh sb="6" eb="7">
      <t>タ</t>
    </rPh>
    <phoneticPr fontId="5"/>
  </si>
  <si>
    <t>　　　　保健衛生・社会事業</t>
    <rPh sb="4" eb="6">
      <t>ホケン</t>
    </rPh>
    <rPh sb="6" eb="8">
      <t>エイセイ</t>
    </rPh>
    <rPh sb="9" eb="11">
      <t>シャカイ</t>
    </rPh>
    <rPh sb="11" eb="13">
      <t>ジギョウ</t>
    </rPh>
    <phoneticPr fontId="5"/>
  </si>
  <si>
    <t>　　　　教育</t>
    <rPh sb="4" eb="6">
      <t>キョウイク</t>
    </rPh>
    <phoneticPr fontId="5"/>
  </si>
  <si>
    <t>　　　　公務</t>
    <rPh sb="4" eb="6">
      <t>コウム</t>
    </rPh>
    <phoneticPr fontId="5"/>
  </si>
  <si>
    <t>　　　　専門・科学技術業務支援サービス業</t>
    <rPh sb="4" eb="6">
      <t>センモン</t>
    </rPh>
    <rPh sb="7" eb="9">
      <t>カガク</t>
    </rPh>
    <rPh sb="9" eb="11">
      <t>ギジュツ</t>
    </rPh>
    <rPh sb="11" eb="13">
      <t>ギョウム</t>
    </rPh>
    <rPh sb="13" eb="15">
      <t>シエン</t>
    </rPh>
    <rPh sb="19" eb="20">
      <t>ギョウ</t>
    </rPh>
    <phoneticPr fontId="5"/>
  </si>
  <si>
    <t>　　　　不動産業</t>
    <rPh sb="4" eb="7">
      <t>フドウサン</t>
    </rPh>
    <rPh sb="7" eb="8">
      <t>ギョウ</t>
    </rPh>
    <phoneticPr fontId="5"/>
  </si>
  <si>
    <t>　　　　金融・保険業</t>
    <rPh sb="4" eb="6">
      <t>キンユウ</t>
    </rPh>
    <rPh sb="7" eb="10">
      <t>ホケンギョウ</t>
    </rPh>
    <phoneticPr fontId="5"/>
  </si>
  <si>
    <t>　　　　情報通信業</t>
    <rPh sb="4" eb="6">
      <t>ジョウホウ</t>
    </rPh>
    <rPh sb="6" eb="9">
      <t>ツウシンギョウ</t>
    </rPh>
    <phoneticPr fontId="5"/>
  </si>
  <si>
    <t>　　　　宿泊・飲食・サービス業</t>
    <rPh sb="4" eb="6">
      <t>シュクハク</t>
    </rPh>
    <rPh sb="7" eb="9">
      <t>インショク</t>
    </rPh>
    <rPh sb="14" eb="15">
      <t>ギョウ</t>
    </rPh>
    <phoneticPr fontId="5"/>
  </si>
  <si>
    <t>　　　　運輸・郵便業</t>
    <rPh sb="7" eb="9">
      <t>ユウビン</t>
    </rPh>
    <phoneticPr fontId="5"/>
  </si>
  <si>
    <t>　　　　卸売・小売業</t>
    <rPh sb="4" eb="6">
      <t>オロシウ</t>
    </rPh>
    <rPh sb="7" eb="10">
      <t>コウリギョウ</t>
    </rPh>
    <phoneticPr fontId="5"/>
  </si>
  <si>
    <t>　　　　電気・ガス・水道・廃棄物処理業</t>
    <rPh sb="4" eb="6">
      <t>デンキ</t>
    </rPh>
    <rPh sb="10" eb="12">
      <t>スイドウ</t>
    </rPh>
    <rPh sb="13" eb="16">
      <t>ハイキブツ</t>
    </rPh>
    <rPh sb="16" eb="18">
      <t>ショリ</t>
    </rPh>
    <rPh sb="18" eb="19">
      <t>ギョウ</t>
    </rPh>
    <phoneticPr fontId="5"/>
  </si>
  <si>
    <t>３.  第３次産業</t>
    <rPh sb="4" eb="5">
      <t>ダイ</t>
    </rPh>
    <rPh sb="6" eb="7">
      <t>ジ</t>
    </rPh>
    <rPh sb="7" eb="9">
      <t>サンギョウ</t>
    </rPh>
    <phoneticPr fontId="5"/>
  </si>
  <si>
    <t>　　　　建設業</t>
    <rPh sb="4" eb="7">
      <t>ケンセツギョウ</t>
    </rPh>
    <phoneticPr fontId="5"/>
  </si>
  <si>
    <t>　　　　製造業</t>
    <rPh sb="4" eb="7">
      <t>セイゾウギョウ</t>
    </rPh>
    <phoneticPr fontId="5"/>
  </si>
  <si>
    <t>　　　　鉱業</t>
    <rPh sb="4" eb="6">
      <t>コウギョウ</t>
    </rPh>
    <phoneticPr fontId="5"/>
  </si>
  <si>
    <t>２.　第２次産業</t>
    <rPh sb="3" eb="4">
      <t>ダイ</t>
    </rPh>
    <rPh sb="5" eb="6">
      <t>ジ</t>
    </rPh>
    <rPh sb="6" eb="8">
      <t>サンギョウ</t>
    </rPh>
    <phoneticPr fontId="5"/>
  </si>
  <si>
    <t>　　    水産業</t>
    <rPh sb="6" eb="9">
      <t>スイサンギョウ</t>
    </rPh>
    <phoneticPr fontId="5"/>
  </si>
  <si>
    <t>　    　林業</t>
    <rPh sb="6" eb="8">
      <t>リンギョウ</t>
    </rPh>
    <phoneticPr fontId="5"/>
  </si>
  <si>
    <t>　　  　農業</t>
    <rPh sb="5" eb="7">
      <t>ノウギョウ</t>
    </rPh>
    <phoneticPr fontId="5"/>
  </si>
  <si>
    <t>１.　第１次産業</t>
    <rPh sb="3" eb="6">
      <t>ダイイチジ</t>
    </rPh>
    <rPh sb="6" eb="8">
      <t>サンギョウ</t>
    </rPh>
    <phoneticPr fontId="5"/>
  </si>
  <si>
    <t>市内総生産</t>
    <rPh sb="0" eb="2">
      <t>シナイ</t>
    </rPh>
    <rPh sb="2" eb="5">
      <t>ソウセイサン</t>
    </rPh>
    <phoneticPr fontId="5"/>
  </si>
  <si>
    <t>表２５　市内総生産及び市民所得</t>
    <rPh sb="0" eb="1">
      <t>ヒョウ</t>
    </rPh>
    <rPh sb="4" eb="6">
      <t>シナイ</t>
    </rPh>
    <rPh sb="6" eb="9">
      <t>ソウセイサン</t>
    </rPh>
    <rPh sb="9" eb="10">
      <t>オヨ</t>
    </rPh>
    <rPh sb="11" eb="13">
      <t>シミン</t>
    </rPh>
    <rPh sb="13" eb="15">
      <t>ショトク</t>
    </rPh>
    <phoneticPr fontId="5"/>
  </si>
  <si>
    <t>※　全項目で自給的農家を含まない。</t>
    <rPh sb="2" eb="5">
      <t>ゼンコウモク</t>
    </rPh>
    <rPh sb="6" eb="9">
      <t>ジキュウテキ</t>
    </rPh>
    <rPh sb="9" eb="11">
      <t>ノウカ</t>
    </rPh>
    <rPh sb="12" eb="13">
      <t>フク</t>
    </rPh>
    <phoneticPr fontId="5"/>
  </si>
  <si>
    <t xml:space="preserve">                           資料：2015年農林業センサス結果報告書</t>
    <rPh sb="34" eb="35">
      <t>ネン</t>
    </rPh>
    <rPh sb="35" eb="38">
      <t>ノウリンギョウ</t>
    </rPh>
    <rPh sb="42" eb="44">
      <t>ケッカ</t>
    </rPh>
    <rPh sb="44" eb="47">
      <t>ホウコクショ</t>
    </rPh>
    <phoneticPr fontId="5"/>
  </si>
  <si>
    <t>　経営耕地総面積</t>
    <rPh sb="1" eb="3">
      <t>ケイエイ</t>
    </rPh>
    <rPh sb="3" eb="5">
      <t>コウチ</t>
    </rPh>
    <rPh sb="5" eb="8">
      <t>ソウメンセキ</t>
    </rPh>
    <phoneticPr fontId="5"/>
  </si>
  <si>
    <t>　　樹園地</t>
    <phoneticPr fontId="5"/>
  </si>
  <si>
    <t>　　　何も作らなかった畑</t>
    <rPh sb="11" eb="12">
      <t>ハタケ</t>
    </rPh>
    <phoneticPr fontId="5"/>
  </si>
  <si>
    <t>　　　飼料用作物だけを作った畑</t>
    <rPh sb="3" eb="6">
      <t>シリョウヨウ</t>
    </rPh>
    <rPh sb="6" eb="8">
      <t>サクモツ</t>
    </rPh>
    <rPh sb="11" eb="12">
      <t>ツク</t>
    </rPh>
    <rPh sb="14" eb="15">
      <t>ハタケ</t>
    </rPh>
    <phoneticPr fontId="5"/>
  </si>
  <si>
    <t xml:space="preserve">    　牧草専用地</t>
    <rPh sb="7" eb="9">
      <t>センヨウ</t>
    </rPh>
    <rPh sb="9" eb="10">
      <t>チ</t>
    </rPh>
    <phoneticPr fontId="5"/>
  </si>
  <si>
    <t xml:space="preserve">    　普   通   畑</t>
    <phoneticPr fontId="5"/>
  </si>
  <si>
    <t>　　畑</t>
    <phoneticPr fontId="5"/>
  </si>
  <si>
    <t xml:space="preserve">  　  何も作らなかった田</t>
    <rPh sb="5" eb="6">
      <t>ナニ</t>
    </rPh>
    <rPh sb="7" eb="8">
      <t>ツク</t>
    </rPh>
    <phoneticPr fontId="5"/>
  </si>
  <si>
    <t>　　　稲以外の作物だけを作った田</t>
    <rPh sb="3" eb="4">
      <t>イネ</t>
    </rPh>
    <rPh sb="4" eb="6">
      <t>イガイ</t>
    </rPh>
    <rPh sb="7" eb="9">
      <t>サクモツ</t>
    </rPh>
    <rPh sb="12" eb="13">
      <t>ツク</t>
    </rPh>
    <rPh sb="15" eb="16">
      <t>タ</t>
    </rPh>
    <phoneticPr fontId="5"/>
  </si>
  <si>
    <t>　　　稲を作った田</t>
    <rPh sb="3" eb="4">
      <t>イネ</t>
    </rPh>
    <rPh sb="5" eb="6">
      <t>ツク</t>
    </rPh>
    <rPh sb="8" eb="9">
      <t>タ</t>
    </rPh>
    <phoneticPr fontId="5"/>
  </si>
  <si>
    <t>　　田</t>
    <phoneticPr fontId="5"/>
  </si>
  <si>
    <t>経　営　体　数</t>
    <rPh sb="0" eb="1">
      <t>キョウ</t>
    </rPh>
    <rPh sb="2" eb="3">
      <t>エイ</t>
    </rPh>
    <rPh sb="4" eb="5">
      <t>タイ</t>
    </rPh>
    <rPh sb="6" eb="7">
      <t>スウ</t>
    </rPh>
    <phoneticPr fontId="5"/>
  </si>
  <si>
    <t>面　　　　　積</t>
    <phoneticPr fontId="5"/>
  </si>
  <si>
    <t>区　　　　　　　　　　　　　　　分</t>
    <phoneticPr fontId="5"/>
  </si>
  <si>
    <t>平成２７年２月１日現在 （単位：ａ、経営体）</t>
    <rPh sb="4" eb="5">
      <t>ネン</t>
    </rPh>
    <rPh sb="18" eb="21">
      <t>ケイエイタイ</t>
    </rPh>
    <phoneticPr fontId="5"/>
  </si>
  <si>
    <t>表２３  経営耕地面積及び収穫面積（田・畑・樹園地）</t>
    <rPh sb="0" eb="1">
      <t>ヒョウ</t>
    </rPh>
    <phoneticPr fontId="5"/>
  </si>
  <si>
    <t>※平成22年度以降の1人当たり延べ面積については集計されていない。</t>
    <rPh sb="1" eb="3">
      <t>ヘイセイ</t>
    </rPh>
    <rPh sb="5" eb="7">
      <t>ネンド</t>
    </rPh>
    <rPh sb="7" eb="9">
      <t>イコウ</t>
    </rPh>
    <rPh sb="10" eb="12">
      <t>ヒトリ</t>
    </rPh>
    <rPh sb="12" eb="13">
      <t>ア</t>
    </rPh>
    <rPh sb="15" eb="16">
      <t>ノ</t>
    </rPh>
    <rPh sb="17" eb="19">
      <t>メンセキ</t>
    </rPh>
    <rPh sb="24" eb="26">
      <t>シュウケイ</t>
    </rPh>
    <phoneticPr fontId="5"/>
  </si>
  <si>
    <t>資料 ：  国勢調査結果報告書</t>
    <phoneticPr fontId="5"/>
  </si>
  <si>
    <t>世  帯  人 員</t>
  </si>
  <si>
    <t>世      帯      数</t>
  </si>
  <si>
    <t>1人当たり延べ面積(㎡)</t>
  </si>
  <si>
    <t>間借り</t>
  </si>
  <si>
    <t>給与住宅</t>
  </si>
  <si>
    <t>民間借家</t>
  </si>
  <si>
    <t>公営・公団             公社の借家</t>
  </si>
  <si>
    <t>持家</t>
  </si>
  <si>
    <t>区分</t>
  </si>
  <si>
    <t>表３１　住宅の所有関係５区分別一般世帯数及び世帯人員の推移</t>
    <rPh sb="0" eb="1">
      <t>ヒョウ</t>
    </rPh>
    <phoneticPr fontId="5"/>
  </si>
  <si>
    <t>資料：茨城県統計年鑑</t>
    <rPh sb="0" eb="2">
      <t>シリョウ</t>
    </rPh>
    <rPh sb="3" eb="6">
      <t>イバラキケン</t>
    </rPh>
    <rPh sb="6" eb="8">
      <t>トウケイ</t>
    </rPh>
    <rPh sb="8" eb="10">
      <t>ネンカン</t>
    </rPh>
    <phoneticPr fontId="5"/>
  </si>
  <si>
    <t>平成３０年度</t>
    <rPh sb="0" eb="2">
      <t>ヘイセイ</t>
    </rPh>
    <rPh sb="4" eb="6">
      <t>ネンド</t>
    </rPh>
    <phoneticPr fontId="5"/>
  </si>
  <si>
    <t>平成２９年度</t>
    <rPh sb="0" eb="2">
      <t>ヘイセイ</t>
    </rPh>
    <rPh sb="4" eb="6">
      <t>ネンド</t>
    </rPh>
    <phoneticPr fontId="5"/>
  </si>
  <si>
    <t>平成２８年度</t>
    <rPh sb="0" eb="2">
      <t>ヘイセイ</t>
    </rPh>
    <rPh sb="4" eb="5">
      <t>ネン</t>
    </rPh>
    <rPh sb="5" eb="6">
      <t>ド</t>
    </rPh>
    <phoneticPr fontId="5"/>
  </si>
  <si>
    <t>平成２７年度</t>
    <rPh sb="0" eb="2">
      <t>ヘイセイ</t>
    </rPh>
    <rPh sb="4" eb="5">
      <t>ネン</t>
    </rPh>
    <rPh sb="5" eb="6">
      <t>ド</t>
    </rPh>
    <phoneticPr fontId="5"/>
  </si>
  <si>
    <t>平成２６年度</t>
    <rPh sb="0" eb="2">
      <t>ヘイセイ</t>
    </rPh>
    <rPh sb="4" eb="5">
      <t>ネン</t>
    </rPh>
    <rPh sb="5" eb="6">
      <t>ド</t>
    </rPh>
    <phoneticPr fontId="5"/>
  </si>
  <si>
    <t>平成２５年度</t>
    <rPh sb="0" eb="2">
      <t>ヘイセイ</t>
    </rPh>
    <rPh sb="4" eb="6">
      <t>ネンド</t>
    </rPh>
    <phoneticPr fontId="5"/>
  </si>
  <si>
    <t>平成２４年度</t>
    <rPh sb="0" eb="2">
      <t>ヘイセイ</t>
    </rPh>
    <rPh sb="4" eb="6">
      <t>ネンド</t>
    </rPh>
    <phoneticPr fontId="5"/>
  </si>
  <si>
    <t>平成２３年度</t>
    <rPh sb="0" eb="2">
      <t>ヘイセイ</t>
    </rPh>
    <rPh sb="4" eb="6">
      <t>ネンド</t>
    </rPh>
    <phoneticPr fontId="5"/>
  </si>
  <si>
    <t>平成２２年度</t>
    <rPh sb="0" eb="2">
      <t>ヘイセイ</t>
    </rPh>
    <rPh sb="4" eb="6">
      <t>ネンド</t>
    </rPh>
    <phoneticPr fontId="5"/>
  </si>
  <si>
    <t>平成２１年度</t>
    <rPh sb="0" eb="2">
      <t>ヘイセイ</t>
    </rPh>
    <rPh sb="4" eb="6">
      <t>ネンド</t>
    </rPh>
    <phoneticPr fontId="5"/>
  </si>
  <si>
    <t>平成２０年度</t>
    <rPh sb="0" eb="2">
      <t>ヘイセイ</t>
    </rPh>
    <rPh sb="4" eb="6">
      <t>ネンド</t>
    </rPh>
    <phoneticPr fontId="5"/>
  </si>
  <si>
    <t>平成１９年度</t>
    <rPh sb="0" eb="2">
      <t>ヘイセイ</t>
    </rPh>
    <rPh sb="4" eb="6">
      <t>ネンド</t>
    </rPh>
    <phoneticPr fontId="5"/>
  </si>
  <si>
    <t>平成１８年度</t>
    <rPh sb="0" eb="2">
      <t>ヘイセイ</t>
    </rPh>
    <rPh sb="4" eb="6">
      <t>ネンド</t>
    </rPh>
    <phoneticPr fontId="5"/>
  </si>
  <si>
    <t>平成１７年度</t>
    <rPh sb="0" eb="2">
      <t>ヘイセイ</t>
    </rPh>
    <rPh sb="4" eb="6">
      <t>ネンド</t>
    </rPh>
    <phoneticPr fontId="5"/>
  </si>
  <si>
    <t>平成１６年度</t>
    <rPh sb="0" eb="2">
      <t>ヘイセイ</t>
    </rPh>
    <rPh sb="4" eb="6">
      <t>ネンド</t>
    </rPh>
    <phoneticPr fontId="5"/>
  </si>
  <si>
    <t>平成１５年度</t>
    <rPh sb="0" eb="2">
      <t>ヘイセイ</t>
    </rPh>
    <rPh sb="4" eb="6">
      <t>ネンド</t>
    </rPh>
    <phoneticPr fontId="5"/>
  </si>
  <si>
    <t>平成１４年度</t>
    <rPh sb="0" eb="2">
      <t>ヘイセイ</t>
    </rPh>
    <rPh sb="4" eb="6">
      <t>ネンド</t>
    </rPh>
    <phoneticPr fontId="5"/>
  </si>
  <si>
    <t>平成１３年度</t>
    <rPh sb="0" eb="2">
      <t>ヘイセイ</t>
    </rPh>
    <rPh sb="4" eb="6">
      <t>ネンド</t>
    </rPh>
    <phoneticPr fontId="5"/>
  </si>
  <si>
    <t>平成１２年度</t>
    <rPh sb="0" eb="2">
      <t>ヘイセイ</t>
    </rPh>
    <rPh sb="4" eb="6">
      <t>ネンド</t>
    </rPh>
    <phoneticPr fontId="5"/>
  </si>
  <si>
    <t>軽自動車</t>
    <rPh sb="0" eb="1">
      <t>ケイ</t>
    </rPh>
    <rPh sb="1" eb="4">
      <t>ジドウシャ</t>
    </rPh>
    <phoneticPr fontId="5"/>
  </si>
  <si>
    <t>乗用自動車</t>
    <rPh sb="0" eb="2">
      <t>ジョウヨウ</t>
    </rPh>
    <rPh sb="2" eb="5">
      <t>ジドウシャ</t>
    </rPh>
    <phoneticPr fontId="5"/>
  </si>
  <si>
    <t>区分</t>
    <rPh sb="0" eb="2">
      <t>クブン</t>
    </rPh>
    <phoneticPr fontId="5"/>
  </si>
  <si>
    <t>各年度末現在(両）</t>
    <rPh sb="0" eb="1">
      <t>カク</t>
    </rPh>
    <rPh sb="1" eb="4">
      <t>ネンドマツ</t>
    </rPh>
    <rPh sb="4" eb="6">
      <t>ゲンザイ</t>
    </rPh>
    <rPh sb="7" eb="8">
      <t>リョウ</t>
    </rPh>
    <phoneticPr fontId="5"/>
  </si>
  <si>
    <t>表４２　自家用自動車保有台数</t>
    <rPh sb="0" eb="1">
      <t>ヒョウ</t>
    </rPh>
    <rPh sb="4" eb="7">
      <t>ジカヨウ</t>
    </rPh>
    <rPh sb="7" eb="10">
      <t>ジドウシャ</t>
    </rPh>
    <rPh sb="10" eb="12">
      <t>ホユウ</t>
    </rPh>
    <rPh sb="12" eb="14">
      <t>ダイスウ</t>
    </rPh>
    <phoneticPr fontId="5"/>
  </si>
  <si>
    <t>資料 ：　茨城県保健福祉統計年報</t>
    <phoneticPr fontId="5"/>
  </si>
  <si>
    <t>※直腸及び肛門等</t>
  </si>
  <si>
    <t>その他</t>
    <phoneticPr fontId="5"/>
  </si>
  <si>
    <t>乳房</t>
    <phoneticPr fontId="5"/>
  </si>
  <si>
    <t>子宮</t>
    <phoneticPr fontId="5"/>
  </si>
  <si>
    <t>結腸直腸S状結腸移行部及び直腸※</t>
    <rPh sb="0" eb="2">
      <t>ケッチョウ</t>
    </rPh>
    <rPh sb="2" eb="4">
      <t>チョクチョウ</t>
    </rPh>
    <rPh sb="5" eb="6">
      <t>ジョウ</t>
    </rPh>
    <rPh sb="6" eb="8">
      <t>ケッチョウ</t>
    </rPh>
    <rPh sb="8" eb="10">
      <t>イコウ</t>
    </rPh>
    <rPh sb="10" eb="11">
      <t>ブ</t>
    </rPh>
    <rPh sb="11" eb="12">
      <t>オヨ</t>
    </rPh>
    <rPh sb="13" eb="15">
      <t>チョクチョウ</t>
    </rPh>
    <phoneticPr fontId="5"/>
  </si>
  <si>
    <t>白血病</t>
    <rPh sb="0" eb="1">
      <t>シロ</t>
    </rPh>
    <phoneticPr fontId="5"/>
  </si>
  <si>
    <t>食道</t>
    <phoneticPr fontId="5"/>
  </si>
  <si>
    <t>肝及び肝内胆管</t>
    <rPh sb="0" eb="1">
      <t>キモ</t>
    </rPh>
    <rPh sb="1" eb="2">
      <t>オヨ</t>
    </rPh>
    <rPh sb="3" eb="4">
      <t>キモ</t>
    </rPh>
    <rPh sb="4" eb="5">
      <t>ナイ</t>
    </rPh>
    <rPh sb="5" eb="7">
      <t>タンカン</t>
    </rPh>
    <phoneticPr fontId="5"/>
  </si>
  <si>
    <t>膵</t>
    <rPh sb="0" eb="1">
      <t>スイ</t>
    </rPh>
    <phoneticPr fontId="5"/>
  </si>
  <si>
    <t>気管・気管支及び肺</t>
  </si>
  <si>
    <t>胃</t>
  </si>
  <si>
    <t>内訳</t>
    <rPh sb="0" eb="1">
      <t>ウチ</t>
    </rPh>
    <rPh sb="1" eb="2">
      <t>ヤク</t>
    </rPh>
    <phoneticPr fontId="5"/>
  </si>
  <si>
    <t>悪性新生物総数</t>
    <rPh sb="0" eb="2">
      <t>アクセイ</t>
    </rPh>
    <rPh sb="2" eb="5">
      <t>シンセイブツ</t>
    </rPh>
    <rPh sb="5" eb="7">
      <t>ソウスウ</t>
    </rPh>
    <phoneticPr fontId="5"/>
  </si>
  <si>
    <t>平成30年</t>
    <rPh sb="0" eb="2">
      <t>ヘイセイ</t>
    </rPh>
    <rPh sb="4" eb="5">
      <t>ネン</t>
    </rPh>
    <phoneticPr fontId="5"/>
  </si>
  <si>
    <t>平成29年</t>
    <rPh sb="0" eb="2">
      <t>ヘイセイ</t>
    </rPh>
    <rPh sb="4" eb="5">
      <t>ネン</t>
    </rPh>
    <phoneticPr fontId="5"/>
  </si>
  <si>
    <t>平成２５年</t>
  </si>
  <si>
    <t>平成２４年</t>
  </si>
  <si>
    <t>(単位：人）</t>
    <phoneticPr fontId="5"/>
  </si>
  <si>
    <t>悪性新生物疾患部位別死亡者数の内訳</t>
    <rPh sb="0" eb="2">
      <t>アクセイ</t>
    </rPh>
    <rPh sb="2" eb="5">
      <t>シンセイブツ</t>
    </rPh>
    <rPh sb="5" eb="7">
      <t>シッカン</t>
    </rPh>
    <rPh sb="7" eb="9">
      <t>ブイ</t>
    </rPh>
    <rPh sb="9" eb="10">
      <t>ベツ</t>
    </rPh>
    <rPh sb="10" eb="14">
      <t>シボウシャスウ</t>
    </rPh>
    <rPh sb="15" eb="17">
      <t>ウチワケ</t>
    </rPh>
    <phoneticPr fontId="5"/>
  </si>
  <si>
    <t>＊４慢性肝疾患及び肝硬変</t>
    <phoneticPr fontId="5"/>
  </si>
  <si>
    <t xml:space="preserve">    ２）ＩＣＤ－９による死因 ＊１肺炎及び気管支炎、＊２精神病の記載がない老衰、＊３腎炎，ネフローゼ及びネフローゼ症候群         </t>
    <rPh sb="14" eb="16">
      <t>シイン</t>
    </rPh>
    <rPh sb="19" eb="21">
      <t>ハイエン</t>
    </rPh>
    <rPh sb="21" eb="22">
      <t>オヨ</t>
    </rPh>
    <rPh sb="23" eb="27">
      <t>キカンシエン</t>
    </rPh>
    <rPh sb="30" eb="33">
      <t>セイシンビョウ</t>
    </rPh>
    <rPh sb="34" eb="36">
      <t>キサイ</t>
    </rPh>
    <rPh sb="39" eb="41">
      <t>ロウスイ</t>
    </rPh>
    <phoneticPr fontId="5"/>
  </si>
  <si>
    <t>注：１）死因分類は、ＩＣＤ－10による。</t>
    <rPh sb="0" eb="1">
      <t>チュウ</t>
    </rPh>
    <rPh sb="4" eb="6">
      <t>シイン</t>
    </rPh>
    <rPh sb="6" eb="8">
      <t>ブンルイ</t>
    </rPh>
    <phoneticPr fontId="5"/>
  </si>
  <si>
    <t>自殺</t>
    <rPh sb="0" eb="2">
      <t>ジサツ</t>
    </rPh>
    <phoneticPr fontId="5"/>
  </si>
  <si>
    <t>不慮の事故</t>
    <rPh sb="0" eb="2">
      <t>フリョ</t>
    </rPh>
    <rPh sb="3" eb="5">
      <t>ジコ</t>
    </rPh>
    <phoneticPr fontId="5"/>
  </si>
  <si>
    <t>肝疾患＊４</t>
    <rPh sb="0" eb="3">
      <t>カンシッカン</t>
    </rPh>
    <phoneticPr fontId="5"/>
  </si>
  <si>
    <t>腎不全＊３</t>
    <rPh sb="0" eb="3">
      <t>ジンフゼン</t>
    </rPh>
    <phoneticPr fontId="5"/>
  </si>
  <si>
    <t>糖尿病</t>
    <rPh sb="0" eb="3">
      <t>トウニョウビョウ</t>
    </rPh>
    <phoneticPr fontId="5"/>
  </si>
  <si>
    <t>高血圧性疾患</t>
    <rPh sb="0" eb="3">
      <t>コウケツアツ</t>
    </rPh>
    <rPh sb="3" eb="4">
      <t>セイ</t>
    </rPh>
    <rPh sb="4" eb="6">
      <t>シッカン</t>
    </rPh>
    <phoneticPr fontId="5"/>
  </si>
  <si>
    <t>老衰＊２</t>
    <rPh sb="0" eb="2">
      <t>ロウスイ</t>
    </rPh>
    <phoneticPr fontId="5"/>
  </si>
  <si>
    <t>肺炎＊１</t>
    <phoneticPr fontId="5"/>
  </si>
  <si>
    <t>損傷及び中毒</t>
    <rPh sb="0" eb="2">
      <t>ソンショウ</t>
    </rPh>
    <rPh sb="2" eb="3">
      <t>オヨ</t>
    </rPh>
    <rPh sb="4" eb="6">
      <t>チュウドク</t>
    </rPh>
    <phoneticPr fontId="5"/>
  </si>
  <si>
    <t>脳血管疾患</t>
    <rPh sb="0" eb="3">
      <t>ノウケッカン</t>
    </rPh>
    <rPh sb="3" eb="5">
      <t>シッカン</t>
    </rPh>
    <phoneticPr fontId="5"/>
  </si>
  <si>
    <t>心疾患(高血圧症を除く)</t>
    <rPh sb="0" eb="3">
      <t>シンシッカン</t>
    </rPh>
    <rPh sb="4" eb="7">
      <t>コウケツアツ</t>
    </rPh>
    <rPh sb="7" eb="8">
      <t>ショウ</t>
    </rPh>
    <rPh sb="9" eb="10">
      <t>ノゾ</t>
    </rPh>
    <phoneticPr fontId="5"/>
  </si>
  <si>
    <t>悪性新生物</t>
    <rPh sb="0" eb="2">
      <t>アクセイ</t>
    </rPh>
    <rPh sb="2" eb="5">
      <t>シンセイブツ</t>
    </rPh>
    <phoneticPr fontId="5"/>
  </si>
  <si>
    <t>平成２８年</t>
  </si>
  <si>
    <t>平成２７年</t>
  </si>
  <si>
    <t>平成２６年</t>
  </si>
  <si>
    <t>平成２２年</t>
  </si>
  <si>
    <t>平成２１年</t>
  </si>
  <si>
    <t>平成２０年</t>
  </si>
  <si>
    <t>各年間累計(単位：人）</t>
    <phoneticPr fontId="5"/>
  </si>
  <si>
    <t>表４５　主要死因別死亡者数</t>
    <rPh sb="0" eb="1">
      <t>ヒョウ</t>
    </rPh>
    <phoneticPr fontId="5"/>
  </si>
  <si>
    <t>※平成23年より、年度（4月～3月）の集計から、年（1月～12月）の集計に変更。</t>
    <rPh sb="1" eb="3">
      <t>ヘイセイ</t>
    </rPh>
    <rPh sb="5" eb="6">
      <t>ネン</t>
    </rPh>
    <rPh sb="9" eb="11">
      <t>ネンド</t>
    </rPh>
    <rPh sb="13" eb="14">
      <t>ガツ</t>
    </rPh>
    <rPh sb="16" eb="17">
      <t>ガツ</t>
    </rPh>
    <rPh sb="19" eb="21">
      <t>シュウケイ</t>
    </rPh>
    <rPh sb="24" eb="25">
      <t>ネン</t>
    </rPh>
    <rPh sb="27" eb="28">
      <t>ガツ</t>
    </rPh>
    <rPh sb="31" eb="32">
      <t>ガツ</t>
    </rPh>
    <rPh sb="34" eb="36">
      <t>シュウケイ</t>
    </rPh>
    <rPh sb="37" eb="39">
      <t>ヘンコウ</t>
    </rPh>
    <phoneticPr fontId="5"/>
  </si>
  <si>
    <t>資料：経済部観光推進課</t>
    <rPh sb="0" eb="2">
      <t>シリョウ</t>
    </rPh>
    <rPh sb="3" eb="6">
      <t>ケイザイブ</t>
    </rPh>
    <rPh sb="6" eb="11">
      <t>カンコウスイシンカ</t>
    </rPh>
    <phoneticPr fontId="5"/>
  </si>
  <si>
    <t>令和元年</t>
    <rPh sb="0" eb="2">
      <t>レイワ</t>
    </rPh>
    <rPh sb="2" eb="3">
      <t>ゲン</t>
    </rPh>
    <rPh sb="3" eb="4">
      <t>ネン</t>
    </rPh>
    <phoneticPr fontId="5"/>
  </si>
  <si>
    <t>平成１１年度</t>
    <rPh sb="0" eb="2">
      <t>ヘイセイ</t>
    </rPh>
    <rPh sb="4" eb="6">
      <t>ネンド</t>
    </rPh>
    <phoneticPr fontId="5"/>
  </si>
  <si>
    <t>平成１０年度</t>
    <rPh sb="0" eb="2">
      <t>ヘイセイ</t>
    </rPh>
    <rPh sb="4" eb="6">
      <t>ネンド</t>
    </rPh>
    <phoneticPr fontId="5"/>
  </si>
  <si>
    <t>年度</t>
    <rPh sb="0" eb="2">
      <t>ネンド</t>
    </rPh>
    <phoneticPr fontId="5"/>
  </si>
  <si>
    <t>つくば市全体</t>
    <rPh sb="3" eb="4">
      <t>シ</t>
    </rPh>
    <rPh sb="4" eb="6">
      <t>ゼンタイ</t>
    </rPh>
    <phoneticPr fontId="5"/>
  </si>
  <si>
    <t>筑波山</t>
    <rPh sb="0" eb="3">
      <t>ツクバサン</t>
    </rPh>
    <phoneticPr fontId="5"/>
  </si>
  <si>
    <t>（単位：人）</t>
    <rPh sb="1" eb="3">
      <t>タンイ</t>
    </rPh>
    <rPh sb="4" eb="5">
      <t>ニン</t>
    </rPh>
    <phoneticPr fontId="5"/>
  </si>
  <si>
    <t>表２６　観光客入込数の推移</t>
    <rPh sb="0" eb="1">
      <t>ヒョウ</t>
    </rPh>
    <rPh sb="4" eb="6">
      <t>カンコウ</t>
    </rPh>
    <rPh sb="6" eb="7">
      <t>キャク</t>
    </rPh>
    <rPh sb="7" eb="8">
      <t>イリ</t>
    </rPh>
    <rPh sb="8" eb="9">
      <t>コミ</t>
    </rPh>
    <rPh sb="9" eb="10">
      <t>カズ</t>
    </rPh>
    <rPh sb="11" eb="13">
      <t>スイイ</t>
    </rPh>
    <phoneticPr fontId="5"/>
  </si>
  <si>
    <t>　 ３期は春から秋までの期間を指す。</t>
    <phoneticPr fontId="48"/>
  </si>
  <si>
    <t>※春（４～６月）、夏（７～９月）、秋（１０月～１２月）、冬（１～３月）</t>
    <rPh sb="1" eb="2">
      <t>ハル</t>
    </rPh>
    <rPh sb="6" eb="7">
      <t>ガツ</t>
    </rPh>
    <rPh sb="9" eb="10">
      <t>ナツ</t>
    </rPh>
    <rPh sb="14" eb="15">
      <t>ガツ</t>
    </rPh>
    <rPh sb="17" eb="18">
      <t>アキ</t>
    </rPh>
    <rPh sb="21" eb="22">
      <t>ガツ</t>
    </rPh>
    <rPh sb="25" eb="26">
      <t>ガツ</t>
    </rPh>
    <rPh sb="28" eb="29">
      <t>フユ</t>
    </rPh>
    <rPh sb="33" eb="34">
      <t>ガツ</t>
    </rPh>
    <phoneticPr fontId="48"/>
  </si>
  <si>
    <t>※平成23年度は東日本大震災及び原発事故の影響による。</t>
  </si>
  <si>
    <t>資料：経済部観光推進課</t>
  </si>
  <si>
    <t>令和元年</t>
    <rPh sb="0" eb="2">
      <t>レイワ</t>
    </rPh>
    <rPh sb="2" eb="4">
      <t>ガンネン</t>
    </rPh>
    <phoneticPr fontId="48"/>
  </si>
  <si>
    <t>平成30年</t>
    <rPh sb="0" eb="2">
      <t>ヘイセイ</t>
    </rPh>
    <rPh sb="4" eb="5">
      <t>ネン</t>
    </rPh>
    <phoneticPr fontId="48"/>
  </si>
  <si>
    <t>平成29年</t>
    <rPh sb="0" eb="2">
      <t>ヘイセイ</t>
    </rPh>
    <rPh sb="4" eb="5">
      <t>ネン</t>
    </rPh>
    <phoneticPr fontId="48"/>
  </si>
  <si>
    <t>平成28年</t>
    <rPh sb="0" eb="2">
      <t>ヘイセイ</t>
    </rPh>
    <rPh sb="4" eb="5">
      <t>ネン</t>
    </rPh>
    <phoneticPr fontId="48"/>
  </si>
  <si>
    <t>平成27年</t>
    <rPh sb="0" eb="2">
      <t>ヘイセイ</t>
    </rPh>
    <rPh sb="4" eb="5">
      <t>ネン</t>
    </rPh>
    <phoneticPr fontId="48"/>
  </si>
  <si>
    <t>平成26年</t>
    <rPh sb="0" eb="2">
      <t>ヘイセイ</t>
    </rPh>
    <rPh sb="4" eb="5">
      <t>ネン</t>
    </rPh>
    <phoneticPr fontId="48"/>
  </si>
  <si>
    <t>平成25年</t>
    <rPh sb="0" eb="2">
      <t>ヘイセイ</t>
    </rPh>
    <rPh sb="4" eb="5">
      <t>ネン</t>
    </rPh>
    <phoneticPr fontId="48"/>
  </si>
  <si>
    <t>平成24年</t>
    <rPh sb="0" eb="2">
      <t>ヘイセイ</t>
    </rPh>
    <rPh sb="4" eb="5">
      <t>ネン</t>
    </rPh>
    <phoneticPr fontId="48"/>
  </si>
  <si>
    <t>平成23年</t>
    <rPh sb="0" eb="2">
      <t>ヘイセイ</t>
    </rPh>
    <rPh sb="4" eb="5">
      <t>ネン</t>
    </rPh>
    <phoneticPr fontId="48"/>
  </si>
  <si>
    <t>平成22年</t>
    <rPh sb="0" eb="2">
      <t>ヘイセイ</t>
    </rPh>
    <rPh sb="4" eb="5">
      <t>ネン</t>
    </rPh>
    <phoneticPr fontId="48"/>
  </si>
  <si>
    <t>平成21年</t>
    <rPh sb="0" eb="2">
      <t>ヘイセイ</t>
    </rPh>
    <rPh sb="4" eb="5">
      <t>ネン</t>
    </rPh>
    <phoneticPr fontId="48"/>
  </si>
  <si>
    <t>平成20年</t>
    <rPh sb="0" eb="2">
      <t>ヘイセイ</t>
    </rPh>
    <rPh sb="4" eb="5">
      <t>ネン</t>
    </rPh>
    <phoneticPr fontId="48"/>
  </si>
  <si>
    <t>計</t>
    <rPh sb="0" eb="1">
      <t>ケイ</t>
    </rPh>
    <phoneticPr fontId="48"/>
  </si>
  <si>
    <t>３期</t>
    <rPh sb="1" eb="2">
      <t>キ</t>
    </rPh>
    <phoneticPr fontId="48"/>
  </si>
  <si>
    <t>冬</t>
    <rPh sb="0" eb="1">
      <t>フユ</t>
    </rPh>
    <phoneticPr fontId="48"/>
  </si>
  <si>
    <t>秋</t>
    <rPh sb="0" eb="1">
      <t>アキ</t>
    </rPh>
    <phoneticPr fontId="48"/>
  </si>
  <si>
    <t>夏</t>
    <rPh sb="0" eb="1">
      <t>ナツ</t>
    </rPh>
    <phoneticPr fontId="48"/>
  </si>
  <si>
    <t>春</t>
    <rPh sb="0" eb="1">
      <t>ハル</t>
    </rPh>
    <phoneticPr fontId="48"/>
  </si>
  <si>
    <t>年</t>
    <rPh sb="0" eb="1">
      <t>ネン</t>
    </rPh>
    <phoneticPr fontId="48"/>
  </si>
  <si>
    <t>（単位：台）</t>
    <rPh sb="1" eb="3">
      <t>タンイ</t>
    </rPh>
    <rPh sb="4" eb="5">
      <t>ダイ</t>
    </rPh>
    <phoneticPr fontId="48"/>
  </si>
  <si>
    <t>大型車</t>
    <rPh sb="0" eb="3">
      <t>オオガタシャ</t>
    </rPh>
    <phoneticPr fontId="48"/>
  </si>
  <si>
    <t>資料：経済部観光推進課</t>
    <phoneticPr fontId="48"/>
  </si>
  <si>
    <t>普通車</t>
    <rPh sb="0" eb="3">
      <t>フツウシャ</t>
    </rPh>
    <phoneticPr fontId="48"/>
  </si>
  <si>
    <t>伸び率</t>
    <rPh sb="0" eb="1">
      <t>ノ</t>
    </rPh>
    <rPh sb="2" eb="3">
      <t>リツ</t>
    </rPh>
    <phoneticPr fontId="48"/>
  </si>
  <si>
    <t>駐車場収入（歳入）</t>
    <rPh sb="0" eb="3">
      <t>チュウシャジョウ</t>
    </rPh>
    <rPh sb="3" eb="5">
      <t>シュウニュウ</t>
    </rPh>
    <rPh sb="6" eb="8">
      <t>サイニュウ</t>
    </rPh>
    <phoneticPr fontId="48"/>
  </si>
  <si>
    <t>（単位：円）</t>
    <rPh sb="1" eb="3">
      <t>タンイ</t>
    </rPh>
    <rPh sb="4" eb="5">
      <t>エン</t>
    </rPh>
    <phoneticPr fontId="48"/>
  </si>
  <si>
    <t>年度別駐車場収入</t>
    <rPh sb="0" eb="2">
      <t>ネンド</t>
    </rPh>
    <rPh sb="2" eb="3">
      <t>ベツ</t>
    </rPh>
    <rPh sb="3" eb="6">
      <t>チュウシャジョウ</t>
    </rPh>
    <rPh sb="6" eb="8">
      <t>シュウニュウ</t>
    </rPh>
    <phoneticPr fontId="48"/>
  </si>
  <si>
    <t>１～３月</t>
    <rPh sb="3" eb="4">
      <t>ガツ</t>
    </rPh>
    <phoneticPr fontId="48"/>
  </si>
  <si>
    <t>１０～１２月</t>
    <rPh sb="5" eb="6">
      <t>ガツ</t>
    </rPh>
    <phoneticPr fontId="48"/>
  </si>
  <si>
    <t>７～９月</t>
    <rPh sb="3" eb="4">
      <t>ガツ</t>
    </rPh>
    <phoneticPr fontId="48"/>
  </si>
  <si>
    <t>４～６月</t>
    <rPh sb="3" eb="4">
      <t>ガツ</t>
    </rPh>
    <phoneticPr fontId="48"/>
  </si>
  <si>
    <t>令和元年度</t>
    <rPh sb="0" eb="2">
      <t>レイワ</t>
    </rPh>
    <rPh sb="2" eb="4">
      <t>ガンネン</t>
    </rPh>
    <rPh sb="4" eb="5">
      <t>ド</t>
    </rPh>
    <phoneticPr fontId="48"/>
  </si>
  <si>
    <t>平成30年度</t>
    <rPh sb="0" eb="2">
      <t>ヘイセイ</t>
    </rPh>
    <rPh sb="4" eb="6">
      <t>ネンド</t>
    </rPh>
    <phoneticPr fontId="48"/>
  </si>
  <si>
    <t>平成29年度</t>
    <rPh sb="0" eb="2">
      <t>ヘイセイ</t>
    </rPh>
    <rPh sb="4" eb="6">
      <t>ネンド</t>
    </rPh>
    <phoneticPr fontId="48"/>
  </si>
  <si>
    <t>平成28年度</t>
    <rPh sb="0" eb="2">
      <t>ヘイセイ</t>
    </rPh>
    <rPh sb="4" eb="6">
      <t>ネンド</t>
    </rPh>
    <phoneticPr fontId="48"/>
  </si>
  <si>
    <t>平成27年度</t>
    <rPh sb="0" eb="2">
      <t>ヘイセイ</t>
    </rPh>
    <rPh sb="4" eb="6">
      <t>ネンド</t>
    </rPh>
    <phoneticPr fontId="48"/>
  </si>
  <si>
    <t>－</t>
    <phoneticPr fontId="48"/>
  </si>
  <si>
    <t>平成26年度</t>
    <rPh sb="0" eb="2">
      <t>ヘイセイ</t>
    </rPh>
    <rPh sb="4" eb="6">
      <t>ネンド</t>
    </rPh>
    <phoneticPr fontId="48"/>
  </si>
  <si>
    <t>平成25年度</t>
    <rPh sb="0" eb="2">
      <t>ヘイセイ</t>
    </rPh>
    <rPh sb="4" eb="6">
      <t>ネンド</t>
    </rPh>
    <phoneticPr fontId="48"/>
  </si>
  <si>
    <t>平成24年度</t>
    <rPh sb="0" eb="2">
      <t>ヘイセイ</t>
    </rPh>
    <rPh sb="4" eb="6">
      <t>ネンド</t>
    </rPh>
    <phoneticPr fontId="48"/>
  </si>
  <si>
    <t>平成23年度</t>
    <rPh sb="0" eb="2">
      <t>ヘイセイ</t>
    </rPh>
    <rPh sb="4" eb="6">
      <t>ネンド</t>
    </rPh>
    <phoneticPr fontId="48"/>
  </si>
  <si>
    <t>平成22年度</t>
    <rPh sb="0" eb="2">
      <t>ヘイセイ</t>
    </rPh>
    <rPh sb="4" eb="6">
      <t>ネンド</t>
    </rPh>
    <phoneticPr fontId="48"/>
  </si>
  <si>
    <t>平成21年度</t>
    <rPh sb="0" eb="2">
      <t>ヘイセイ</t>
    </rPh>
    <rPh sb="4" eb="6">
      <t>ネンド</t>
    </rPh>
    <phoneticPr fontId="48"/>
  </si>
  <si>
    <t>平成20年度</t>
    <rPh sb="0" eb="2">
      <t>ヘイセイ</t>
    </rPh>
    <rPh sb="4" eb="6">
      <t>ネンド</t>
    </rPh>
    <phoneticPr fontId="48"/>
  </si>
  <si>
    <t>普通車</t>
    <rPh sb="0" eb="3">
      <t>フツウシャ</t>
    </rPh>
    <phoneticPr fontId="5"/>
  </si>
  <si>
    <t>大型車</t>
    <rPh sb="0" eb="2">
      <t>オオガタ</t>
    </rPh>
    <rPh sb="2" eb="3">
      <t>シャ</t>
    </rPh>
    <phoneticPr fontId="5"/>
  </si>
  <si>
    <t>自動二輪</t>
    <rPh sb="0" eb="2">
      <t>ジドウ</t>
    </rPh>
    <rPh sb="2" eb="4">
      <t>ニリン</t>
    </rPh>
    <phoneticPr fontId="5"/>
  </si>
  <si>
    <t>合計</t>
    <rPh sb="0" eb="2">
      <t>ゴウケイ</t>
    </rPh>
    <phoneticPr fontId="48"/>
  </si>
  <si>
    <t>小計</t>
    <rPh sb="0" eb="2">
      <t>ショウケイ</t>
    </rPh>
    <phoneticPr fontId="48"/>
  </si>
  <si>
    <t>第４駐車場</t>
    <rPh sb="0" eb="1">
      <t>ダイ</t>
    </rPh>
    <rPh sb="2" eb="5">
      <t>チュウシャジョウ</t>
    </rPh>
    <phoneticPr fontId="5"/>
  </si>
  <si>
    <t>第３駐車場</t>
    <rPh sb="0" eb="1">
      <t>ダイ</t>
    </rPh>
    <rPh sb="2" eb="5">
      <t>チュウシャジョウ</t>
    </rPh>
    <phoneticPr fontId="5"/>
  </si>
  <si>
    <t>第２駐車場</t>
    <rPh sb="0" eb="1">
      <t>ダイ</t>
    </rPh>
    <rPh sb="2" eb="5">
      <t>チュウシャジョウ</t>
    </rPh>
    <phoneticPr fontId="5"/>
  </si>
  <si>
    <t>第１駐車場</t>
    <rPh sb="0" eb="1">
      <t>ダイ</t>
    </rPh>
    <rPh sb="2" eb="5">
      <t>チュウシャジョウ</t>
    </rPh>
    <phoneticPr fontId="5"/>
  </si>
  <si>
    <t>月</t>
    <rPh sb="0" eb="1">
      <t>ツキ</t>
    </rPh>
    <phoneticPr fontId="5"/>
  </si>
  <si>
    <t>利用台数</t>
    <rPh sb="0" eb="2">
      <t>リヨウ</t>
    </rPh>
    <rPh sb="2" eb="4">
      <t>ダイスウ</t>
    </rPh>
    <phoneticPr fontId="48"/>
  </si>
  <si>
    <t>表２７　市営筑波山駐車場の利用台数及び収入</t>
    <rPh sb="0" eb="1">
      <t>ヒョウ</t>
    </rPh>
    <rPh sb="4" eb="6">
      <t>シエイ</t>
    </rPh>
    <rPh sb="6" eb="9">
      <t>ツクバサン</t>
    </rPh>
    <rPh sb="9" eb="12">
      <t>チュウシャジョウ</t>
    </rPh>
    <rPh sb="13" eb="15">
      <t>リヨウ</t>
    </rPh>
    <rPh sb="15" eb="17">
      <t>ダイスウ</t>
    </rPh>
    <rPh sb="17" eb="18">
      <t>オヨ</t>
    </rPh>
    <rPh sb="19" eb="21">
      <t>シュウニュウ</t>
    </rPh>
    <phoneticPr fontId="48"/>
  </si>
  <si>
    <t>資料 ： 財務部資産税課「固定資産の価格等の概要調書｣</t>
    <rPh sb="18" eb="20">
      <t>カカク</t>
    </rPh>
    <rPh sb="20" eb="21">
      <t>ラ</t>
    </rPh>
    <phoneticPr fontId="5"/>
  </si>
  <si>
    <t>※その他には道路、池沼等が含まれている。</t>
    <phoneticPr fontId="5"/>
  </si>
  <si>
    <t>令和　２年</t>
    <rPh sb="0" eb="2">
      <t>レイワ</t>
    </rPh>
    <rPh sb="4" eb="5">
      <t>ネン</t>
    </rPh>
    <phoneticPr fontId="5"/>
  </si>
  <si>
    <t>令和　元年</t>
    <rPh sb="0" eb="2">
      <t>レイワ</t>
    </rPh>
    <rPh sb="3" eb="5">
      <t>ガンネン</t>
    </rPh>
    <phoneticPr fontId="5"/>
  </si>
  <si>
    <t>平成　３０年</t>
    <phoneticPr fontId="5"/>
  </si>
  <si>
    <t>平成　２９年</t>
    <phoneticPr fontId="5"/>
  </si>
  <si>
    <t>平成　２８年</t>
    <phoneticPr fontId="5"/>
  </si>
  <si>
    <t>平成　２７年</t>
    <phoneticPr fontId="5"/>
  </si>
  <si>
    <t>平成　２６年</t>
  </si>
  <si>
    <t>平成　２５年</t>
    <phoneticPr fontId="5"/>
  </si>
  <si>
    <t>平成　２４年</t>
    <phoneticPr fontId="5"/>
  </si>
  <si>
    <t>平成　２３年</t>
    <rPh sb="0" eb="2">
      <t>ヘイセイ</t>
    </rPh>
    <rPh sb="5" eb="6">
      <t>ネン</t>
    </rPh>
    <phoneticPr fontId="5"/>
  </si>
  <si>
    <t>23,8%</t>
    <phoneticPr fontId="5"/>
  </si>
  <si>
    <t>平成　２２年</t>
  </si>
  <si>
    <t>平成　２１年</t>
    <phoneticPr fontId="5"/>
  </si>
  <si>
    <t>平成　２０年</t>
    <phoneticPr fontId="5"/>
  </si>
  <si>
    <t>平成　１９年</t>
    <phoneticPr fontId="5"/>
  </si>
  <si>
    <t>平成　１８年</t>
  </si>
  <si>
    <t>平成　１７年</t>
  </si>
  <si>
    <t>平成　１６年</t>
  </si>
  <si>
    <t>平成　１５年</t>
  </si>
  <si>
    <t>平成　１４年</t>
  </si>
  <si>
    <t>平成　１３年</t>
  </si>
  <si>
    <t>平成　１２年</t>
  </si>
  <si>
    <t>平成　１１年</t>
  </si>
  <si>
    <t>平成　１０年</t>
  </si>
  <si>
    <t>そ の 他</t>
  </si>
  <si>
    <t>雑 種 地</t>
  </si>
  <si>
    <t>原     野</t>
  </si>
  <si>
    <t>山     林</t>
  </si>
  <si>
    <t>宅     地</t>
  </si>
  <si>
    <t>畑</t>
  </si>
  <si>
    <t>田</t>
  </si>
  <si>
    <t>総面積
（構成比）</t>
    <rPh sb="0" eb="3">
      <t>ソウメンセキ</t>
    </rPh>
    <phoneticPr fontId="5"/>
  </si>
  <si>
    <t>各年１月１日現在   （単位：千㎡）</t>
  </si>
  <si>
    <t>表２８　地目別土地利用</t>
    <rPh sb="0" eb="1">
      <t>ヒョウ</t>
    </rPh>
    <phoneticPr fontId="5"/>
  </si>
  <si>
    <t>　　 で表記している。</t>
    <phoneticPr fontId="5"/>
  </si>
  <si>
    <t>※  平成25年に用途区分が改正され、「住宅地」の「市街化区域等」と「市街化調整区域」が統合されたが、比較することができるように改正前の区分のまま</t>
    <rPh sb="3" eb="5">
      <t>ヘイセイ</t>
    </rPh>
    <rPh sb="7" eb="8">
      <t>ネン</t>
    </rPh>
    <rPh sb="9" eb="11">
      <t>ヨウト</t>
    </rPh>
    <rPh sb="11" eb="13">
      <t>クブン</t>
    </rPh>
    <rPh sb="14" eb="16">
      <t>カイセイ</t>
    </rPh>
    <rPh sb="20" eb="23">
      <t>ジュウタクチ</t>
    </rPh>
    <rPh sb="26" eb="29">
      <t>シガイカ</t>
    </rPh>
    <rPh sb="29" eb="31">
      <t>クイキ</t>
    </rPh>
    <rPh sb="31" eb="32">
      <t>トウ</t>
    </rPh>
    <rPh sb="35" eb="42">
      <t>シガイカチョウセイクイキ</t>
    </rPh>
    <rPh sb="44" eb="46">
      <t>トウゴウ</t>
    </rPh>
    <rPh sb="51" eb="53">
      <t>ヒカク</t>
    </rPh>
    <rPh sb="64" eb="67">
      <t>カイセイマエ</t>
    </rPh>
    <rPh sb="68" eb="70">
      <t>クブン</t>
    </rPh>
    <phoneticPr fontId="5"/>
  </si>
  <si>
    <t>資料 ：茨城県政策企画部地域振興課</t>
    <rPh sb="4" eb="7">
      <t>イバラキケン</t>
    </rPh>
    <rPh sb="7" eb="9">
      <t>セイサク</t>
    </rPh>
    <rPh sb="9" eb="11">
      <t>キカク</t>
    </rPh>
    <rPh sb="11" eb="12">
      <t>ブ</t>
    </rPh>
    <rPh sb="12" eb="14">
      <t>チイキ</t>
    </rPh>
    <rPh sb="14" eb="16">
      <t>シンコウ</t>
    </rPh>
    <rPh sb="16" eb="17">
      <t>カ</t>
    </rPh>
    <phoneticPr fontId="5"/>
  </si>
  <si>
    <r>
      <t>△2.</t>
    </r>
    <r>
      <rPr>
        <sz val="11"/>
        <color theme="1"/>
        <rFont val="Yu Gothic"/>
        <family val="2"/>
        <scheme val="minor"/>
      </rPr>
      <t>7</t>
    </r>
    <phoneticPr fontId="5"/>
  </si>
  <si>
    <r>
      <t>△8.</t>
    </r>
    <r>
      <rPr>
        <sz val="11"/>
        <color theme="1"/>
        <rFont val="Yu Gothic"/>
        <family val="2"/>
        <scheme val="minor"/>
      </rPr>
      <t>5</t>
    </r>
    <phoneticPr fontId="5"/>
  </si>
  <si>
    <t>平 成１４年</t>
  </si>
  <si>
    <t>△1.6</t>
    <phoneticPr fontId="5"/>
  </si>
  <si>
    <t>△8.4</t>
    <phoneticPr fontId="5"/>
  </si>
  <si>
    <t>平 成１３年</t>
    <phoneticPr fontId="5"/>
  </si>
  <si>
    <t>△8.8</t>
    <phoneticPr fontId="5"/>
  </si>
  <si>
    <t>平 成１２年</t>
    <phoneticPr fontId="5"/>
  </si>
  <si>
    <t>・・・</t>
    <phoneticPr fontId="5"/>
  </si>
  <si>
    <t>△7.8</t>
    <phoneticPr fontId="5"/>
  </si>
  <si>
    <t>平 成１１年</t>
    <phoneticPr fontId="5"/>
  </si>
  <si>
    <t>△3.2</t>
    <phoneticPr fontId="5"/>
  </si>
  <si>
    <t>△6.9</t>
    <phoneticPr fontId="5"/>
  </si>
  <si>
    <t>平 成１０年</t>
    <phoneticPr fontId="5"/>
  </si>
  <si>
    <r>
      <t>△2</t>
    </r>
    <r>
      <rPr>
        <sz val="11"/>
        <color theme="1"/>
        <rFont val="Yu Gothic"/>
        <family val="2"/>
        <scheme val="minor"/>
      </rPr>
      <t>.0</t>
    </r>
    <phoneticPr fontId="5"/>
  </si>
  <si>
    <t>△5.1</t>
    <phoneticPr fontId="5"/>
  </si>
  <si>
    <t>平成９年</t>
  </si>
  <si>
    <t>△1.1</t>
    <phoneticPr fontId="5"/>
  </si>
  <si>
    <t>△6.5</t>
    <phoneticPr fontId="5"/>
  </si>
  <si>
    <t>平成８年</t>
  </si>
  <si>
    <t>変動率</t>
  </si>
  <si>
    <t>価格</t>
  </si>
  <si>
    <t>調整区域内宅地</t>
  </si>
  <si>
    <t>住  宅  地</t>
    <phoneticPr fontId="5"/>
  </si>
  <si>
    <t xml:space="preserve">         区分</t>
  </si>
  <si>
    <t>(単位 ： 円／㎡、％)</t>
    <phoneticPr fontId="5"/>
  </si>
  <si>
    <t>（茎崎地区）</t>
    <phoneticPr fontId="5"/>
  </si>
  <si>
    <t>　　 いのは、新規・選定替（変更）地点の価格が前年の地点の価格を上回っている場合など、平均変動率及び平均価格の算出方法等によるもの。</t>
    <rPh sb="38" eb="40">
      <t>バアイ</t>
    </rPh>
    <phoneticPr fontId="5"/>
  </si>
  <si>
    <t>※　前年比で平均変動率が下落しているにも関わらず、平均価格が上昇又は横ばいであるなど、平均変動率の動向と平均価格の動向とが連動していな</t>
    <rPh sb="2" eb="5">
      <t>ゼンネンヒ</t>
    </rPh>
    <rPh sb="6" eb="8">
      <t>ヘイキン</t>
    </rPh>
    <rPh sb="8" eb="11">
      <t>ヘンドウリツ</t>
    </rPh>
    <rPh sb="12" eb="14">
      <t>ゲラク</t>
    </rPh>
    <rPh sb="20" eb="21">
      <t>カカ</t>
    </rPh>
    <rPh sb="25" eb="27">
      <t>ヘイキン</t>
    </rPh>
    <rPh sb="27" eb="29">
      <t>カカク</t>
    </rPh>
    <rPh sb="30" eb="32">
      <t>ジョウショウ</t>
    </rPh>
    <rPh sb="32" eb="33">
      <t>マタ</t>
    </rPh>
    <rPh sb="34" eb="35">
      <t>ヨコ</t>
    </rPh>
    <rPh sb="43" eb="45">
      <t>ヘイキン</t>
    </rPh>
    <rPh sb="45" eb="48">
      <t>ヘンドウリツ</t>
    </rPh>
    <rPh sb="49" eb="51">
      <t>ドウコウ</t>
    </rPh>
    <rPh sb="52" eb="54">
      <t>ヘイキン</t>
    </rPh>
    <rPh sb="54" eb="56">
      <t>カカク</t>
    </rPh>
    <rPh sb="57" eb="59">
      <t>ドウコウ</t>
    </rPh>
    <rPh sb="61" eb="63">
      <t>レンドウ</t>
    </rPh>
    <phoneticPr fontId="5"/>
  </si>
  <si>
    <t>※　平均変動率の「-」表示は、地点を新設又は選定替（変更）したため、変動率が出ないことを示す。</t>
    <rPh sb="2" eb="4">
      <t>ヘイキン</t>
    </rPh>
    <rPh sb="4" eb="7">
      <t>ヘンドウリツ</t>
    </rPh>
    <rPh sb="11" eb="13">
      <t>ヒョウジ</t>
    </rPh>
    <rPh sb="15" eb="17">
      <t>チテン</t>
    </rPh>
    <rPh sb="18" eb="20">
      <t>シンセツ</t>
    </rPh>
    <rPh sb="20" eb="21">
      <t>マタ</t>
    </rPh>
    <rPh sb="22" eb="24">
      <t>センテイ</t>
    </rPh>
    <rPh sb="24" eb="25">
      <t>ガ</t>
    </rPh>
    <rPh sb="26" eb="28">
      <t>ヘンコウ</t>
    </rPh>
    <rPh sb="34" eb="37">
      <t>ヘンドウリツ</t>
    </rPh>
    <rPh sb="38" eb="39">
      <t>デ</t>
    </rPh>
    <rPh sb="44" eb="45">
      <t>シメ</t>
    </rPh>
    <phoneticPr fontId="5"/>
  </si>
  <si>
    <t>※　「平均価格」とは、用途ごとのすべての基準地の価格の合計を当該用途の基準地数で除して求めたものである（10の位を四捨五入）。</t>
    <rPh sb="3" eb="5">
      <t>ヘイキン</t>
    </rPh>
    <rPh sb="5" eb="7">
      <t>カカク</t>
    </rPh>
    <rPh sb="11" eb="13">
      <t>ヨウト</t>
    </rPh>
    <rPh sb="20" eb="22">
      <t>キジュン</t>
    </rPh>
    <rPh sb="22" eb="23">
      <t>チ</t>
    </rPh>
    <rPh sb="24" eb="26">
      <t>カカク</t>
    </rPh>
    <rPh sb="27" eb="29">
      <t>ゴウケイ</t>
    </rPh>
    <rPh sb="30" eb="32">
      <t>トウガイ</t>
    </rPh>
    <rPh sb="32" eb="34">
      <t>ヨウト</t>
    </rPh>
    <rPh sb="35" eb="37">
      <t>キジュン</t>
    </rPh>
    <rPh sb="37" eb="38">
      <t>チ</t>
    </rPh>
    <rPh sb="38" eb="39">
      <t>スウ</t>
    </rPh>
    <rPh sb="40" eb="41">
      <t>ジョ</t>
    </rPh>
    <rPh sb="43" eb="44">
      <t>モト</t>
    </rPh>
    <rPh sb="55" eb="56">
      <t>クライ</t>
    </rPh>
    <rPh sb="57" eb="61">
      <t>シシャゴニュウ</t>
    </rPh>
    <phoneticPr fontId="5"/>
  </si>
  <si>
    <t>※　「平均変動率」とは、用途ごとの継続基準地の変動率の合計を当該用途の継続基準地数で除して求めたものである（小数点第2位を四捨五入）。</t>
    <rPh sb="3" eb="5">
      <t>ヘイキン</t>
    </rPh>
    <rPh sb="5" eb="8">
      <t>ヘンドウリツ</t>
    </rPh>
    <rPh sb="12" eb="14">
      <t>ヨウト</t>
    </rPh>
    <rPh sb="17" eb="19">
      <t>ケイゾク</t>
    </rPh>
    <rPh sb="19" eb="21">
      <t>キジュン</t>
    </rPh>
    <rPh sb="21" eb="22">
      <t>チ</t>
    </rPh>
    <rPh sb="23" eb="26">
      <t>ヘンドウリツ</t>
    </rPh>
    <rPh sb="27" eb="29">
      <t>ゴウケイ</t>
    </rPh>
    <rPh sb="30" eb="32">
      <t>トウガイ</t>
    </rPh>
    <rPh sb="32" eb="34">
      <t>ヨウト</t>
    </rPh>
    <rPh sb="35" eb="37">
      <t>ケイゾク</t>
    </rPh>
    <rPh sb="37" eb="39">
      <t>キジュン</t>
    </rPh>
    <rPh sb="39" eb="40">
      <t>チ</t>
    </rPh>
    <rPh sb="40" eb="41">
      <t>スウ</t>
    </rPh>
    <rPh sb="42" eb="43">
      <t>ジョ</t>
    </rPh>
    <rPh sb="45" eb="46">
      <t>モト</t>
    </rPh>
    <rPh sb="54" eb="57">
      <t>ショウスウテン</t>
    </rPh>
    <rPh sb="57" eb="58">
      <t>ダイ</t>
    </rPh>
    <rPh sb="59" eb="60">
      <t>イ</t>
    </rPh>
    <rPh sb="61" eb="65">
      <t>シシャゴニュウ</t>
    </rPh>
    <phoneticPr fontId="5"/>
  </si>
  <si>
    <t>△ 0.7</t>
  </si>
  <si>
    <t>△ 1.1</t>
  </si>
  <si>
    <t>△ 0.2</t>
  </si>
  <si>
    <t>△ 0.7</t>
    <phoneticPr fontId="5"/>
  </si>
  <si>
    <t>－</t>
  </si>
  <si>
    <t>△ 0.1</t>
    <phoneticPr fontId="5"/>
  </si>
  <si>
    <t>△ 1.4</t>
    <phoneticPr fontId="5"/>
  </si>
  <si>
    <t>△ 0.5</t>
    <phoneticPr fontId="5"/>
  </si>
  <si>
    <t>△ 1.2</t>
    <phoneticPr fontId="5"/>
  </si>
  <si>
    <t>△ 1.5</t>
    <phoneticPr fontId="5"/>
  </si>
  <si>
    <t>△ 4.2</t>
    <phoneticPr fontId="5"/>
  </si>
  <si>
    <t>△ 3.7</t>
    <phoneticPr fontId="5"/>
  </si>
  <si>
    <t>△ 5.1</t>
    <phoneticPr fontId="5"/>
  </si>
  <si>
    <r>
      <t xml:space="preserve">△ </t>
    </r>
    <r>
      <rPr>
        <sz val="11"/>
        <color theme="1"/>
        <rFont val="Yu Gothic"/>
        <family val="2"/>
        <scheme val="minor"/>
      </rPr>
      <t>2.0</t>
    </r>
    <phoneticPr fontId="5"/>
  </si>
  <si>
    <t>△ 0.9</t>
    <phoneticPr fontId="5"/>
  </si>
  <si>
    <r>
      <t>△</t>
    </r>
    <r>
      <rPr>
        <sz val="11"/>
        <color theme="1"/>
        <rFont val="Yu Gothic"/>
        <family val="2"/>
        <scheme val="minor"/>
      </rPr>
      <t xml:space="preserve"> </t>
    </r>
    <r>
      <rPr>
        <sz val="11"/>
        <color theme="1"/>
        <rFont val="Yu Gothic"/>
        <family val="2"/>
        <scheme val="minor"/>
      </rPr>
      <t>4</t>
    </r>
    <r>
      <rPr>
        <sz val="11"/>
        <color theme="1"/>
        <rFont val="Yu Gothic"/>
        <family val="2"/>
        <scheme val="minor"/>
      </rPr>
      <t>.8</t>
    </r>
    <phoneticPr fontId="5"/>
  </si>
  <si>
    <t>平 成１５年</t>
  </si>
  <si>
    <t>変動率</t>
    <phoneticPr fontId="5"/>
  </si>
  <si>
    <t>工  業  地</t>
    <phoneticPr fontId="5"/>
  </si>
  <si>
    <t>商  業  地</t>
    <phoneticPr fontId="5"/>
  </si>
  <si>
    <t>宅地見込地</t>
  </si>
  <si>
    <t>（平成14年までは、茎崎地区を含まない。）</t>
    <rPh sb="1" eb="3">
      <t>ヘイセイ</t>
    </rPh>
    <rPh sb="5" eb="6">
      <t>ネン</t>
    </rPh>
    <rPh sb="15" eb="16">
      <t>フク</t>
    </rPh>
    <phoneticPr fontId="5"/>
  </si>
  <si>
    <t>表２９　地価の平均価格及び平均変動率調べ　</t>
    <rPh sb="0" eb="1">
      <t>ヒョウ</t>
    </rPh>
    <rPh sb="13" eb="15">
      <t>ヘイキン</t>
    </rPh>
    <phoneticPr fontId="5"/>
  </si>
  <si>
    <t>資料：都市計画部都市計画課</t>
    <rPh sb="0" eb="2">
      <t>シリョウ</t>
    </rPh>
    <rPh sb="3" eb="5">
      <t>トシ</t>
    </rPh>
    <rPh sb="5" eb="7">
      <t>ケイカク</t>
    </rPh>
    <rPh sb="7" eb="8">
      <t>ブ</t>
    </rPh>
    <rPh sb="8" eb="10">
      <t>トシ</t>
    </rPh>
    <rPh sb="10" eb="12">
      <t>ケイカク</t>
    </rPh>
    <rPh sb="12" eb="13">
      <t>カ</t>
    </rPh>
    <phoneticPr fontId="5"/>
  </si>
  <si>
    <t>合　　　　　計</t>
    <rPh sb="0" eb="1">
      <t>ゴウ</t>
    </rPh>
    <rPh sb="6" eb="7">
      <t>ケイ</t>
    </rPh>
    <phoneticPr fontId="5"/>
  </si>
  <si>
    <t>TX沿線開発隣接地区</t>
    <rPh sb="2" eb="4">
      <t>エンセン</t>
    </rPh>
    <rPh sb="4" eb="6">
      <t>カイハツ</t>
    </rPh>
    <rPh sb="6" eb="8">
      <t>リンセツ</t>
    </rPh>
    <rPh sb="8" eb="10">
      <t>チク</t>
    </rPh>
    <phoneticPr fontId="5"/>
  </si>
  <si>
    <t>TX沿線開発地区</t>
    <rPh sb="2" eb="4">
      <t>エンセン</t>
    </rPh>
    <rPh sb="4" eb="6">
      <t>カイハツ</t>
    </rPh>
    <rPh sb="6" eb="8">
      <t>チク</t>
    </rPh>
    <phoneticPr fontId="5"/>
  </si>
  <si>
    <t>研究学園地区</t>
    <rPh sb="0" eb="2">
      <t>ケンキュウ</t>
    </rPh>
    <rPh sb="2" eb="4">
      <t>ガクエン</t>
    </rPh>
    <rPh sb="4" eb="6">
      <t>チク</t>
    </rPh>
    <phoneticPr fontId="5"/>
  </si>
  <si>
    <t>周辺地区</t>
    <rPh sb="0" eb="2">
      <t>シュウヘン</t>
    </rPh>
    <rPh sb="2" eb="4">
      <t>チク</t>
    </rPh>
    <phoneticPr fontId="5"/>
  </si>
  <si>
    <t>つくば市</t>
    <rPh sb="3" eb="4">
      <t>シ</t>
    </rPh>
    <phoneticPr fontId="5"/>
  </si>
  <si>
    <t>小　　　　　計</t>
    <rPh sb="0" eb="1">
      <t>ショウ</t>
    </rPh>
    <rPh sb="6" eb="7">
      <t>ケイ</t>
    </rPh>
    <phoneticPr fontId="5"/>
  </si>
  <si>
    <t>茎崎地区</t>
    <rPh sb="0" eb="2">
      <t>クキザキ</t>
    </rPh>
    <rPh sb="2" eb="4">
      <t>チク</t>
    </rPh>
    <phoneticPr fontId="5"/>
  </si>
  <si>
    <t>谷田部地区</t>
    <rPh sb="0" eb="3">
      <t>ヤタベ</t>
    </rPh>
    <rPh sb="3" eb="5">
      <t>チク</t>
    </rPh>
    <phoneticPr fontId="5"/>
  </si>
  <si>
    <t>桜地区</t>
    <rPh sb="0" eb="1">
      <t>サクラ</t>
    </rPh>
    <rPh sb="1" eb="3">
      <t>チク</t>
    </rPh>
    <phoneticPr fontId="5"/>
  </si>
  <si>
    <t>豊里地区</t>
    <rPh sb="0" eb="2">
      <t>トヨサト</t>
    </rPh>
    <rPh sb="2" eb="4">
      <t>チク</t>
    </rPh>
    <phoneticPr fontId="5"/>
  </si>
  <si>
    <t>大穂地区</t>
    <rPh sb="0" eb="2">
      <t>オオホ</t>
    </rPh>
    <rPh sb="2" eb="4">
      <t>チク</t>
    </rPh>
    <phoneticPr fontId="5"/>
  </si>
  <si>
    <t>筑波地区</t>
    <rPh sb="0" eb="2">
      <t>ツクバ</t>
    </rPh>
    <rPh sb="2" eb="4">
      <t>チク</t>
    </rPh>
    <phoneticPr fontId="5"/>
  </si>
  <si>
    <t>合　　　計</t>
    <rPh sb="0" eb="1">
      <t>ゴウ</t>
    </rPh>
    <rPh sb="4" eb="5">
      <t>ケイ</t>
    </rPh>
    <phoneticPr fontId="5"/>
  </si>
  <si>
    <t>工業専用地域</t>
    <rPh sb="0" eb="2">
      <t>コウギョウ</t>
    </rPh>
    <rPh sb="2" eb="4">
      <t>センヨウ</t>
    </rPh>
    <rPh sb="4" eb="6">
      <t>チイキ</t>
    </rPh>
    <phoneticPr fontId="5"/>
  </si>
  <si>
    <t>工業地域</t>
    <rPh sb="0" eb="2">
      <t>コウギョウ</t>
    </rPh>
    <rPh sb="2" eb="4">
      <t>チイキ</t>
    </rPh>
    <phoneticPr fontId="5"/>
  </si>
  <si>
    <t>準工業地域</t>
    <rPh sb="0" eb="1">
      <t>ジュン</t>
    </rPh>
    <rPh sb="1" eb="3">
      <t>コウギョウ</t>
    </rPh>
    <rPh sb="3" eb="5">
      <t>チイキ</t>
    </rPh>
    <phoneticPr fontId="5"/>
  </si>
  <si>
    <t>商業地域</t>
    <rPh sb="0" eb="2">
      <t>ショウギョウ</t>
    </rPh>
    <rPh sb="2" eb="4">
      <t>チイキ</t>
    </rPh>
    <phoneticPr fontId="5"/>
  </si>
  <si>
    <t>近隣商業地域</t>
    <rPh sb="0" eb="2">
      <t>キンリン</t>
    </rPh>
    <rPh sb="2" eb="4">
      <t>ショウギョウ</t>
    </rPh>
    <rPh sb="4" eb="6">
      <t>チイキ</t>
    </rPh>
    <phoneticPr fontId="5"/>
  </si>
  <si>
    <t>準住居地域</t>
    <rPh sb="0" eb="1">
      <t>ジュン</t>
    </rPh>
    <rPh sb="1" eb="3">
      <t>ジュウキョ</t>
    </rPh>
    <rPh sb="3" eb="5">
      <t>チイキ</t>
    </rPh>
    <phoneticPr fontId="5"/>
  </si>
  <si>
    <t>第２種住居地域</t>
    <rPh sb="0" eb="1">
      <t>ダイ</t>
    </rPh>
    <rPh sb="2" eb="3">
      <t>シュ</t>
    </rPh>
    <rPh sb="3" eb="5">
      <t>ジュウキョ</t>
    </rPh>
    <rPh sb="5" eb="7">
      <t>チイキ</t>
    </rPh>
    <phoneticPr fontId="5"/>
  </si>
  <si>
    <t>第１種住居地域</t>
    <rPh sb="0" eb="1">
      <t>ダイ</t>
    </rPh>
    <rPh sb="2" eb="3">
      <t>シュ</t>
    </rPh>
    <rPh sb="3" eb="5">
      <t>ジュウキョ</t>
    </rPh>
    <rPh sb="5" eb="7">
      <t>チイキ</t>
    </rPh>
    <phoneticPr fontId="5"/>
  </si>
  <si>
    <t>第２種中高層住居専用地域</t>
    <rPh sb="0" eb="1">
      <t>ダイ</t>
    </rPh>
    <rPh sb="2" eb="3">
      <t>シュ</t>
    </rPh>
    <rPh sb="3" eb="6">
      <t>チュウコウソウ</t>
    </rPh>
    <rPh sb="6" eb="8">
      <t>ジュウキョ</t>
    </rPh>
    <rPh sb="8" eb="10">
      <t>センヨウ</t>
    </rPh>
    <rPh sb="10" eb="12">
      <t>チイキ</t>
    </rPh>
    <phoneticPr fontId="5"/>
  </si>
  <si>
    <t>第１種中高層住居専用地域</t>
    <rPh sb="0" eb="1">
      <t>ダイ</t>
    </rPh>
    <rPh sb="2" eb="3">
      <t>シュ</t>
    </rPh>
    <rPh sb="3" eb="6">
      <t>チュウコウソウ</t>
    </rPh>
    <rPh sb="6" eb="8">
      <t>ジュウキョ</t>
    </rPh>
    <rPh sb="8" eb="10">
      <t>センヨウ</t>
    </rPh>
    <rPh sb="10" eb="12">
      <t>チイキ</t>
    </rPh>
    <phoneticPr fontId="5"/>
  </si>
  <si>
    <t>第２種低層住居専用地域</t>
    <rPh sb="0" eb="1">
      <t>ダイ</t>
    </rPh>
    <rPh sb="2" eb="3">
      <t>シュ</t>
    </rPh>
    <rPh sb="3" eb="5">
      <t>テイソウ</t>
    </rPh>
    <rPh sb="5" eb="7">
      <t>ジュウキョ</t>
    </rPh>
    <rPh sb="7" eb="9">
      <t>センヨウ</t>
    </rPh>
    <rPh sb="9" eb="11">
      <t>チイキ</t>
    </rPh>
    <phoneticPr fontId="5"/>
  </si>
  <si>
    <t>第１種低層住居専用地域</t>
    <rPh sb="0" eb="1">
      <t>ダイ</t>
    </rPh>
    <rPh sb="2" eb="3">
      <t>シュ</t>
    </rPh>
    <rPh sb="3" eb="5">
      <t>テイソウ</t>
    </rPh>
    <rPh sb="5" eb="7">
      <t>ジュウキョ</t>
    </rPh>
    <rPh sb="7" eb="9">
      <t>センヨウ</t>
    </rPh>
    <rPh sb="9" eb="11">
      <t>チイキ</t>
    </rPh>
    <phoneticPr fontId="5"/>
  </si>
  <si>
    <t>単位：ha</t>
    <rPh sb="0" eb="2">
      <t>タンイ</t>
    </rPh>
    <phoneticPr fontId="5"/>
  </si>
  <si>
    <t>令和２年（2020年）12月現在</t>
    <rPh sb="0" eb="1">
      <t>レイ</t>
    </rPh>
    <rPh sb="1" eb="2">
      <t>ワ</t>
    </rPh>
    <rPh sb="3" eb="4">
      <t>ネン</t>
    </rPh>
    <rPh sb="9" eb="10">
      <t>ネン</t>
    </rPh>
    <rPh sb="11" eb="12">
      <t>ヘイネン</t>
    </rPh>
    <rPh sb="13" eb="14">
      <t>ガツ</t>
    </rPh>
    <rPh sb="14" eb="16">
      <t>ゲンザイ</t>
    </rPh>
    <phoneticPr fontId="5"/>
  </si>
  <si>
    <t>表３０　用途地域面積(地区別・用途地域別）</t>
    <rPh sb="0" eb="1">
      <t>ヒョウ</t>
    </rPh>
    <rPh sb="4" eb="6">
      <t>ヨウト</t>
    </rPh>
    <rPh sb="6" eb="8">
      <t>チイキ</t>
    </rPh>
    <rPh sb="8" eb="10">
      <t>メンセキ</t>
    </rPh>
    <rPh sb="11" eb="13">
      <t>チク</t>
    </rPh>
    <rPh sb="13" eb="14">
      <t>ベツ</t>
    </rPh>
    <rPh sb="15" eb="17">
      <t>ヨウト</t>
    </rPh>
    <rPh sb="17" eb="20">
      <t>チイキベツ</t>
    </rPh>
    <phoneticPr fontId="5"/>
  </si>
  <si>
    <t>資料：都市計画部建築指導課</t>
    <rPh sb="3" eb="5">
      <t>トシ</t>
    </rPh>
    <rPh sb="5" eb="7">
      <t>ケイカク</t>
    </rPh>
    <phoneticPr fontId="5"/>
  </si>
  <si>
    <t>令和 元年度</t>
    <rPh sb="0" eb="2">
      <t>レイワ</t>
    </rPh>
    <rPh sb="3" eb="4">
      <t>モト</t>
    </rPh>
    <phoneticPr fontId="5"/>
  </si>
  <si>
    <t>平成３０年度</t>
  </si>
  <si>
    <t>平成２９年度</t>
    <phoneticPr fontId="5"/>
  </si>
  <si>
    <t>平成２８年度</t>
    <phoneticPr fontId="5"/>
  </si>
  <si>
    <t>平成２７年度</t>
    <phoneticPr fontId="5"/>
  </si>
  <si>
    <t>平成２６年度</t>
    <rPh sb="0" eb="2">
      <t>ヘイセイ</t>
    </rPh>
    <rPh sb="4" eb="6">
      <t>ネンド</t>
    </rPh>
    <phoneticPr fontId="5"/>
  </si>
  <si>
    <t>平成１８年度</t>
  </si>
  <si>
    <t>平成１７年度</t>
  </si>
  <si>
    <t>平成１６年度</t>
  </si>
  <si>
    <t>平成１５年度</t>
  </si>
  <si>
    <t>平成１４年度</t>
  </si>
  <si>
    <t>平成１３年度</t>
  </si>
  <si>
    <t>平成１２年度</t>
    <phoneticPr fontId="5"/>
  </si>
  <si>
    <t>平成１１年度</t>
    <phoneticPr fontId="5"/>
  </si>
  <si>
    <t>平成１０年度</t>
    <phoneticPr fontId="5"/>
  </si>
  <si>
    <t>平成 ９年度</t>
    <phoneticPr fontId="5"/>
  </si>
  <si>
    <t>平成 ８年度</t>
    <phoneticPr fontId="5"/>
  </si>
  <si>
    <t>平成 ７年度</t>
    <phoneticPr fontId="5"/>
  </si>
  <si>
    <t>平成 ６年度</t>
    <phoneticPr fontId="5"/>
  </si>
  <si>
    <t>平成 ５年度</t>
    <phoneticPr fontId="5"/>
  </si>
  <si>
    <t>合計</t>
  </si>
  <si>
    <t>９階以上</t>
  </si>
  <si>
    <t>８階</t>
  </si>
  <si>
    <t>７階</t>
  </si>
  <si>
    <t>６階</t>
  </si>
  <si>
    <t>５階</t>
  </si>
  <si>
    <t>４階</t>
  </si>
  <si>
    <t>３階</t>
  </si>
  <si>
    <t>２階</t>
  </si>
  <si>
    <t>１階</t>
  </si>
  <si>
    <t>　　　各年度間累計(単位：件）</t>
    <rPh sb="10" eb="12">
      <t>タンイ</t>
    </rPh>
    <rPh sb="13" eb="14">
      <t>ケン</t>
    </rPh>
    <phoneticPr fontId="5"/>
  </si>
  <si>
    <t>表３２　共同住宅等の階層別建築確認申請件数の推移</t>
    <rPh sb="0" eb="1">
      <t>ヒョウ</t>
    </rPh>
    <phoneticPr fontId="5"/>
  </si>
  <si>
    <t>※　箇所数・面積には、県営公園は含まない。</t>
    <rPh sb="2" eb="4">
      <t>カショ</t>
    </rPh>
    <rPh sb="4" eb="5">
      <t>スウ</t>
    </rPh>
    <rPh sb="6" eb="8">
      <t>メンセキ</t>
    </rPh>
    <rPh sb="11" eb="13">
      <t>ケンエイ</t>
    </rPh>
    <rPh sb="13" eb="15">
      <t>コウエン</t>
    </rPh>
    <rPh sb="16" eb="17">
      <t>フク</t>
    </rPh>
    <phoneticPr fontId="5"/>
  </si>
  <si>
    <t>資料 ：建設部公園・施設課</t>
    <rPh sb="4" eb="6">
      <t>ケンセツ</t>
    </rPh>
    <rPh sb="7" eb="9">
      <t>コウエン</t>
    </rPh>
    <rPh sb="10" eb="12">
      <t>シセツ</t>
    </rPh>
    <rPh sb="12" eb="13">
      <t>カ</t>
    </rPh>
    <phoneticPr fontId="5"/>
  </si>
  <si>
    <t>令和元年度</t>
    <rPh sb="0" eb="2">
      <t>レイワ</t>
    </rPh>
    <rPh sb="2" eb="4">
      <t>ガンネン</t>
    </rPh>
    <rPh sb="3" eb="5">
      <t>ネンド</t>
    </rPh>
    <phoneticPr fontId="5"/>
  </si>
  <si>
    <t>平成２８年度</t>
    <rPh sb="0" eb="2">
      <t>ヘイセイ</t>
    </rPh>
    <rPh sb="4" eb="6">
      <t>ネンド</t>
    </rPh>
    <phoneticPr fontId="5"/>
  </si>
  <si>
    <t>平成２７年度</t>
    <rPh sb="0" eb="2">
      <t>ヘイセイ</t>
    </rPh>
    <rPh sb="4" eb="6">
      <t>ネンド</t>
    </rPh>
    <phoneticPr fontId="5"/>
  </si>
  <si>
    <t>平成２６年度</t>
    <phoneticPr fontId="5"/>
  </si>
  <si>
    <t>平成　９年度</t>
    <phoneticPr fontId="5"/>
  </si>
  <si>
    <t>平成　８年度</t>
    <phoneticPr fontId="5"/>
  </si>
  <si>
    <t>平成　７年度</t>
    <phoneticPr fontId="5"/>
  </si>
  <si>
    <t>平成　６年度</t>
    <phoneticPr fontId="5"/>
  </si>
  <si>
    <t>平成　５年度</t>
    <phoneticPr fontId="5"/>
  </si>
  <si>
    <t>平成　４年度</t>
    <phoneticPr fontId="5"/>
  </si>
  <si>
    <t>平成　３年度</t>
    <phoneticPr fontId="5"/>
  </si>
  <si>
    <t>面  積</t>
  </si>
  <si>
    <t>公園数</t>
    <rPh sb="0" eb="2">
      <t>コウエン</t>
    </rPh>
    <rPh sb="2" eb="3">
      <t>カズ</t>
    </rPh>
    <phoneticPr fontId="5"/>
  </si>
  <si>
    <t>公園数</t>
    <rPh sb="0" eb="2">
      <t>コウエン</t>
    </rPh>
    <rPh sb="2" eb="3">
      <t>スウ</t>
    </rPh>
    <phoneticPr fontId="5"/>
  </si>
  <si>
    <t>合          計</t>
  </si>
  <si>
    <t>都市緑地</t>
    <rPh sb="3" eb="4">
      <t>チ</t>
    </rPh>
    <phoneticPr fontId="5"/>
  </si>
  <si>
    <t>街区公園</t>
    <rPh sb="0" eb="1">
      <t>ガイ</t>
    </rPh>
    <rPh sb="1" eb="2">
      <t>ク</t>
    </rPh>
    <rPh sb="2" eb="4">
      <t>コウエン</t>
    </rPh>
    <phoneticPr fontId="5"/>
  </si>
  <si>
    <t>近隣公園</t>
    <rPh sb="0" eb="2">
      <t>キンリン</t>
    </rPh>
    <rPh sb="2" eb="4">
      <t>コウエン</t>
    </rPh>
    <phoneticPr fontId="5"/>
  </si>
  <si>
    <t>地区公園</t>
    <rPh sb="0" eb="2">
      <t>チク</t>
    </rPh>
    <rPh sb="2" eb="4">
      <t>コウエン</t>
    </rPh>
    <phoneticPr fontId="5"/>
  </si>
  <si>
    <t>運動公園</t>
    <rPh sb="0" eb="2">
      <t>ウンドウ</t>
    </rPh>
    <rPh sb="2" eb="4">
      <t>コウエン</t>
    </rPh>
    <phoneticPr fontId="5"/>
  </si>
  <si>
    <t>年  度</t>
    <rPh sb="3" eb="4">
      <t>ド</t>
    </rPh>
    <phoneticPr fontId="5"/>
  </si>
  <si>
    <t>各年度末現在（単位：㎡）</t>
    <phoneticPr fontId="5"/>
  </si>
  <si>
    <t>表３３　市内の都市公園</t>
    <rPh sb="0" eb="1">
      <t>ヒョウ</t>
    </rPh>
    <rPh sb="7" eb="9">
      <t>トシ</t>
    </rPh>
    <phoneticPr fontId="5"/>
  </si>
  <si>
    <t>　５９，４７８㎡</t>
    <phoneticPr fontId="5"/>
  </si>
  <si>
    <t>　　　　　５．科学万博記念公園</t>
    <rPh sb="7" eb="9">
      <t>カガク</t>
    </rPh>
    <rPh sb="9" eb="15">
      <t>バンパクキネンコウエン</t>
    </rPh>
    <phoneticPr fontId="5"/>
  </si>
  <si>
    <t>　７０，７７５㎡</t>
    <phoneticPr fontId="5"/>
  </si>
  <si>
    <t>　　　　　４．筑波北部緑地</t>
    <rPh sb="7" eb="9">
      <t>ツクバ</t>
    </rPh>
    <rPh sb="9" eb="11">
      <t>ホクブ</t>
    </rPh>
    <rPh sb="11" eb="13">
      <t>リョクチ</t>
    </rPh>
    <phoneticPr fontId="5"/>
  </si>
  <si>
    <t>７３，２７１㎡</t>
    <phoneticPr fontId="5"/>
  </si>
  <si>
    <t>　　　　　３．研究学園駅前公園</t>
    <rPh sb="7" eb="9">
      <t>ケンキュウ</t>
    </rPh>
    <rPh sb="9" eb="11">
      <t>ガクエン</t>
    </rPh>
    <rPh sb="11" eb="13">
      <t>エキマエ</t>
    </rPh>
    <rPh sb="13" eb="15">
      <t>コウエン</t>
    </rPh>
    <phoneticPr fontId="5"/>
  </si>
  <si>
    <t xml:space="preserve">  ９３，３４７㎡</t>
    <phoneticPr fontId="5"/>
  </si>
  <si>
    <t>　　　　　２．さくら運動公園</t>
    <phoneticPr fontId="5"/>
  </si>
  <si>
    <t>１３１，１３０㎡</t>
    <phoneticPr fontId="5"/>
  </si>
  <si>
    <t>　　　　　１．茎崎運動公園</t>
    <rPh sb="7" eb="9">
      <t>クキザキ</t>
    </rPh>
    <rPh sb="9" eb="11">
      <t>ウンドウ</t>
    </rPh>
    <rPh sb="11" eb="13">
      <t>コウエン</t>
    </rPh>
    <phoneticPr fontId="5"/>
  </si>
  <si>
    <t>　　　広い公園ベスト５　（つくば市営公園）</t>
    <rPh sb="16" eb="18">
      <t>シエイ</t>
    </rPh>
    <phoneticPr fontId="5"/>
  </si>
  <si>
    <t>※市営公園面積・１人当たりの面積には、県営公園は含まない。</t>
    <rPh sb="0" eb="1">
      <t>コメジルシ</t>
    </rPh>
    <rPh sb="1" eb="3">
      <t>シエイ</t>
    </rPh>
    <rPh sb="3" eb="5">
      <t>コウエン</t>
    </rPh>
    <rPh sb="5" eb="7">
      <t>メンセキ</t>
    </rPh>
    <rPh sb="9" eb="10">
      <t>ニン</t>
    </rPh>
    <rPh sb="10" eb="11">
      <t>ア</t>
    </rPh>
    <rPh sb="14" eb="16">
      <t>メンセキ</t>
    </rPh>
    <rPh sb="19" eb="21">
      <t>ケンエイ</t>
    </rPh>
    <rPh sb="21" eb="23">
      <t>コウエン</t>
    </rPh>
    <rPh sb="24" eb="25">
      <t>フク</t>
    </rPh>
    <phoneticPr fontId="5"/>
  </si>
  <si>
    <t>※「１人当たりの面積」は当該年度４月１日現在の常住人口により算出した。</t>
    <rPh sb="12" eb="14">
      <t>トウガイ</t>
    </rPh>
    <rPh sb="14" eb="16">
      <t>ネンド</t>
    </rPh>
    <rPh sb="17" eb="18">
      <t>ガツ</t>
    </rPh>
    <rPh sb="19" eb="20">
      <t>ニチ</t>
    </rPh>
    <phoneticPr fontId="5"/>
  </si>
  <si>
    <t>令和元年度</t>
    <rPh sb="0" eb="2">
      <t>レイワ</t>
    </rPh>
    <rPh sb="2" eb="3">
      <t>ガン</t>
    </rPh>
    <phoneticPr fontId="5"/>
  </si>
  <si>
    <t>平成３０年度</t>
    <phoneticPr fontId="5"/>
  </si>
  <si>
    <t>平成１８年度</t>
    <rPh sb="0" eb="2">
      <t>ヘイセイ</t>
    </rPh>
    <phoneticPr fontId="5"/>
  </si>
  <si>
    <t>平成１７年度</t>
    <rPh sb="0" eb="2">
      <t>ヘイセイ</t>
    </rPh>
    <phoneticPr fontId="5"/>
  </si>
  <si>
    <t>平成１６年度</t>
    <rPh sb="0" eb="2">
      <t>ヘイセイ</t>
    </rPh>
    <phoneticPr fontId="5"/>
  </si>
  <si>
    <t>平成１５年度</t>
    <rPh sb="0" eb="2">
      <t>ヘイセイ</t>
    </rPh>
    <phoneticPr fontId="5"/>
  </si>
  <si>
    <t>平成１４年度</t>
    <rPh sb="0" eb="2">
      <t>ヘイセイ</t>
    </rPh>
    <phoneticPr fontId="5"/>
  </si>
  <si>
    <t>平成１３年度</t>
    <rPh sb="0" eb="2">
      <t>ヘイセイ</t>
    </rPh>
    <phoneticPr fontId="5"/>
  </si>
  <si>
    <t>平成１２年度</t>
    <rPh sb="0" eb="2">
      <t>ヘイセイ</t>
    </rPh>
    <phoneticPr fontId="5"/>
  </si>
  <si>
    <t>平成１１年度</t>
    <rPh sb="0" eb="2">
      <t>ヘイセイ</t>
    </rPh>
    <phoneticPr fontId="5"/>
  </si>
  <si>
    <t>平成１０年度</t>
    <rPh sb="0" eb="2">
      <t>ヘイセイ</t>
    </rPh>
    <phoneticPr fontId="5"/>
  </si>
  <si>
    <t>平成　９年度</t>
    <rPh sb="0" eb="2">
      <t>ヘイセイ</t>
    </rPh>
    <phoneticPr fontId="5"/>
  </si>
  <si>
    <t>平成　８年度</t>
    <rPh sb="0" eb="2">
      <t>ヘイセイ</t>
    </rPh>
    <phoneticPr fontId="5"/>
  </si>
  <si>
    <t>平成　７年度</t>
    <rPh sb="0" eb="2">
      <t>ヘイセイ</t>
    </rPh>
    <rPh sb="4" eb="5">
      <t>ネンド</t>
    </rPh>
    <phoneticPr fontId="5"/>
  </si>
  <si>
    <t>１人当たりの面積（㎡）</t>
    <phoneticPr fontId="5"/>
  </si>
  <si>
    <t>市営公園面積（㎡）</t>
    <rPh sb="0" eb="2">
      <t>シエイ</t>
    </rPh>
    <phoneticPr fontId="5"/>
  </si>
  <si>
    <t>年      　度</t>
    <phoneticPr fontId="5"/>
  </si>
  <si>
    <t>各年度末現在</t>
    <phoneticPr fontId="5"/>
  </si>
  <si>
    <t>表３４　市営公園に関わる１人当たり面積の推移</t>
    <rPh sb="0" eb="1">
      <t>ヒョウ</t>
    </rPh>
    <rPh sb="4" eb="6">
      <t>シエイ</t>
    </rPh>
    <phoneticPr fontId="5"/>
  </si>
  <si>
    <t>※ 平成２７年度以降の現在給水人口（専用水道）には、学校・工場等を含めていない。</t>
    <rPh sb="2" eb="4">
      <t>ヘイセイ</t>
    </rPh>
    <rPh sb="6" eb="7">
      <t>ネン</t>
    </rPh>
    <rPh sb="7" eb="8">
      <t>ド</t>
    </rPh>
    <rPh sb="8" eb="10">
      <t>イコウ</t>
    </rPh>
    <rPh sb="11" eb="13">
      <t>ゲンザイ</t>
    </rPh>
    <rPh sb="13" eb="15">
      <t>キュウスイ</t>
    </rPh>
    <rPh sb="15" eb="17">
      <t>ジンコウ</t>
    </rPh>
    <rPh sb="18" eb="20">
      <t>センヨウ</t>
    </rPh>
    <rPh sb="20" eb="22">
      <t>スイドウ</t>
    </rPh>
    <rPh sb="26" eb="28">
      <t>ガッコウ</t>
    </rPh>
    <rPh sb="29" eb="31">
      <t>コウジョウ</t>
    </rPh>
    <rPh sb="31" eb="32">
      <t>トウ</t>
    </rPh>
    <rPh sb="33" eb="34">
      <t>フク</t>
    </rPh>
    <phoneticPr fontId="5"/>
  </si>
  <si>
    <t>※ 普及率とは、行政区域内総人口に対する現在給水人口の割合</t>
    <phoneticPr fontId="5"/>
  </si>
  <si>
    <r>
      <t>資料 ： 生活環境部</t>
    </r>
    <r>
      <rPr>
        <sz val="11"/>
        <color theme="1"/>
        <rFont val="Yu Gothic"/>
        <family val="2"/>
        <scheme val="minor"/>
      </rPr>
      <t>上下水道総務課・生活環境部環境保全課（水道統計資料）</t>
    </r>
    <rPh sb="5" eb="7">
      <t>セイカツ</t>
    </rPh>
    <rPh sb="7" eb="9">
      <t>カンキョウ</t>
    </rPh>
    <rPh sb="10" eb="12">
      <t>ジョウゲ</t>
    </rPh>
    <rPh sb="12" eb="14">
      <t>スイドウ</t>
    </rPh>
    <rPh sb="14" eb="17">
      <t>ソウムカ</t>
    </rPh>
    <rPh sb="18" eb="20">
      <t>セイカツ</t>
    </rPh>
    <rPh sb="20" eb="22">
      <t>カンキョウ</t>
    </rPh>
    <rPh sb="25" eb="27">
      <t>ホゼン</t>
    </rPh>
    <phoneticPr fontId="5"/>
  </si>
  <si>
    <t>令和 元年度</t>
    <rPh sb="0" eb="2">
      <t>レイワ</t>
    </rPh>
    <rPh sb="3" eb="5">
      <t>ガンネン</t>
    </rPh>
    <rPh sb="5" eb="6">
      <t>ド</t>
    </rPh>
    <phoneticPr fontId="5"/>
  </si>
  <si>
    <t>平成１２年度</t>
  </si>
  <si>
    <t>平成１１年度</t>
  </si>
  <si>
    <t>平成　９年度</t>
  </si>
  <si>
    <t>平成　８年度</t>
  </si>
  <si>
    <t>平成　７年度</t>
  </si>
  <si>
    <t>平成　６年度</t>
  </si>
  <si>
    <t>平成　５年度</t>
  </si>
  <si>
    <t>平成　４年度</t>
  </si>
  <si>
    <t>現在給水　人      口</t>
    <phoneticPr fontId="5"/>
  </si>
  <si>
    <t>計画給水      人      口</t>
  </si>
  <si>
    <t>箇所数</t>
    <rPh sb="0" eb="1">
      <t>カ</t>
    </rPh>
    <phoneticPr fontId="5"/>
  </si>
  <si>
    <t>計画給水　　 人口</t>
    <phoneticPr fontId="5"/>
  </si>
  <si>
    <t>年度</t>
  </si>
  <si>
    <t>飲 料 水 供 給 施 設</t>
    <phoneticPr fontId="5"/>
  </si>
  <si>
    <t>※普及率
（％）</t>
    <phoneticPr fontId="5"/>
  </si>
  <si>
    <t>専     用     水     道</t>
  </si>
  <si>
    <t xml:space="preserve">    　  区分</t>
    <phoneticPr fontId="5"/>
  </si>
  <si>
    <t>現在給水人      口</t>
  </si>
  <si>
    <t>簡     易     水    道</t>
  </si>
  <si>
    <t>上       水       道</t>
  </si>
  <si>
    <t>総          数</t>
  </si>
  <si>
    <t>行政区域内総人口</t>
    <phoneticPr fontId="5"/>
  </si>
  <si>
    <t xml:space="preserve">    各年度末現在</t>
    <phoneticPr fontId="5"/>
  </si>
  <si>
    <t>表３５　水道普及状況</t>
    <rPh sb="0" eb="1">
      <t>ヒョウ</t>
    </rPh>
    <rPh sb="4" eb="6">
      <t>スイドウ</t>
    </rPh>
    <rPh sb="6" eb="8">
      <t>フキュウ</t>
    </rPh>
    <rPh sb="8" eb="10">
      <t>ジョウキョウ</t>
    </rPh>
    <phoneticPr fontId="5"/>
  </si>
  <si>
    <t>資料 ：生活環境部下水道課</t>
    <rPh sb="4" eb="6">
      <t>セイカツ</t>
    </rPh>
    <rPh sb="6" eb="8">
      <t>カンキョウ</t>
    </rPh>
    <rPh sb="8" eb="10">
      <t>ゲスイドウ</t>
    </rPh>
    <rPh sb="9" eb="12">
      <t>ゲスイドウ</t>
    </rPh>
    <rPh sb="12" eb="13">
      <t>カ</t>
    </rPh>
    <phoneticPr fontId="5"/>
  </si>
  <si>
    <t>令和元年度</t>
    <rPh sb="0" eb="2">
      <t>レイワ</t>
    </rPh>
    <rPh sb="2" eb="3">
      <t>モト</t>
    </rPh>
    <rPh sb="3" eb="5">
      <t>ネンド</t>
    </rPh>
    <phoneticPr fontId="5"/>
  </si>
  <si>
    <t>平成２1年度</t>
    <rPh sb="0" eb="2">
      <t>ヘイセイ</t>
    </rPh>
    <rPh sb="4" eb="6">
      <t>ネンド</t>
    </rPh>
    <phoneticPr fontId="5"/>
  </si>
  <si>
    <t>人口</t>
    <phoneticPr fontId="5"/>
  </si>
  <si>
    <t>面積（ｈａ）</t>
  </si>
  <si>
    <t>普及率（％）</t>
    <phoneticPr fontId="5"/>
  </si>
  <si>
    <t>処理区域</t>
    <phoneticPr fontId="5"/>
  </si>
  <si>
    <t>行　政　区　域</t>
    <phoneticPr fontId="5"/>
  </si>
  <si>
    <t xml:space="preserve">             区分</t>
  </si>
  <si>
    <t>　各年度末現在</t>
    <phoneticPr fontId="5"/>
  </si>
  <si>
    <t>表３６　下水道普及状況</t>
    <rPh sb="0" eb="1">
      <t>ヒョウ</t>
    </rPh>
    <phoneticPr fontId="5"/>
  </si>
  <si>
    <t>資料：茨城県警察本部交通総務課</t>
    <rPh sb="0" eb="2">
      <t>シリョウ</t>
    </rPh>
    <rPh sb="3" eb="6">
      <t>イバラキケン</t>
    </rPh>
    <rPh sb="6" eb="8">
      <t>ケイサツ</t>
    </rPh>
    <rPh sb="8" eb="10">
      <t>ホンブ</t>
    </rPh>
    <rPh sb="10" eb="12">
      <t>コウツウ</t>
    </rPh>
    <rPh sb="12" eb="15">
      <t>ソウムカ</t>
    </rPh>
    <phoneticPr fontId="5"/>
  </si>
  <si>
    <t>令和２年</t>
    <rPh sb="0" eb="1">
      <t>レイ</t>
    </rPh>
    <rPh sb="1" eb="2">
      <t>カズ</t>
    </rPh>
    <rPh sb="3" eb="4">
      <t>トシ</t>
    </rPh>
    <phoneticPr fontId="5"/>
  </si>
  <si>
    <t>令和元年</t>
  </si>
  <si>
    <t>平成１５年</t>
  </si>
  <si>
    <t>平成１４年</t>
  </si>
  <si>
    <t>平成１３年</t>
  </si>
  <si>
    <t>負傷者数</t>
    <rPh sb="0" eb="1">
      <t>フ</t>
    </rPh>
    <rPh sb="1" eb="2">
      <t>キズ</t>
    </rPh>
    <rPh sb="2" eb="3">
      <t>シャ</t>
    </rPh>
    <rPh sb="3" eb="4">
      <t>スウ</t>
    </rPh>
    <phoneticPr fontId="5"/>
  </si>
  <si>
    <t>死者数</t>
    <rPh sb="0" eb="1">
      <t>シ</t>
    </rPh>
    <rPh sb="1" eb="2">
      <t>シャ</t>
    </rPh>
    <rPh sb="2" eb="3">
      <t>スウ</t>
    </rPh>
    <phoneticPr fontId="5"/>
  </si>
  <si>
    <t>発生件数</t>
    <rPh sb="0" eb="2">
      <t>ハッセイ</t>
    </rPh>
    <rPh sb="2" eb="4">
      <t>ケンスウ</t>
    </rPh>
    <phoneticPr fontId="5"/>
  </si>
  <si>
    <t>　　　年</t>
    <rPh sb="3" eb="4">
      <t>ネン</t>
    </rPh>
    <phoneticPr fontId="5"/>
  </si>
  <si>
    <t>物件事故</t>
    <rPh sb="1" eb="2">
      <t>ケン</t>
    </rPh>
    <phoneticPr fontId="5"/>
  </si>
  <si>
    <t>人　身　交　通　事　故</t>
    <rPh sb="0" eb="1">
      <t>ヒト</t>
    </rPh>
    <rPh sb="2" eb="3">
      <t>ミ</t>
    </rPh>
    <rPh sb="4" eb="5">
      <t>コウ</t>
    </rPh>
    <rPh sb="6" eb="7">
      <t>ツウ</t>
    </rPh>
    <rPh sb="8" eb="9">
      <t>コト</t>
    </rPh>
    <rPh sb="10" eb="11">
      <t>コ</t>
    </rPh>
    <phoneticPr fontId="5"/>
  </si>
  <si>
    <t>区分　</t>
    <rPh sb="0" eb="2">
      <t>クブン</t>
    </rPh>
    <phoneticPr fontId="5"/>
  </si>
  <si>
    <t>各年間累計　（単位：件、人）</t>
    <rPh sb="0" eb="1">
      <t>カク</t>
    </rPh>
    <rPh sb="1" eb="2">
      <t>カクネン</t>
    </rPh>
    <rPh sb="2" eb="3">
      <t>アイダ</t>
    </rPh>
    <rPh sb="3" eb="5">
      <t>ルイケイ</t>
    </rPh>
    <rPh sb="7" eb="9">
      <t>タンイ</t>
    </rPh>
    <rPh sb="10" eb="11">
      <t>ケン</t>
    </rPh>
    <rPh sb="12" eb="13">
      <t>ニン</t>
    </rPh>
    <phoneticPr fontId="5"/>
  </si>
  <si>
    <t>表３７　交通事故発生状況</t>
    <rPh sb="0" eb="1">
      <t>ヒョウ</t>
    </rPh>
    <phoneticPr fontId="5"/>
  </si>
  <si>
    <t>資料 ：  つくば市消防本部予防広報課</t>
    <rPh sb="9" eb="10">
      <t>シ</t>
    </rPh>
    <rPh sb="10" eb="12">
      <t>ショウボウ</t>
    </rPh>
    <rPh sb="12" eb="14">
      <t>ホンブ</t>
    </rPh>
    <rPh sb="14" eb="16">
      <t>ヨボウ</t>
    </rPh>
    <rPh sb="16" eb="19">
      <t>コウホウカ</t>
    </rPh>
    <phoneticPr fontId="5"/>
  </si>
  <si>
    <t>平成 ９年</t>
    <phoneticPr fontId="5"/>
  </si>
  <si>
    <t>平成 ８年</t>
    <phoneticPr fontId="5"/>
  </si>
  <si>
    <t>（千円）</t>
  </si>
  <si>
    <t>林    野（ａ）</t>
  </si>
  <si>
    <t>建   物（㎡）</t>
  </si>
  <si>
    <t>負  傷  者</t>
  </si>
  <si>
    <t>死     者</t>
  </si>
  <si>
    <t>半     焼</t>
  </si>
  <si>
    <t>全      焼</t>
  </si>
  <si>
    <t>船　　　舶</t>
    <rPh sb="0" eb="1">
      <t>フネ</t>
    </rPh>
    <rPh sb="4" eb="5">
      <t>ハク</t>
    </rPh>
    <phoneticPr fontId="5"/>
  </si>
  <si>
    <t>車     両</t>
  </si>
  <si>
    <t>林     野</t>
  </si>
  <si>
    <t>建     物</t>
  </si>
  <si>
    <t xml:space="preserve"> 年</t>
    <phoneticPr fontId="5"/>
  </si>
  <si>
    <t>損  害  額</t>
  </si>
  <si>
    <t>災     害     面     積</t>
  </si>
  <si>
    <t>死         傷        者</t>
  </si>
  <si>
    <t>被         災        棟　　　　数</t>
    <rPh sb="19" eb="20">
      <t>トウ</t>
    </rPh>
    <rPh sb="24" eb="25">
      <t>スウ</t>
    </rPh>
    <phoneticPr fontId="5"/>
  </si>
  <si>
    <t>火             災             件           数</t>
  </si>
  <si>
    <t xml:space="preserve">        区分</t>
  </si>
  <si>
    <t>各年間累計 （単位：件）</t>
    <rPh sb="7" eb="9">
      <t>タンイ</t>
    </rPh>
    <rPh sb="10" eb="11">
      <t>ケン</t>
    </rPh>
    <phoneticPr fontId="5"/>
  </si>
  <si>
    <t>表３８　火災の発生状況</t>
    <rPh sb="0" eb="1">
      <t>ヒョウ</t>
    </rPh>
    <phoneticPr fontId="5"/>
  </si>
  <si>
    <t>資料：都市計画部総合交通政策課</t>
    <rPh sb="0" eb="2">
      <t>シリョウ</t>
    </rPh>
    <rPh sb="3" eb="5">
      <t>トシ</t>
    </rPh>
    <rPh sb="5" eb="7">
      <t>ケイカク</t>
    </rPh>
    <rPh sb="7" eb="8">
      <t>ブ</t>
    </rPh>
    <rPh sb="8" eb="10">
      <t>ソウゴウ</t>
    </rPh>
    <rPh sb="10" eb="12">
      <t>コウツウ</t>
    </rPh>
    <rPh sb="12" eb="15">
      <t>セイサクカ</t>
    </rPh>
    <phoneticPr fontId="5"/>
  </si>
  <si>
    <t>※ワゴン型：定員7人</t>
    <rPh sb="4" eb="5">
      <t>ガタ</t>
    </rPh>
    <rPh sb="6" eb="8">
      <t>テイイン</t>
    </rPh>
    <rPh sb="9" eb="10">
      <t>ニン</t>
    </rPh>
    <phoneticPr fontId="5"/>
  </si>
  <si>
    <t>※セダン型：定員3人</t>
    <rPh sb="4" eb="5">
      <t>ガタ</t>
    </rPh>
    <rPh sb="6" eb="8">
      <t>テイイン</t>
    </rPh>
    <rPh sb="9" eb="10">
      <t>ニン</t>
    </rPh>
    <phoneticPr fontId="5"/>
  </si>
  <si>
    <t>茎崎</t>
    <rPh sb="0" eb="2">
      <t>クキザキ</t>
    </rPh>
    <phoneticPr fontId="5"/>
  </si>
  <si>
    <t>大穂・豊里</t>
    <rPh sb="0" eb="2">
      <t>オオホ</t>
    </rPh>
    <rPh sb="3" eb="5">
      <t>トヨサト</t>
    </rPh>
    <phoneticPr fontId="5"/>
  </si>
  <si>
    <t>計</t>
    <rPh sb="0" eb="1">
      <t>ケイ</t>
    </rPh>
    <phoneticPr fontId="5"/>
  </si>
  <si>
    <t>ワゴン型</t>
    <rPh sb="3" eb="4">
      <t>ガタ</t>
    </rPh>
    <phoneticPr fontId="5"/>
  </si>
  <si>
    <t>セダン型</t>
    <rPh sb="3" eb="4">
      <t>ガタ</t>
    </rPh>
    <phoneticPr fontId="5"/>
  </si>
  <si>
    <t>車種</t>
    <rPh sb="0" eb="2">
      <t>シャシュ</t>
    </rPh>
    <phoneticPr fontId="5"/>
  </si>
  <si>
    <t>（単位：台）</t>
    <rPh sb="1" eb="3">
      <t>タンイ</t>
    </rPh>
    <rPh sb="4" eb="5">
      <t>ダイ</t>
    </rPh>
    <phoneticPr fontId="5"/>
  </si>
  <si>
    <t>つくタクの車両数</t>
    <rPh sb="5" eb="7">
      <t>シャリョウ</t>
    </rPh>
    <rPh sb="7" eb="8">
      <t>スウ</t>
    </rPh>
    <phoneticPr fontId="5"/>
  </si>
  <si>
    <t>　車いすの利用者が利用しやすいバリアフリー車両。どちらも道路からバスにスロープをかけて、車椅子の方も乗車できるようになっている。ノンステップ車両は車高が低く、すべてのひとが乗車しやすいように工夫されている。</t>
    <rPh sb="1" eb="2">
      <t>クルマ</t>
    </rPh>
    <rPh sb="5" eb="8">
      <t>リヨウシャ</t>
    </rPh>
    <rPh sb="9" eb="11">
      <t>リヨウ</t>
    </rPh>
    <rPh sb="21" eb="23">
      <t>シャリョウ</t>
    </rPh>
    <rPh sb="28" eb="30">
      <t>ドウロ</t>
    </rPh>
    <rPh sb="44" eb="47">
      <t>クルマイス</t>
    </rPh>
    <rPh sb="48" eb="49">
      <t>カタ</t>
    </rPh>
    <rPh sb="50" eb="52">
      <t>ジョウシャ</t>
    </rPh>
    <rPh sb="70" eb="72">
      <t>シャリョウ</t>
    </rPh>
    <rPh sb="73" eb="75">
      <t>シャコウ</t>
    </rPh>
    <rPh sb="76" eb="77">
      <t>ヒク</t>
    </rPh>
    <rPh sb="86" eb="88">
      <t>ジョウシャ</t>
    </rPh>
    <rPh sb="95" eb="97">
      <t>クフウ</t>
    </rPh>
    <phoneticPr fontId="5"/>
  </si>
  <si>
    <t>※ワンステップ車両・ノンステップ車両</t>
    <rPh sb="7" eb="9">
      <t>シャリョウ</t>
    </rPh>
    <rPh sb="16" eb="18">
      <t>シャリョウ</t>
    </rPh>
    <phoneticPr fontId="5"/>
  </si>
  <si>
    <t>※小型バス：ノンステップ車両　定員31人</t>
    <rPh sb="1" eb="3">
      <t>コガタ</t>
    </rPh>
    <rPh sb="12" eb="14">
      <t>シャリョウ</t>
    </rPh>
    <rPh sb="15" eb="17">
      <t>テイイン</t>
    </rPh>
    <rPh sb="19" eb="20">
      <t>ニン</t>
    </rPh>
    <phoneticPr fontId="5"/>
  </si>
  <si>
    <t>※中型バス：ワンステップ車両　定員56人</t>
    <rPh sb="1" eb="3">
      <t>チュウガタ</t>
    </rPh>
    <rPh sb="12" eb="14">
      <t>シャリョウ</t>
    </rPh>
    <rPh sb="15" eb="17">
      <t>テイイン</t>
    </rPh>
    <rPh sb="19" eb="20">
      <t>ニン</t>
    </rPh>
    <phoneticPr fontId="5"/>
  </si>
  <si>
    <t>自由ケ丘シャトル</t>
    <rPh sb="0" eb="2">
      <t>ジユウ</t>
    </rPh>
    <rPh sb="3" eb="4">
      <t>オカ</t>
    </rPh>
    <phoneticPr fontId="5"/>
  </si>
  <si>
    <t>谷田部シャトル</t>
    <rPh sb="0" eb="3">
      <t>ヤタベ</t>
    </rPh>
    <phoneticPr fontId="5"/>
  </si>
  <si>
    <t>南部シャトル</t>
    <rPh sb="0" eb="2">
      <t>ナンブ</t>
    </rPh>
    <phoneticPr fontId="5"/>
  </si>
  <si>
    <t>西部シャトル</t>
    <rPh sb="0" eb="2">
      <t>セイブ</t>
    </rPh>
    <phoneticPr fontId="5"/>
  </si>
  <si>
    <t>上郷シャトル</t>
    <rPh sb="0" eb="2">
      <t>カミゴウ</t>
    </rPh>
    <phoneticPr fontId="5"/>
  </si>
  <si>
    <t>吉沼シャトル</t>
    <rPh sb="0" eb="2">
      <t>ヨシヌマ</t>
    </rPh>
    <phoneticPr fontId="5"/>
  </si>
  <si>
    <t>作岡シャトル</t>
    <rPh sb="0" eb="1">
      <t>サク</t>
    </rPh>
    <rPh sb="1" eb="2">
      <t>オカ</t>
    </rPh>
    <phoneticPr fontId="5"/>
  </si>
  <si>
    <t>小田シャトル</t>
    <rPh sb="0" eb="2">
      <t>オダ</t>
    </rPh>
    <phoneticPr fontId="5"/>
  </si>
  <si>
    <t>北部シャトル</t>
    <rPh sb="0" eb="2">
      <t>ホクブ</t>
    </rPh>
    <phoneticPr fontId="5"/>
  </si>
  <si>
    <t>路線</t>
    <rPh sb="0" eb="2">
      <t>ロセン</t>
    </rPh>
    <phoneticPr fontId="5"/>
  </si>
  <si>
    <t>小型バス</t>
    <rPh sb="0" eb="2">
      <t>コガタ</t>
    </rPh>
    <phoneticPr fontId="5"/>
  </si>
  <si>
    <t>中型バス</t>
    <rPh sb="0" eb="2">
      <t>チュウガタ</t>
    </rPh>
    <phoneticPr fontId="5"/>
  </si>
  <si>
    <t>つくバスの車両数</t>
    <rPh sb="5" eb="7">
      <t>シャリョウ</t>
    </rPh>
    <rPh sb="7" eb="8">
      <t>スウ</t>
    </rPh>
    <phoneticPr fontId="5"/>
  </si>
  <si>
    <t>３月</t>
    <phoneticPr fontId="5"/>
  </si>
  <si>
    <t>２月</t>
    <phoneticPr fontId="5"/>
  </si>
  <si>
    <t>１月</t>
    <phoneticPr fontId="5"/>
  </si>
  <si>
    <t>１２月</t>
    <phoneticPr fontId="5"/>
  </si>
  <si>
    <t>１１月</t>
    <phoneticPr fontId="5"/>
  </si>
  <si>
    <t>１０月</t>
    <phoneticPr fontId="5"/>
  </si>
  <si>
    <t>９月</t>
    <phoneticPr fontId="5"/>
  </si>
  <si>
    <t>８月</t>
    <phoneticPr fontId="5"/>
  </si>
  <si>
    <t>７月</t>
    <phoneticPr fontId="5"/>
  </si>
  <si>
    <t>６月</t>
    <phoneticPr fontId="5"/>
  </si>
  <si>
    <t>５月</t>
    <phoneticPr fontId="5"/>
  </si>
  <si>
    <t>４月</t>
    <rPh sb="1" eb="2">
      <t>ガツ</t>
    </rPh>
    <phoneticPr fontId="5"/>
  </si>
  <si>
    <t>つくタク</t>
    <phoneticPr fontId="5"/>
  </si>
  <si>
    <t>　　・上郷・西部シャトル：新規路線の追加</t>
    <rPh sb="3" eb="5">
      <t>カミゴウ</t>
    </rPh>
    <rPh sb="6" eb="8">
      <t>セイブ</t>
    </rPh>
    <rPh sb="13" eb="15">
      <t>シンキ</t>
    </rPh>
    <rPh sb="15" eb="17">
      <t>ロセン</t>
    </rPh>
    <rPh sb="18" eb="20">
      <t>ツイカ</t>
    </rPh>
    <phoneticPr fontId="5"/>
  </si>
  <si>
    <t>　　・作岡・吉沼シャトル：運行ルートの大幅な変更</t>
    <rPh sb="3" eb="5">
      <t>サクオカ</t>
    </rPh>
    <rPh sb="6" eb="8">
      <t>ヨシヌマ</t>
    </rPh>
    <rPh sb="13" eb="15">
      <t>ウンコウ</t>
    </rPh>
    <rPh sb="19" eb="21">
      <t>オオハバ</t>
    </rPh>
    <rPh sb="22" eb="24">
      <t>ヘンコウ</t>
    </rPh>
    <phoneticPr fontId="5"/>
  </si>
  <si>
    <t>　　・既存全シャトル：停留所の増設、慢性的な遅延を考慮した運行ダイヤの見直し</t>
    <rPh sb="3" eb="5">
      <t>キソン</t>
    </rPh>
    <rPh sb="5" eb="6">
      <t>ゼン</t>
    </rPh>
    <rPh sb="11" eb="14">
      <t>テイリュウジョ</t>
    </rPh>
    <rPh sb="15" eb="17">
      <t>ゾウセツ</t>
    </rPh>
    <rPh sb="18" eb="21">
      <t>マンセイテキ</t>
    </rPh>
    <rPh sb="22" eb="24">
      <t>チエン</t>
    </rPh>
    <rPh sb="25" eb="27">
      <t>コウリョ</t>
    </rPh>
    <rPh sb="29" eb="31">
      <t>ウンコウ</t>
    </rPh>
    <rPh sb="35" eb="37">
      <t>ミナオ</t>
    </rPh>
    <phoneticPr fontId="5"/>
  </si>
  <si>
    <t>※平成31年４月に、公共交通改編を実施</t>
    <rPh sb="1" eb="3">
      <t>ヘイセイ</t>
    </rPh>
    <rPh sb="5" eb="6">
      <t>ネン</t>
    </rPh>
    <rPh sb="7" eb="8">
      <t>ガツ</t>
    </rPh>
    <rPh sb="10" eb="12">
      <t>コウキョウ</t>
    </rPh>
    <rPh sb="12" eb="14">
      <t>コウツウ</t>
    </rPh>
    <rPh sb="14" eb="16">
      <t>カイヘン</t>
    </rPh>
    <rPh sb="17" eb="19">
      <t>ジッシ</t>
    </rPh>
    <phoneticPr fontId="5"/>
  </si>
  <si>
    <t>自由ケ丘シャトル</t>
    <rPh sb="0" eb="4">
      <t>ジユウガオカ</t>
    </rPh>
    <phoneticPr fontId="5"/>
  </si>
  <si>
    <t>つくバス</t>
    <phoneticPr fontId="5"/>
  </si>
  <si>
    <t>令和元年度実績</t>
    <rPh sb="0" eb="2">
      <t>レイワ</t>
    </rPh>
    <rPh sb="2" eb="3">
      <t>モト</t>
    </rPh>
    <phoneticPr fontId="5"/>
  </si>
  <si>
    <t>※平成30年10月に、小田シャトルのフィーダー路線追加及び谷田部シャトルのルート一部変更を実施</t>
    <rPh sb="1" eb="3">
      <t>ヘイセイ</t>
    </rPh>
    <rPh sb="5" eb="6">
      <t>ネン</t>
    </rPh>
    <rPh sb="8" eb="9">
      <t>ガツ</t>
    </rPh>
    <rPh sb="11" eb="13">
      <t>オダ</t>
    </rPh>
    <rPh sb="23" eb="25">
      <t>ロセン</t>
    </rPh>
    <rPh sb="25" eb="27">
      <t>ツイカ</t>
    </rPh>
    <rPh sb="27" eb="28">
      <t>オヨ</t>
    </rPh>
    <rPh sb="29" eb="32">
      <t>ヤタベ</t>
    </rPh>
    <rPh sb="40" eb="42">
      <t>イチブ</t>
    </rPh>
    <rPh sb="42" eb="44">
      <t>ヘンコウ</t>
    </rPh>
    <rPh sb="45" eb="47">
      <t>ジッシ</t>
    </rPh>
    <phoneticPr fontId="5"/>
  </si>
  <si>
    <t>平成30年度実績</t>
    <phoneticPr fontId="5"/>
  </si>
  <si>
    <t>平成29年度実績</t>
    <phoneticPr fontId="5"/>
  </si>
  <si>
    <t>※平成28年４月から「自由ケ丘シャトル」を「自由ケ丘シャトル」と「谷田部シャトル」に変更</t>
    <rPh sb="1" eb="3">
      <t>ヘイセイ</t>
    </rPh>
    <rPh sb="5" eb="6">
      <t>ネン</t>
    </rPh>
    <rPh sb="7" eb="8">
      <t>ガツ</t>
    </rPh>
    <rPh sb="22" eb="24">
      <t>ジユウ</t>
    </rPh>
    <rPh sb="25" eb="26">
      <t>オカ</t>
    </rPh>
    <rPh sb="33" eb="36">
      <t>ヤタベ</t>
    </rPh>
    <rPh sb="42" eb="44">
      <t>ヘンコウ</t>
    </rPh>
    <phoneticPr fontId="5"/>
  </si>
  <si>
    <t>平成28年度実績</t>
    <phoneticPr fontId="5"/>
  </si>
  <si>
    <t>平成27年度実績</t>
    <phoneticPr fontId="5"/>
  </si>
  <si>
    <t>平成26年度実績</t>
    <phoneticPr fontId="5"/>
  </si>
  <si>
    <t>表４０　つくバス・つくタク利用実績</t>
    <rPh sb="0" eb="1">
      <t>ヒョウ</t>
    </rPh>
    <rPh sb="13" eb="15">
      <t>リヨウ</t>
    </rPh>
    <rPh sb="15" eb="17">
      <t>ジッセキ</t>
    </rPh>
    <phoneticPr fontId="5"/>
  </si>
  <si>
    <t>資料 ：  つくば市消防本部救急課</t>
    <rPh sb="14" eb="16">
      <t>キュウキュウ</t>
    </rPh>
    <rPh sb="16" eb="17">
      <t>カ</t>
    </rPh>
    <phoneticPr fontId="5"/>
  </si>
  <si>
    <t>平成　９年</t>
    <rPh sb="0" eb="2">
      <t>ヘイセイ</t>
    </rPh>
    <rPh sb="4" eb="5">
      <t>ネン</t>
    </rPh>
    <phoneticPr fontId="5"/>
  </si>
  <si>
    <t>平成　８年</t>
    <rPh sb="0" eb="2">
      <t>ヘイセイ</t>
    </rPh>
    <rPh sb="4" eb="5">
      <t>ネン</t>
    </rPh>
    <phoneticPr fontId="5"/>
  </si>
  <si>
    <t>資器材搬送</t>
    <rPh sb="0" eb="1">
      <t>シ</t>
    </rPh>
    <rPh sb="1" eb="3">
      <t>キザイ</t>
    </rPh>
    <rPh sb="3" eb="5">
      <t>ハンソウ</t>
    </rPh>
    <phoneticPr fontId="5"/>
  </si>
  <si>
    <t>医師搬送</t>
    <rPh sb="0" eb="2">
      <t>イシ</t>
    </rPh>
    <rPh sb="2" eb="4">
      <t>ハンソウ</t>
    </rPh>
    <phoneticPr fontId="5"/>
  </si>
  <si>
    <t>転院搬送</t>
    <rPh sb="0" eb="2">
      <t>テンイン</t>
    </rPh>
    <rPh sb="2" eb="4">
      <t>ハンソウ</t>
    </rPh>
    <phoneticPr fontId="5"/>
  </si>
  <si>
    <t>急病</t>
    <rPh sb="0" eb="2">
      <t>キュウビョウ</t>
    </rPh>
    <phoneticPr fontId="5"/>
  </si>
  <si>
    <t>自損行為</t>
    <rPh sb="0" eb="2">
      <t>ジソン</t>
    </rPh>
    <rPh sb="2" eb="4">
      <t>コウイ</t>
    </rPh>
    <phoneticPr fontId="5"/>
  </si>
  <si>
    <t>加害</t>
    <rPh sb="0" eb="2">
      <t>カガイ</t>
    </rPh>
    <phoneticPr fontId="5"/>
  </si>
  <si>
    <t>一般負傷</t>
    <rPh sb="0" eb="2">
      <t>イッパン</t>
    </rPh>
    <rPh sb="2" eb="4">
      <t>フショウ</t>
    </rPh>
    <phoneticPr fontId="5"/>
  </si>
  <si>
    <t>運動競技</t>
    <rPh sb="0" eb="2">
      <t>ウンドウ</t>
    </rPh>
    <rPh sb="2" eb="4">
      <t>キョウギ</t>
    </rPh>
    <phoneticPr fontId="5"/>
  </si>
  <si>
    <t>労働災害</t>
    <rPh sb="0" eb="2">
      <t>ロウドウ</t>
    </rPh>
    <rPh sb="2" eb="4">
      <t>サイガイ</t>
    </rPh>
    <phoneticPr fontId="5"/>
  </si>
  <si>
    <t>交通事故</t>
    <rPh sb="0" eb="2">
      <t>コウツウ</t>
    </rPh>
    <rPh sb="2" eb="4">
      <t>ジコ</t>
    </rPh>
    <phoneticPr fontId="5"/>
  </si>
  <si>
    <t>水難</t>
    <rPh sb="0" eb="2">
      <t>スイナン</t>
    </rPh>
    <phoneticPr fontId="5"/>
  </si>
  <si>
    <t>自然災害</t>
    <rPh sb="0" eb="2">
      <t>シゼン</t>
    </rPh>
    <rPh sb="2" eb="4">
      <t>サイガイ</t>
    </rPh>
    <phoneticPr fontId="5"/>
  </si>
  <si>
    <t>火災</t>
    <rPh sb="0" eb="2">
      <t>カサイ</t>
    </rPh>
    <phoneticPr fontId="5"/>
  </si>
  <si>
    <t>搬送人員</t>
    <rPh sb="0" eb="2">
      <t>ハンソウ</t>
    </rPh>
    <rPh sb="2" eb="4">
      <t>ジンイン</t>
    </rPh>
    <phoneticPr fontId="5"/>
  </si>
  <si>
    <t>事　故　種　別</t>
    <rPh sb="0" eb="3">
      <t>ジコ</t>
    </rPh>
    <rPh sb="4" eb="7">
      <t>シュベツ</t>
    </rPh>
    <phoneticPr fontId="5"/>
  </si>
  <si>
    <t>総件数</t>
    <rPh sb="0" eb="3">
      <t>ソウケンスウ</t>
    </rPh>
    <phoneticPr fontId="5"/>
  </si>
  <si>
    <t>　　各年間累計（単位：件）</t>
    <rPh sb="2" eb="3">
      <t>カク</t>
    </rPh>
    <rPh sb="3" eb="5">
      <t>ネンカン</t>
    </rPh>
    <rPh sb="5" eb="7">
      <t>ルイケイ</t>
    </rPh>
    <rPh sb="8" eb="10">
      <t>タンイ</t>
    </rPh>
    <rPh sb="11" eb="12">
      <t>ケン</t>
    </rPh>
    <phoneticPr fontId="5"/>
  </si>
  <si>
    <t>表３９　救急車の事故別救急出場件数</t>
    <rPh sb="0" eb="1">
      <t>ヒョウ</t>
    </rPh>
    <rPh sb="4" eb="7">
      <t>キュウキュウシャ</t>
    </rPh>
    <rPh sb="8" eb="10">
      <t>ジコ</t>
    </rPh>
    <rPh sb="10" eb="11">
      <t>ベツ</t>
    </rPh>
    <rPh sb="11" eb="13">
      <t>キュウキュウ</t>
    </rPh>
    <rPh sb="13" eb="15">
      <t>シュツジョウ</t>
    </rPh>
    <rPh sb="15" eb="17">
      <t>ケンスウ</t>
    </rPh>
    <phoneticPr fontId="5"/>
  </si>
  <si>
    <t>資料：首都圏新都市鉄道（株）</t>
    <rPh sb="0" eb="2">
      <t>シリョウ</t>
    </rPh>
    <rPh sb="3" eb="6">
      <t>シュトケン</t>
    </rPh>
    <rPh sb="6" eb="9">
      <t>シントシ</t>
    </rPh>
    <rPh sb="9" eb="11">
      <t>テツドウ</t>
    </rPh>
    <rPh sb="12" eb="13">
      <t>カブ</t>
    </rPh>
    <phoneticPr fontId="5"/>
  </si>
  <si>
    <t>つくば</t>
    <phoneticPr fontId="5"/>
  </si>
  <si>
    <t>研究学園</t>
    <rPh sb="0" eb="2">
      <t>ケンキュウ</t>
    </rPh>
    <rPh sb="2" eb="4">
      <t>ガクエン</t>
    </rPh>
    <phoneticPr fontId="5"/>
  </si>
  <si>
    <t>万博記念公園</t>
    <rPh sb="0" eb="2">
      <t>バンパク</t>
    </rPh>
    <rPh sb="2" eb="4">
      <t>キネン</t>
    </rPh>
    <rPh sb="4" eb="6">
      <t>コウエン</t>
    </rPh>
    <phoneticPr fontId="5"/>
  </si>
  <si>
    <t>みどりの</t>
    <phoneticPr fontId="5"/>
  </si>
  <si>
    <t>みらい平</t>
    <rPh sb="3" eb="4">
      <t>タイ</t>
    </rPh>
    <phoneticPr fontId="5"/>
  </si>
  <si>
    <t>守谷</t>
    <rPh sb="0" eb="1">
      <t>モリ</t>
    </rPh>
    <rPh sb="1" eb="2">
      <t>タニ</t>
    </rPh>
    <phoneticPr fontId="5"/>
  </si>
  <si>
    <t>柏たなか</t>
    <rPh sb="0" eb="1">
      <t>カシワ</t>
    </rPh>
    <phoneticPr fontId="5"/>
  </si>
  <si>
    <t>柏の葉キャンパス</t>
    <rPh sb="0" eb="1">
      <t>カシワ</t>
    </rPh>
    <rPh sb="2" eb="3">
      <t>ハ</t>
    </rPh>
    <phoneticPr fontId="5"/>
  </si>
  <si>
    <t>流山おおたかの森</t>
    <rPh sb="0" eb="2">
      <t>ナガレヤマ</t>
    </rPh>
    <rPh sb="7" eb="8">
      <t>モリ</t>
    </rPh>
    <phoneticPr fontId="5"/>
  </si>
  <si>
    <t>流山セントラルパーク</t>
    <rPh sb="0" eb="2">
      <t>ナガレヤマ</t>
    </rPh>
    <phoneticPr fontId="5"/>
  </si>
  <si>
    <t>南流山</t>
    <rPh sb="0" eb="1">
      <t>ミナミ</t>
    </rPh>
    <rPh sb="1" eb="3">
      <t>ナガレヤマ</t>
    </rPh>
    <phoneticPr fontId="5"/>
  </si>
  <si>
    <t>三郷中央</t>
    <rPh sb="0" eb="2">
      <t>ミサト</t>
    </rPh>
    <rPh sb="2" eb="4">
      <t>チュウオウ</t>
    </rPh>
    <phoneticPr fontId="5"/>
  </si>
  <si>
    <t>八潮</t>
    <rPh sb="0" eb="2">
      <t>ヤシオ</t>
    </rPh>
    <phoneticPr fontId="5"/>
  </si>
  <si>
    <t>六町</t>
    <rPh sb="0" eb="2">
      <t>ロクチョウ</t>
    </rPh>
    <phoneticPr fontId="5"/>
  </si>
  <si>
    <t>青井</t>
    <rPh sb="0" eb="2">
      <t>アオイ</t>
    </rPh>
    <phoneticPr fontId="5"/>
  </si>
  <si>
    <t>北千住</t>
    <rPh sb="0" eb="3">
      <t>キタセンジュ</t>
    </rPh>
    <phoneticPr fontId="5"/>
  </si>
  <si>
    <t>南千住</t>
    <rPh sb="0" eb="1">
      <t>ミナミ</t>
    </rPh>
    <rPh sb="1" eb="3">
      <t>センジュ</t>
    </rPh>
    <phoneticPr fontId="5"/>
  </si>
  <si>
    <t>浅草</t>
    <rPh sb="0" eb="2">
      <t>アサクサ</t>
    </rPh>
    <phoneticPr fontId="5"/>
  </si>
  <si>
    <t>新御徒町</t>
    <rPh sb="0" eb="1">
      <t>シン</t>
    </rPh>
    <rPh sb="1" eb="4">
      <t>オカチマチ</t>
    </rPh>
    <phoneticPr fontId="5"/>
  </si>
  <si>
    <t>秋葉原</t>
    <rPh sb="0" eb="3">
      <t>アキハバラ</t>
    </rPh>
    <phoneticPr fontId="5"/>
  </si>
  <si>
    <t>駅名</t>
    <rPh sb="0" eb="2">
      <t>エキメイ</t>
    </rPh>
    <phoneticPr fontId="5"/>
  </si>
  <si>
    <t>令和元年度</t>
    <rPh sb="0" eb="2">
      <t>レイワ</t>
    </rPh>
    <rPh sb="2" eb="4">
      <t>ガンネン</t>
    </rPh>
    <rPh sb="4" eb="5">
      <t>ド</t>
    </rPh>
    <phoneticPr fontId="5"/>
  </si>
  <si>
    <t>(単位：人）</t>
    <rPh sb="1" eb="3">
      <t>タンイ</t>
    </rPh>
    <rPh sb="4" eb="5">
      <t>ニン</t>
    </rPh>
    <phoneticPr fontId="5"/>
  </si>
  <si>
    <t>表４１　つくばエクスプレス１日平均乗車人員</t>
    <rPh sb="0" eb="1">
      <t>ヒョウ</t>
    </rPh>
    <rPh sb="14" eb="15">
      <t>ニチ</t>
    </rPh>
    <rPh sb="15" eb="17">
      <t>ヘイキン</t>
    </rPh>
    <rPh sb="17" eb="19">
      <t>ジョウシャ</t>
    </rPh>
    <rPh sb="19" eb="21">
      <t>ジンイン</t>
    </rPh>
    <phoneticPr fontId="5"/>
  </si>
  <si>
    <t>資料：生活環境部環境衛生課</t>
    <rPh sb="0" eb="2">
      <t>シリョウ</t>
    </rPh>
    <rPh sb="3" eb="5">
      <t>セイカツ</t>
    </rPh>
    <rPh sb="5" eb="7">
      <t>カンキョウ</t>
    </rPh>
    <rPh sb="7" eb="8">
      <t>ブ</t>
    </rPh>
    <rPh sb="8" eb="13">
      <t>カンキョウエイセイカ</t>
    </rPh>
    <phoneticPr fontId="5"/>
  </si>
  <si>
    <t>　　　　　　　　　　　　　　　　　　　　　　　　　　　　　　　　　　　　　　</t>
    <phoneticPr fontId="5"/>
  </si>
  <si>
    <t>事業系</t>
    <rPh sb="0" eb="2">
      <t>ジギョウ</t>
    </rPh>
    <rPh sb="2" eb="3">
      <t>ケイ</t>
    </rPh>
    <phoneticPr fontId="5"/>
  </si>
  <si>
    <t>家庭系</t>
    <rPh sb="0" eb="2">
      <t>カテイ</t>
    </rPh>
    <rPh sb="2" eb="3">
      <t>ケイ</t>
    </rPh>
    <phoneticPr fontId="5"/>
  </si>
  <si>
    <t xml:space="preserve"> 家庭系</t>
    <rPh sb="1" eb="3">
      <t>カテイ</t>
    </rPh>
    <rPh sb="3" eb="4">
      <t>ケイ</t>
    </rPh>
    <phoneticPr fontId="5"/>
  </si>
  <si>
    <t xml:space="preserve">  年度</t>
    <rPh sb="2" eb="4">
      <t>ネンド</t>
    </rPh>
    <phoneticPr fontId="5"/>
  </si>
  <si>
    <t>合　計</t>
    <rPh sb="0" eb="3">
      <t>ゴウケイ</t>
    </rPh>
    <phoneticPr fontId="5"/>
  </si>
  <si>
    <t xml:space="preserve"> 集団回収</t>
    <rPh sb="1" eb="3">
      <t>シュウダン</t>
    </rPh>
    <rPh sb="3" eb="5">
      <t>カイシュウ</t>
    </rPh>
    <phoneticPr fontId="5"/>
  </si>
  <si>
    <t>　　 有害ごみ</t>
    <rPh sb="3" eb="5">
      <t>ユウガイ</t>
    </rPh>
    <phoneticPr fontId="5"/>
  </si>
  <si>
    <t>　　　資源ごみ</t>
    <rPh sb="3" eb="5">
      <t>シゲン</t>
    </rPh>
    <phoneticPr fontId="5"/>
  </si>
  <si>
    <t>　プラスチックごみ</t>
    <phoneticPr fontId="5"/>
  </si>
  <si>
    <t>　　　粗大ごみ</t>
    <rPh sb="3" eb="5">
      <t>ソダイ</t>
    </rPh>
    <phoneticPr fontId="5"/>
  </si>
  <si>
    <t>　　　不燃ごみ</t>
    <rPh sb="3" eb="5">
      <t>フネン</t>
    </rPh>
    <phoneticPr fontId="5"/>
  </si>
  <si>
    <t>　可燃ごみ</t>
    <rPh sb="1" eb="3">
      <t>カネン</t>
    </rPh>
    <phoneticPr fontId="5"/>
  </si>
  <si>
    <t>　　　  　 　区分</t>
    <rPh sb="8" eb="10">
      <t>クブン</t>
    </rPh>
    <phoneticPr fontId="5"/>
  </si>
  <si>
    <t>（各年度内累計　単位：ｔ）</t>
    <rPh sb="1" eb="4">
      <t>カクネンド</t>
    </rPh>
    <rPh sb="4" eb="5">
      <t>ナイ</t>
    </rPh>
    <rPh sb="5" eb="7">
      <t>ルイケイ</t>
    </rPh>
    <rPh sb="8" eb="10">
      <t>タンイ</t>
    </rPh>
    <phoneticPr fontId="5"/>
  </si>
  <si>
    <t>表４３　ごみ排出量の推移</t>
    <rPh sb="0" eb="1">
      <t>ヒョウ</t>
    </rPh>
    <rPh sb="6" eb="9">
      <t>ハイシュツリョウ</t>
    </rPh>
    <rPh sb="10" eb="12">
      <t>スイイ</t>
    </rPh>
    <phoneticPr fontId="5"/>
  </si>
  <si>
    <t>資料：生活環境部サステナスクエア管理課</t>
    <rPh sb="3" eb="5">
      <t>セイカツ</t>
    </rPh>
    <rPh sb="16" eb="18">
      <t>カンリ</t>
    </rPh>
    <phoneticPr fontId="5"/>
  </si>
  <si>
    <t>平成２９年度</t>
  </si>
  <si>
    <t>平成２８年度</t>
  </si>
  <si>
    <t>平成２７年度</t>
  </si>
  <si>
    <t>平成２６年度</t>
  </si>
  <si>
    <t>平成２５年度</t>
  </si>
  <si>
    <t>平成２４年度</t>
  </si>
  <si>
    <t>平成２３年度</t>
  </si>
  <si>
    <t>平成２２年度</t>
  </si>
  <si>
    <t>平成２１年度</t>
  </si>
  <si>
    <t>平成２０年度</t>
  </si>
  <si>
    <t>平成１９年度</t>
  </si>
  <si>
    <t>浄化槽汚泥</t>
    <phoneticPr fontId="5"/>
  </si>
  <si>
    <t>し         尿</t>
    <phoneticPr fontId="5"/>
  </si>
  <si>
    <t xml:space="preserve">           区分</t>
    <phoneticPr fontId="5"/>
  </si>
  <si>
    <t xml:space="preserve">各年度累計(単位：ｋｌ)  </t>
    <rPh sb="6" eb="8">
      <t>タンイ</t>
    </rPh>
    <phoneticPr fontId="5"/>
  </si>
  <si>
    <t>表４４　し尿等処理状況の推移</t>
    <rPh sb="0" eb="1">
      <t>ヒョウ</t>
    </rPh>
    <rPh sb="6" eb="7">
      <t>トウ</t>
    </rPh>
    <phoneticPr fontId="5"/>
  </si>
  <si>
    <t>常　住　人　口 (人)</t>
    <rPh sb="0" eb="1">
      <t>ツネ</t>
    </rPh>
    <rPh sb="2" eb="3">
      <t>ジュウ</t>
    </rPh>
    <rPh sb="4" eb="5">
      <t>ジン</t>
    </rPh>
    <rPh sb="9" eb="10">
      <t>ニン</t>
    </rPh>
    <phoneticPr fontId="5"/>
  </si>
  <si>
    <t xml:space="preserve">  ×１,０００</t>
    <phoneticPr fontId="5"/>
  </si>
  <si>
    <t>被保護者人員 (人)</t>
    <rPh sb="8" eb="9">
      <t>ニン</t>
    </rPh>
    <phoneticPr fontId="5"/>
  </si>
  <si>
    <t xml:space="preserve">     保 護 率 （‰）＝</t>
    <phoneticPr fontId="5"/>
  </si>
  <si>
    <t>資料 ： 保健福祉部社会福祉課</t>
    <rPh sb="5" eb="7">
      <t>ホケン</t>
    </rPh>
    <rPh sb="7" eb="9">
      <t>フクシ</t>
    </rPh>
    <phoneticPr fontId="5"/>
  </si>
  <si>
    <t>平成３０年</t>
  </si>
  <si>
    <t>平成２９年</t>
  </si>
  <si>
    <t>平成　９年</t>
    <rPh sb="0" eb="1">
      <t>ヒラ</t>
    </rPh>
    <rPh sb="1" eb="2">
      <t>セイ</t>
    </rPh>
    <rPh sb="4" eb="5">
      <t>ネン</t>
    </rPh>
    <phoneticPr fontId="5"/>
  </si>
  <si>
    <t>保 護 率 （‰）</t>
    <phoneticPr fontId="5"/>
  </si>
  <si>
    <t>被 保 護 人 員 （人）</t>
    <rPh sb="11" eb="12">
      <t>ニン</t>
    </rPh>
    <phoneticPr fontId="5"/>
  </si>
  <si>
    <t>被 保 護 世 帯 （戸）</t>
    <rPh sb="11" eb="12">
      <t>ト</t>
    </rPh>
    <phoneticPr fontId="5"/>
  </si>
  <si>
    <t xml:space="preserve">                 区分</t>
    <phoneticPr fontId="5"/>
  </si>
  <si>
    <t>各年４月１日現在</t>
    <phoneticPr fontId="5"/>
  </si>
  <si>
    <t>表４６　被保護世帯数及び世帯人員</t>
    <rPh sb="0" eb="1">
      <t>ヒョウ</t>
    </rPh>
    <phoneticPr fontId="5"/>
  </si>
  <si>
    <t>資料 ： 福祉部社会福祉課</t>
    <phoneticPr fontId="5"/>
  </si>
  <si>
    <t>令和　　元年</t>
    <rPh sb="0" eb="2">
      <t>レイワ</t>
    </rPh>
    <rPh sb="4" eb="6">
      <t>ガンネン</t>
    </rPh>
    <phoneticPr fontId="5"/>
  </si>
  <si>
    <t>平成３０年</t>
    <phoneticPr fontId="5"/>
  </si>
  <si>
    <t>支給総額（円）</t>
    <rPh sb="0" eb="2">
      <t>シキュウ</t>
    </rPh>
    <rPh sb="2" eb="4">
      <t>ソウガク</t>
    </rPh>
    <rPh sb="5" eb="6">
      <t>エン</t>
    </rPh>
    <phoneticPr fontId="5"/>
  </si>
  <si>
    <t>住居確保給付金
支給対象者（人）</t>
    <rPh sb="0" eb="2">
      <t>ジュウキョ</t>
    </rPh>
    <rPh sb="2" eb="4">
      <t>カクホ</t>
    </rPh>
    <rPh sb="4" eb="7">
      <t>キュウフキン</t>
    </rPh>
    <rPh sb="8" eb="10">
      <t>シキュウ</t>
    </rPh>
    <rPh sb="10" eb="12">
      <t>タイショウ</t>
    </rPh>
    <rPh sb="12" eb="13">
      <t>シャ</t>
    </rPh>
    <rPh sb="14" eb="15">
      <t>ニン</t>
    </rPh>
    <phoneticPr fontId="5"/>
  </si>
  <si>
    <t>相談件数（件）</t>
    <rPh sb="0" eb="2">
      <t>ソウダン</t>
    </rPh>
    <rPh sb="2" eb="4">
      <t>ケンスウ</t>
    </rPh>
    <rPh sb="5" eb="6">
      <t>ケン</t>
    </rPh>
    <phoneticPr fontId="5"/>
  </si>
  <si>
    <t>各年度末現在</t>
    <rPh sb="1" eb="4">
      <t>ネンドマツ</t>
    </rPh>
    <phoneticPr fontId="5"/>
  </si>
  <si>
    <t>表４７　生活困窮者自立相談支援事業状況</t>
    <rPh sb="0" eb="1">
      <t>ヒョウ</t>
    </rPh>
    <rPh sb="4" eb="6">
      <t>セイカツ</t>
    </rPh>
    <rPh sb="6" eb="9">
      <t>コンキュウシャ</t>
    </rPh>
    <rPh sb="9" eb="11">
      <t>ジリツ</t>
    </rPh>
    <rPh sb="11" eb="13">
      <t>ソウダン</t>
    </rPh>
    <rPh sb="13" eb="15">
      <t>シエン</t>
    </rPh>
    <rPh sb="15" eb="17">
      <t>ジギョウ</t>
    </rPh>
    <rPh sb="17" eb="19">
      <t>ジョウキョウ</t>
    </rPh>
    <phoneticPr fontId="5"/>
  </si>
  <si>
    <t xml:space="preserve"> 資料 ：  福祉部障害福祉課</t>
    <rPh sb="7" eb="9">
      <t>フクシ</t>
    </rPh>
    <phoneticPr fontId="5"/>
  </si>
  <si>
    <t>１８歳     以上</t>
  </si>
  <si>
    <t>１８歳     未満</t>
  </si>
  <si>
    <t>内部障害</t>
    <rPh sb="0" eb="2">
      <t>ナイブ</t>
    </rPh>
    <rPh sb="2" eb="4">
      <t>ショウガイ</t>
    </rPh>
    <phoneticPr fontId="5"/>
  </si>
  <si>
    <t>肢体障害</t>
    <rPh sb="0" eb="2">
      <t>シタイ</t>
    </rPh>
    <rPh sb="2" eb="4">
      <t>ショウガイ</t>
    </rPh>
    <phoneticPr fontId="5"/>
  </si>
  <si>
    <t>言語障害</t>
    <rPh sb="0" eb="2">
      <t>ゲンゴ</t>
    </rPh>
    <rPh sb="2" eb="4">
      <t>ショウガイ</t>
    </rPh>
    <phoneticPr fontId="5"/>
  </si>
  <si>
    <t>聴覚障害</t>
    <rPh sb="0" eb="2">
      <t>チョウカク</t>
    </rPh>
    <rPh sb="2" eb="4">
      <t>ショウガイ</t>
    </rPh>
    <phoneticPr fontId="5"/>
  </si>
  <si>
    <t>視覚障害</t>
    <phoneticPr fontId="5"/>
  </si>
  <si>
    <t>総計</t>
    <rPh sb="0" eb="2">
      <t>ソウケイ</t>
    </rPh>
    <phoneticPr fontId="5"/>
  </si>
  <si>
    <t xml:space="preserve">  　     　区分</t>
    <phoneticPr fontId="5"/>
  </si>
  <si>
    <t>各年度末現在(単位：人)</t>
    <rPh sb="7" eb="9">
      <t>タンイ</t>
    </rPh>
    <rPh sb="10" eb="11">
      <t>ニン</t>
    </rPh>
    <phoneticPr fontId="5"/>
  </si>
  <si>
    <t>表４８　身体障害者手帳保持者数</t>
    <rPh sb="0" eb="1">
      <t>ヒョウ</t>
    </rPh>
    <phoneticPr fontId="5"/>
  </si>
  <si>
    <t>対前年度伸び率＝（本年度総人口－前年度総人口）÷前年度総人口×１００</t>
    <rPh sb="0" eb="1">
      <t>タイ</t>
    </rPh>
    <rPh sb="1" eb="4">
      <t>ゼンネンド</t>
    </rPh>
    <rPh sb="4" eb="5">
      <t>ノ</t>
    </rPh>
    <rPh sb="6" eb="7">
      <t>リツ</t>
    </rPh>
    <rPh sb="9" eb="12">
      <t>ホンネンド</t>
    </rPh>
    <rPh sb="12" eb="15">
      <t>ソウジンコウ</t>
    </rPh>
    <rPh sb="16" eb="19">
      <t>ゼンネンド</t>
    </rPh>
    <rPh sb="19" eb="22">
      <t>ソウジンコウ</t>
    </rPh>
    <rPh sb="24" eb="27">
      <t>ゼンネンド</t>
    </rPh>
    <rPh sb="27" eb="30">
      <t>ソウジンコウ</t>
    </rPh>
    <phoneticPr fontId="5"/>
  </si>
  <si>
    <t>* 総人口は、当該年度末現在の住民基本台帳による。</t>
    <rPh sb="2" eb="3">
      <t>ソウ</t>
    </rPh>
    <rPh sb="3" eb="5">
      <t>ジンコウ</t>
    </rPh>
    <rPh sb="7" eb="9">
      <t>トウガイ</t>
    </rPh>
    <rPh sb="9" eb="12">
      <t>ネンドマツ</t>
    </rPh>
    <rPh sb="12" eb="14">
      <t>ゲンザイ</t>
    </rPh>
    <rPh sb="15" eb="17">
      <t>ジュウミン</t>
    </rPh>
    <rPh sb="17" eb="19">
      <t>キホン</t>
    </rPh>
    <rPh sb="19" eb="21">
      <t>ダイチョウ</t>
    </rPh>
    <phoneticPr fontId="5"/>
  </si>
  <si>
    <t>*平成２３年度以降の寝たきり老人数は、要介護4・5認定者数により推計し寝たきり老人数とみなしている。</t>
    <rPh sb="32" eb="34">
      <t>スイケイ</t>
    </rPh>
    <rPh sb="35" eb="36">
      <t>ネ</t>
    </rPh>
    <rPh sb="39" eb="41">
      <t>ロウジン</t>
    </rPh>
    <rPh sb="41" eb="42">
      <t>スウ</t>
    </rPh>
    <phoneticPr fontId="5"/>
  </si>
  <si>
    <t>*平成１９年度以降の寝たきり老人数は、寝たきり台帳件数及び要介護4・5認定者数。</t>
    <rPh sb="1" eb="3">
      <t>ヘイセイ</t>
    </rPh>
    <rPh sb="5" eb="7">
      <t>ネンド</t>
    </rPh>
    <rPh sb="7" eb="9">
      <t>イコウ</t>
    </rPh>
    <rPh sb="10" eb="11">
      <t>ネ</t>
    </rPh>
    <rPh sb="14" eb="16">
      <t>ロウジン</t>
    </rPh>
    <rPh sb="16" eb="17">
      <t>スウ</t>
    </rPh>
    <rPh sb="19" eb="20">
      <t>ネ</t>
    </rPh>
    <rPh sb="23" eb="25">
      <t>ダイチョウ</t>
    </rPh>
    <rPh sb="25" eb="27">
      <t>ケンスウ</t>
    </rPh>
    <rPh sb="27" eb="28">
      <t>オヨ</t>
    </rPh>
    <rPh sb="29" eb="32">
      <t>ヨウカイゴ</t>
    </rPh>
    <rPh sb="35" eb="38">
      <t>ニンテイシャ</t>
    </rPh>
    <rPh sb="38" eb="39">
      <t>スウ</t>
    </rPh>
    <phoneticPr fontId="5"/>
  </si>
  <si>
    <t>*平成１８年度までの寝たきり老人数は、寝たきり台帳による。</t>
    <rPh sb="1" eb="3">
      <t>ヘイセイ</t>
    </rPh>
    <rPh sb="5" eb="7">
      <t>ネンド</t>
    </rPh>
    <rPh sb="10" eb="11">
      <t>ネ</t>
    </rPh>
    <rPh sb="14" eb="16">
      <t>ロウジン</t>
    </rPh>
    <rPh sb="16" eb="17">
      <t>スウ</t>
    </rPh>
    <rPh sb="19" eb="20">
      <t>ネ</t>
    </rPh>
    <rPh sb="23" eb="25">
      <t>ダイチョウ</t>
    </rPh>
    <phoneticPr fontId="5"/>
  </si>
  <si>
    <t>資料：保健部介護保険課</t>
    <rPh sb="5" eb="6">
      <t>ブ</t>
    </rPh>
    <rPh sb="6" eb="8">
      <t>カイゴ</t>
    </rPh>
    <phoneticPr fontId="5"/>
  </si>
  <si>
    <t>令和　元年度</t>
    <rPh sb="0" eb="1">
      <t>レイ</t>
    </rPh>
    <rPh sb="1" eb="2">
      <t>カズ</t>
    </rPh>
    <rPh sb="3" eb="5">
      <t>ガンネン</t>
    </rPh>
    <rPh sb="4" eb="6">
      <t>ネンド</t>
    </rPh>
    <phoneticPr fontId="5"/>
  </si>
  <si>
    <t>平成２３年度</t>
    <phoneticPr fontId="5"/>
  </si>
  <si>
    <t>平成１７年度</t>
    <phoneticPr fontId="5"/>
  </si>
  <si>
    <t>平成１６年度</t>
    <phoneticPr fontId="5"/>
  </si>
  <si>
    <t>平成１１年度</t>
    <rPh sb="0" eb="2">
      <t>ヘイセイ</t>
    </rPh>
    <rPh sb="4" eb="5">
      <t>ネン</t>
    </rPh>
    <phoneticPr fontId="5"/>
  </si>
  <si>
    <t>平成　９年度</t>
    <rPh sb="0" eb="2">
      <t>ヘイセイ</t>
    </rPh>
    <rPh sb="4" eb="5">
      <t>ネン</t>
    </rPh>
    <phoneticPr fontId="5"/>
  </si>
  <si>
    <t>老人割合</t>
    <rPh sb="0" eb="2">
      <t>ロウジン</t>
    </rPh>
    <rPh sb="2" eb="4">
      <t>ワリアイ</t>
    </rPh>
    <phoneticPr fontId="5"/>
  </si>
  <si>
    <t>対前年度
伸び率</t>
    <rPh sb="0" eb="1">
      <t>タイ</t>
    </rPh>
    <rPh sb="1" eb="3">
      <t>ゼンネン</t>
    </rPh>
    <rPh sb="3" eb="4">
      <t>ド</t>
    </rPh>
    <rPh sb="5" eb="6">
      <t>ノ</t>
    </rPh>
    <rPh sb="7" eb="8">
      <t>リツ</t>
    </rPh>
    <phoneticPr fontId="5"/>
  </si>
  <si>
    <t>　年度</t>
    <rPh sb="1" eb="2">
      <t>ネン</t>
    </rPh>
    <rPh sb="2" eb="3">
      <t>ド</t>
    </rPh>
    <phoneticPr fontId="5"/>
  </si>
  <si>
    <t>寝たきり</t>
    <rPh sb="0" eb="1">
      <t>ネ</t>
    </rPh>
    <phoneticPr fontId="5"/>
  </si>
  <si>
    <t>寝たきり老人数</t>
    <rPh sb="0" eb="1">
      <t>ネ</t>
    </rPh>
    <rPh sb="6" eb="7">
      <t>スウ</t>
    </rPh>
    <phoneticPr fontId="5"/>
  </si>
  <si>
    <t>６５ 歳 以 上 人 口</t>
    <rPh sb="9" eb="12">
      <t>ジンコウ</t>
    </rPh>
    <phoneticPr fontId="5"/>
  </si>
  <si>
    <t>総   人   口</t>
  </si>
  <si>
    <t xml:space="preserve">　　　　区分　　        </t>
    <rPh sb="4" eb="6">
      <t>クブン</t>
    </rPh>
    <phoneticPr fontId="5"/>
  </si>
  <si>
    <t>　各年度末現在(単位：人、％)</t>
    <rPh sb="8" eb="10">
      <t>タンイ</t>
    </rPh>
    <rPh sb="11" eb="12">
      <t>ニン</t>
    </rPh>
    <phoneticPr fontId="5"/>
  </si>
  <si>
    <t>表４９　寝たきり老人数</t>
    <rPh sb="0" eb="1">
      <t>ヒョウ</t>
    </rPh>
    <phoneticPr fontId="5"/>
  </si>
  <si>
    <t>資料 ：  こども部幼児保育課</t>
    <rPh sb="10" eb="12">
      <t>ヨウジ</t>
    </rPh>
    <rPh sb="12" eb="14">
      <t>ホイク</t>
    </rPh>
    <phoneticPr fontId="5"/>
  </si>
  <si>
    <t>令和２年</t>
    <rPh sb="0" eb="1">
      <t>レイ</t>
    </rPh>
    <rPh sb="1" eb="2">
      <t>カズ</t>
    </rPh>
    <rPh sb="3" eb="4">
      <t>ネン</t>
    </rPh>
    <phoneticPr fontId="5"/>
  </si>
  <si>
    <t>平成２９年</t>
    <phoneticPr fontId="5"/>
  </si>
  <si>
    <t>平成９年</t>
    <rPh sb="0" eb="2">
      <t>ヘイセイ</t>
    </rPh>
    <rPh sb="3" eb="4">
      <t>ネン</t>
    </rPh>
    <phoneticPr fontId="5"/>
  </si>
  <si>
    <t>５　歳</t>
    <phoneticPr fontId="5"/>
  </si>
  <si>
    <t>４　歳</t>
    <phoneticPr fontId="5"/>
  </si>
  <si>
    <t>３　歳</t>
    <phoneticPr fontId="5"/>
  </si>
  <si>
    <t>２　歳</t>
    <phoneticPr fontId="5"/>
  </si>
  <si>
    <t>１　歳</t>
    <phoneticPr fontId="5"/>
  </si>
  <si>
    <t>０　歳</t>
    <phoneticPr fontId="5"/>
  </si>
  <si>
    <t>（園）数</t>
    <phoneticPr fontId="5"/>
  </si>
  <si>
    <t>在籍児数</t>
    <rPh sb="0" eb="2">
      <t>ザイセキ</t>
    </rPh>
    <rPh sb="2" eb="3">
      <t>ジ</t>
    </rPh>
    <rPh sb="3" eb="4">
      <t>スウ</t>
    </rPh>
    <phoneticPr fontId="5"/>
  </si>
  <si>
    <t>定員</t>
    <phoneticPr fontId="5"/>
  </si>
  <si>
    <t>保育所</t>
    <phoneticPr fontId="5"/>
  </si>
  <si>
    <t>各年４月１日現在(単位：人)</t>
    <rPh sb="0" eb="1">
      <t>カク</t>
    </rPh>
    <rPh sb="9" eb="11">
      <t>タンイ</t>
    </rPh>
    <rPh sb="12" eb="13">
      <t>ニン</t>
    </rPh>
    <phoneticPr fontId="5"/>
  </si>
  <si>
    <t>表５０　公私立保育所（園）数及び入所（園）児童数</t>
    <rPh sb="0" eb="1">
      <t>ヒョウ</t>
    </rPh>
    <phoneticPr fontId="5"/>
  </si>
  <si>
    <t>保育所型</t>
    <rPh sb="0" eb="2">
      <t>ホイク</t>
    </rPh>
    <rPh sb="2" eb="3">
      <t>ショ</t>
    </rPh>
    <rPh sb="3" eb="4">
      <t>ガタ</t>
    </rPh>
    <phoneticPr fontId="5"/>
  </si>
  <si>
    <t>幼稚園型</t>
    <rPh sb="0" eb="3">
      <t>ヨウチエン</t>
    </rPh>
    <rPh sb="3" eb="4">
      <t>ガタ</t>
    </rPh>
    <phoneticPr fontId="5"/>
  </si>
  <si>
    <t>幼保
連携型</t>
    <rPh sb="0" eb="2">
      <t>ヨウホ</t>
    </rPh>
    <rPh sb="3" eb="6">
      <t>レンケイガタ</t>
    </rPh>
    <phoneticPr fontId="5"/>
  </si>
  <si>
    <t>園数</t>
    <rPh sb="0" eb="1">
      <t>エン</t>
    </rPh>
    <rPh sb="1" eb="2">
      <t>カズ</t>
    </rPh>
    <phoneticPr fontId="5"/>
  </si>
  <si>
    <t>園</t>
    <rPh sb="0" eb="1">
      <t>エン</t>
    </rPh>
    <phoneticPr fontId="5"/>
  </si>
  <si>
    <t>表５１　認定こども園数及び入園児童数</t>
    <phoneticPr fontId="5"/>
  </si>
  <si>
    <t>※児童クラブ員・クラブ員数は公設公営児童クラブの数</t>
    <rPh sb="1" eb="3">
      <t>ジドウ</t>
    </rPh>
    <rPh sb="6" eb="7">
      <t>イン</t>
    </rPh>
    <rPh sb="11" eb="12">
      <t>イン</t>
    </rPh>
    <rPh sb="12" eb="13">
      <t>スウ</t>
    </rPh>
    <rPh sb="14" eb="16">
      <t>コウセツ</t>
    </rPh>
    <rPh sb="16" eb="18">
      <t>コウエイ</t>
    </rPh>
    <rPh sb="18" eb="20">
      <t>ジドウ</t>
    </rPh>
    <rPh sb="24" eb="25">
      <t>カズ</t>
    </rPh>
    <phoneticPr fontId="5"/>
  </si>
  <si>
    <t xml:space="preserve">                        資料 ：  こども部こども育成課</t>
    <rPh sb="37" eb="39">
      <t>イクセイ</t>
    </rPh>
    <phoneticPr fontId="5"/>
  </si>
  <si>
    <t>クラブ員数</t>
    <rPh sb="3" eb="4">
      <t>イン</t>
    </rPh>
    <phoneticPr fontId="5"/>
  </si>
  <si>
    <t>児童クラブ数</t>
    <rPh sb="0" eb="2">
      <t>ジドウ</t>
    </rPh>
    <phoneticPr fontId="5"/>
  </si>
  <si>
    <t>来館者数(人）</t>
    <rPh sb="5" eb="6">
      <t>ニン</t>
    </rPh>
    <phoneticPr fontId="5"/>
  </si>
  <si>
    <t>児童館数</t>
    <phoneticPr fontId="5"/>
  </si>
  <si>
    <t>各年度間累計</t>
  </si>
  <si>
    <t>表５２　児童館利用状況</t>
    <rPh sb="0" eb="1">
      <t>ヒョウ</t>
    </rPh>
    <rPh sb="4" eb="6">
      <t>ジドウ</t>
    </rPh>
    <phoneticPr fontId="5"/>
  </si>
  <si>
    <t>資料 ：教育局教育総務課(学校基本調査結果)</t>
    <phoneticPr fontId="5"/>
  </si>
  <si>
    <t>平成１２年</t>
    <rPh sb="0" eb="2">
      <t>ヘイセイ</t>
    </rPh>
    <rPh sb="2" eb="5">
      <t>ネン</t>
    </rPh>
    <phoneticPr fontId="5"/>
  </si>
  <si>
    <t>平成  ９年</t>
    <phoneticPr fontId="5"/>
  </si>
  <si>
    <t>平成  ８年</t>
    <phoneticPr fontId="5"/>
  </si>
  <si>
    <t>平成  ７年</t>
    <phoneticPr fontId="5"/>
  </si>
  <si>
    <t>平成  ６年</t>
    <phoneticPr fontId="5"/>
  </si>
  <si>
    <t>女</t>
  </si>
  <si>
    <t>男</t>
  </si>
  <si>
    <t>園　　数</t>
    <rPh sb="0" eb="1">
      <t>エン</t>
    </rPh>
    <rPh sb="3" eb="4">
      <t>スウ</t>
    </rPh>
    <phoneticPr fontId="5"/>
  </si>
  <si>
    <t xml:space="preserve">   年</t>
  </si>
  <si>
    <t>総                       計</t>
  </si>
  <si>
    <t>５ 歳 児</t>
    <phoneticPr fontId="5"/>
  </si>
  <si>
    <t>４ 歳 児</t>
    <phoneticPr fontId="5"/>
  </si>
  <si>
    <t>３ 歳 児</t>
    <phoneticPr fontId="5"/>
  </si>
  <si>
    <t>職員数</t>
    <rPh sb="0" eb="3">
      <t>ショクインスウ</t>
    </rPh>
    <phoneticPr fontId="5"/>
  </si>
  <si>
    <t>教　　員　　数</t>
    <rPh sb="0" eb="7">
      <t>キョウインスウ</t>
    </rPh>
    <phoneticPr fontId="5"/>
  </si>
  <si>
    <t>園                           児                          数</t>
  </si>
  <si>
    <t>幼　 稚</t>
    <phoneticPr fontId="5"/>
  </si>
  <si>
    <t xml:space="preserve">        区分</t>
    <phoneticPr fontId="5"/>
  </si>
  <si>
    <t>　　 各年５月１日現在  (単位：人)</t>
  </si>
  <si>
    <t>私       立</t>
  </si>
  <si>
    <t>園   数</t>
    <phoneticPr fontId="5"/>
  </si>
  <si>
    <t>職員数</t>
    <rPh sb="0" eb="2">
      <t>ショクイン</t>
    </rPh>
    <rPh sb="2" eb="3">
      <t>スウ</t>
    </rPh>
    <phoneticPr fontId="5"/>
  </si>
  <si>
    <t>幼   稚</t>
    <phoneticPr fontId="5"/>
  </si>
  <si>
    <t>　　 各年５月１日現在  (単位：人)</t>
    <rPh sb="14" eb="16">
      <t>タンイ</t>
    </rPh>
    <rPh sb="17" eb="18">
      <t>ニン</t>
    </rPh>
    <phoneticPr fontId="5"/>
  </si>
  <si>
    <t>公      立</t>
    <phoneticPr fontId="5"/>
  </si>
  <si>
    <t>表５３　幼稚園数、園児数及び教員数の推移</t>
    <rPh sb="0" eb="1">
      <t>ヒョウ</t>
    </rPh>
    <phoneticPr fontId="5"/>
  </si>
  <si>
    <t>※義務教育学校の開校に伴い、平成２８年度・平成３０年度は児童数及び教員数が減少している。</t>
    <rPh sb="1" eb="3">
      <t>ギム</t>
    </rPh>
    <rPh sb="3" eb="5">
      <t>キョウイク</t>
    </rPh>
    <rPh sb="5" eb="7">
      <t>ガッコウ</t>
    </rPh>
    <rPh sb="8" eb="10">
      <t>カイコウ</t>
    </rPh>
    <rPh sb="11" eb="12">
      <t>トモナ</t>
    </rPh>
    <rPh sb="14" eb="16">
      <t>ヘイセイ</t>
    </rPh>
    <rPh sb="18" eb="20">
      <t>ネンド</t>
    </rPh>
    <rPh sb="21" eb="23">
      <t>ヘイセイ</t>
    </rPh>
    <rPh sb="25" eb="27">
      <t>ネンド</t>
    </rPh>
    <rPh sb="28" eb="30">
      <t>ジドウ</t>
    </rPh>
    <rPh sb="30" eb="31">
      <t>スウ</t>
    </rPh>
    <rPh sb="31" eb="32">
      <t>オヨ</t>
    </rPh>
    <rPh sb="33" eb="35">
      <t>キョウイン</t>
    </rPh>
    <rPh sb="35" eb="36">
      <t>スウ</t>
    </rPh>
    <rPh sb="37" eb="39">
      <t>ゲンショウ</t>
    </rPh>
    <phoneticPr fontId="5"/>
  </si>
  <si>
    <t>資料 ：教育局教育総務課(学校基本調査結果)</t>
    <rPh sb="6" eb="7">
      <t>キョク</t>
    </rPh>
    <rPh sb="7" eb="9">
      <t>キョウイク</t>
    </rPh>
    <phoneticPr fontId="5"/>
  </si>
  <si>
    <t>平成　８年</t>
    <phoneticPr fontId="5"/>
  </si>
  <si>
    <t>平成　７年</t>
    <phoneticPr fontId="5"/>
  </si>
  <si>
    <t>女</t>
    <rPh sb="0" eb="1">
      <t>オンナ</t>
    </rPh>
    <phoneticPr fontId="5"/>
  </si>
  <si>
    <t>男</t>
    <rPh sb="0" eb="1">
      <t>オトコ</t>
    </rPh>
    <phoneticPr fontId="5"/>
  </si>
  <si>
    <t>職 員 数</t>
  </si>
  <si>
    <t>教          員          数</t>
  </si>
  <si>
    <t>児         童         数</t>
  </si>
  <si>
    <t>学 級 数</t>
  </si>
  <si>
    <t>学 校 数</t>
  </si>
  <si>
    <t xml:space="preserve">   各年５月１日現在  (単位：人)</t>
    <rPh sb="14" eb="16">
      <t>タンイ</t>
    </rPh>
    <rPh sb="17" eb="18">
      <t>ニン</t>
    </rPh>
    <phoneticPr fontId="5"/>
  </si>
  <si>
    <t>表５４　小学校数、学級数、児童数、教員数及び職員数の推移</t>
    <rPh sb="0" eb="1">
      <t>ヒョウ</t>
    </rPh>
    <rPh sb="7" eb="8">
      <t>スウ</t>
    </rPh>
    <phoneticPr fontId="5"/>
  </si>
  <si>
    <t>※　義務教育学校の開校に伴い、平成２８年度・平成３０年度は児童数及び教員数が減少している。</t>
    <phoneticPr fontId="5"/>
  </si>
  <si>
    <t>※　市内中等教育学校前期課程は、このデータに含まない。</t>
    <rPh sb="2" eb="4">
      <t>シナイ</t>
    </rPh>
    <rPh sb="4" eb="6">
      <t>チュウトウ</t>
    </rPh>
    <rPh sb="6" eb="8">
      <t>キョウイク</t>
    </rPh>
    <rPh sb="8" eb="10">
      <t>ガッコウ</t>
    </rPh>
    <rPh sb="10" eb="12">
      <t>ゼンキ</t>
    </rPh>
    <rPh sb="12" eb="14">
      <t>カテイ</t>
    </rPh>
    <rPh sb="22" eb="23">
      <t>フク</t>
    </rPh>
    <phoneticPr fontId="5"/>
  </si>
  <si>
    <t>※　市内公立・私立中学校を含む。</t>
    <rPh sb="2" eb="4">
      <t>シナイ</t>
    </rPh>
    <rPh sb="4" eb="6">
      <t>コウリツ</t>
    </rPh>
    <rPh sb="7" eb="9">
      <t>ワタクシリツ</t>
    </rPh>
    <rPh sb="9" eb="12">
      <t>チュウガッコウ</t>
    </rPh>
    <rPh sb="13" eb="14">
      <t>フク</t>
    </rPh>
    <phoneticPr fontId="5"/>
  </si>
  <si>
    <t>令和 元年</t>
    <rPh sb="0" eb="2">
      <t>レイワ</t>
    </rPh>
    <rPh sb="3" eb="5">
      <t>ガンネン</t>
    </rPh>
    <phoneticPr fontId="5"/>
  </si>
  <si>
    <t>平成　７年</t>
    <rPh sb="0" eb="2">
      <t>ヘイセイ</t>
    </rPh>
    <rPh sb="4" eb="5">
      <t>ネン</t>
    </rPh>
    <phoneticPr fontId="5"/>
  </si>
  <si>
    <t>生         徒         数</t>
  </si>
  <si>
    <t xml:space="preserve">      年       </t>
    <phoneticPr fontId="5"/>
  </si>
  <si>
    <t xml:space="preserve">  各年５月１日現在  (単位：人)</t>
    <rPh sb="13" eb="15">
      <t>タンイ</t>
    </rPh>
    <rPh sb="16" eb="17">
      <t>ニン</t>
    </rPh>
    <phoneticPr fontId="5"/>
  </si>
  <si>
    <t>表５５　中学校数、学級数、生徒数、教員数及び職員数の推移</t>
    <rPh sb="0" eb="1">
      <t>ヒョウ</t>
    </rPh>
    <rPh sb="7" eb="8">
      <t>スウ</t>
    </rPh>
    <phoneticPr fontId="5"/>
  </si>
  <si>
    <t>令和　２年</t>
    <rPh sb="0" eb="2">
      <t>レイワ</t>
    </rPh>
    <rPh sb="4" eb="5">
      <t>トシ</t>
    </rPh>
    <phoneticPr fontId="5"/>
  </si>
  <si>
    <t>教　　　　員　　　　数</t>
    <rPh sb="0" eb="1">
      <t>キョウ</t>
    </rPh>
    <rPh sb="5" eb="6">
      <t>イン</t>
    </rPh>
    <rPh sb="10" eb="11">
      <t>スウ</t>
    </rPh>
    <phoneticPr fontId="5"/>
  </si>
  <si>
    <t>生　　　　徒　　　　数</t>
    <rPh sb="0" eb="1">
      <t>セイ</t>
    </rPh>
    <rPh sb="5" eb="6">
      <t>ト</t>
    </rPh>
    <rPh sb="10" eb="11">
      <t>スウ</t>
    </rPh>
    <phoneticPr fontId="5"/>
  </si>
  <si>
    <t>学 級 数</t>
    <rPh sb="0" eb="1">
      <t>ガク</t>
    </rPh>
    <rPh sb="2" eb="3">
      <t>キュウ</t>
    </rPh>
    <rPh sb="4" eb="5">
      <t>スウ</t>
    </rPh>
    <phoneticPr fontId="5"/>
  </si>
  <si>
    <t>学 校 数</t>
    <rPh sb="0" eb="1">
      <t>ガク</t>
    </rPh>
    <rPh sb="2" eb="3">
      <t>コウ</t>
    </rPh>
    <rPh sb="4" eb="5">
      <t>スウ</t>
    </rPh>
    <phoneticPr fontId="5"/>
  </si>
  <si>
    <t xml:space="preserve"> 各年５月１日現在  (単位：人)</t>
    <phoneticPr fontId="5"/>
  </si>
  <si>
    <t>表５６　義務教育学校数、学級数、生徒数、教員数及び職員数の推移</t>
    <rPh sb="0" eb="1">
      <t>ヒョウ</t>
    </rPh>
    <phoneticPr fontId="5"/>
  </si>
  <si>
    <t>※ 登録人口は平成22年度より、有効期限切れを除く、現在有効な登録者数</t>
    <rPh sb="2" eb="4">
      <t>トウロク</t>
    </rPh>
    <rPh sb="4" eb="6">
      <t>ジンコウ</t>
    </rPh>
    <rPh sb="7" eb="9">
      <t>ヘイセイ</t>
    </rPh>
    <rPh sb="11" eb="13">
      <t>ネンド</t>
    </rPh>
    <rPh sb="16" eb="18">
      <t>ユウコウ</t>
    </rPh>
    <rPh sb="18" eb="20">
      <t>キゲン</t>
    </rPh>
    <rPh sb="20" eb="21">
      <t>キ</t>
    </rPh>
    <rPh sb="23" eb="24">
      <t>ノゾ</t>
    </rPh>
    <rPh sb="26" eb="28">
      <t>ゲンザイ</t>
    </rPh>
    <rPh sb="28" eb="30">
      <t>ユウコウ</t>
    </rPh>
    <rPh sb="31" eb="34">
      <t>トウロクシャ</t>
    </rPh>
    <rPh sb="34" eb="35">
      <t>スウ</t>
    </rPh>
    <phoneticPr fontId="5"/>
  </si>
  <si>
    <t>※ 貸出冊数分は交流センター図書室（筑波・谷田部・小野川・茎崎）を含む</t>
    <rPh sb="2" eb="4">
      <t>カシダ</t>
    </rPh>
    <rPh sb="4" eb="6">
      <t>サッスウ</t>
    </rPh>
    <rPh sb="6" eb="7">
      <t>ブン</t>
    </rPh>
    <rPh sb="8" eb="10">
      <t>コウリュウ</t>
    </rPh>
    <rPh sb="14" eb="17">
      <t>トショシツ</t>
    </rPh>
    <rPh sb="18" eb="20">
      <t>ツクバ</t>
    </rPh>
    <rPh sb="21" eb="24">
      <t>ヤタベ</t>
    </rPh>
    <rPh sb="25" eb="28">
      <t>オノガワ</t>
    </rPh>
    <rPh sb="29" eb="31">
      <t>クキザキ</t>
    </rPh>
    <rPh sb="33" eb="34">
      <t>フク</t>
    </rPh>
    <phoneticPr fontId="5"/>
  </si>
  <si>
    <t>資料：市立中央図書館　つくば市の図書館概要</t>
    <phoneticPr fontId="5"/>
  </si>
  <si>
    <t>令和元年度</t>
    <rPh sb="0" eb="1">
      <t>レイ</t>
    </rPh>
    <rPh sb="1" eb="2">
      <t>カズ</t>
    </rPh>
    <rPh sb="2" eb="3">
      <t>モト</t>
    </rPh>
    <rPh sb="3" eb="5">
      <t>ネンド</t>
    </rPh>
    <phoneticPr fontId="5"/>
  </si>
  <si>
    <t>平成２８年度</t>
    <rPh sb="0" eb="2">
      <t>ヘイセイ</t>
    </rPh>
    <rPh sb="5" eb="6">
      <t>ド</t>
    </rPh>
    <phoneticPr fontId="5"/>
  </si>
  <si>
    <t>平成２７年度</t>
    <rPh sb="0" eb="2">
      <t>ヘイセイ</t>
    </rPh>
    <rPh sb="5" eb="6">
      <t>ド</t>
    </rPh>
    <phoneticPr fontId="5"/>
  </si>
  <si>
    <t>平成２６年度</t>
    <rPh sb="0" eb="2">
      <t>ヘイセイ</t>
    </rPh>
    <rPh sb="5" eb="6">
      <t>ド</t>
    </rPh>
    <phoneticPr fontId="5"/>
  </si>
  <si>
    <t>ＡＶ機器利用人数（人）</t>
    <rPh sb="2" eb="4">
      <t>キキ</t>
    </rPh>
    <rPh sb="4" eb="6">
      <t>リヨウ</t>
    </rPh>
    <rPh sb="6" eb="8">
      <t>ニンズウ</t>
    </rPh>
    <rPh sb="9" eb="10">
      <t>ニン</t>
    </rPh>
    <phoneticPr fontId="5"/>
  </si>
  <si>
    <t>貸出冊数（冊）</t>
    <rPh sb="0" eb="2">
      <t>カシダシ</t>
    </rPh>
    <rPh sb="2" eb="3">
      <t>サツ</t>
    </rPh>
    <rPh sb="3" eb="4">
      <t>スウ</t>
    </rPh>
    <rPh sb="5" eb="6">
      <t>サツ</t>
    </rPh>
    <phoneticPr fontId="5"/>
  </si>
  <si>
    <t>貸出人数（人）</t>
    <rPh sb="0" eb="2">
      <t>カシダ</t>
    </rPh>
    <rPh sb="2" eb="4">
      <t>ニンズウ</t>
    </rPh>
    <rPh sb="5" eb="6">
      <t>ニン</t>
    </rPh>
    <phoneticPr fontId="5"/>
  </si>
  <si>
    <t>登録人数（人）</t>
    <rPh sb="0" eb="2">
      <t>トウロクシャ</t>
    </rPh>
    <rPh sb="2" eb="3">
      <t>ニン</t>
    </rPh>
    <rPh sb="3" eb="4">
      <t>スウ</t>
    </rPh>
    <rPh sb="5" eb="6">
      <t>ニン</t>
    </rPh>
    <phoneticPr fontId="5"/>
  </si>
  <si>
    <t>開館日数（日)</t>
    <rPh sb="0" eb="2">
      <t>カイカン</t>
    </rPh>
    <rPh sb="2" eb="4">
      <t>ニッスウ</t>
    </rPh>
    <rPh sb="5" eb="6">
      <t>ヒ</t>
    </rPh>
    <phoneticPr fontId="5"/>
  </si>
  <si>
    <t>各年度末現在</t>
    <rPh sb="0" eb="1">
      <t>カク</t>
    </rPh>
    <rPh sb="1" eb="4">
      <t>ネンドマツ</t>
    </rPh>
    <rPh sb="4" eb="6">
      <t>ゲンザイ</t>
    </rPh>
    <phoneticPr fontId="5"/>
  </si>
  <si>
    <t>表５７　図書館利用状況</t>
    <rPh sb="0" eb="1">
      <t>ヒョウ</t>
    </rPh>
    <phoneticPr fontId="5"/>
  </si>
  <si>
    <t>※平成２８年度１～３月の市民ホールくきざきは、大型修繕工事により施設閉鎖のため利用実績なし。</t>
    <rPh sb="1" eb="3">
      <t>ヘイセイ</t>
    </rPh>
    <rPh sb="5" eb="7">
      <t>ネンド</t>
    </rPh>
    <rPh sb="10" eb="11">
      <t>ガツ</t>
    </rPh>
    <rPh sb="12" eb="14">
      <t>シミン</t>
    </rPh>
    <rPh sb="23" eb="25">
      <t>オオガタ</t>
    </rPh>
    <rPh sb="25" eb="27">
      <t>シュウゼン</t>
    </rPh>
    <rPh sb="27" eb="29">
      <t>コウジ</t>
    </rPh>
    <rPh sb="32" eb="34">
      <t>シセツ</t>
    </rPh>
    <rPh sb="34" eb="36">
      <t>ヘイサ</t>
    </rPh>
    <rPh sb="39" eb="41">
      <t>リヨウ</t>
    </rPh>
    <rPh sb="41" eb="43">
      <t>ジッセキ</t>
    </rPh>
    <phoneticPr fontId="5"/>
  </si>
  <si>
    <t>※平成２３～２４年度の市民ホールとよさとは、東日本大震災被災により施設閉鎖のため利用実績なし。</t>
    <phoneticPr fontId="5"/>
  </si>
  <si>
    <t>※平成２３～２５年８月末の市民ホールやたべは、東日本大震災被災により施設閉鎖のため利用実績なし。</t>
    <rPh sb="10" eb="11">
      <t>ツキ</t>
    </rPh>
    <rPh sb="11" eb="12">
      <t>マツ</t>
    </rPh>
    <phoneticPr fontId="5"/>
  </si>
  <si>
    <t>※市民ホールくきざきは、つくば市との合併年度以降のデータ</t>
    <phoneticPr fontId="5"/>
  </si>
  <si>
    <t>※市民ホールやたべ・市民ホールつくばねは、附属の会議室利用を含む。</t>
    <rPh sb="1" eb="3">
      <t>シミン</t>
    </rPh>
    <rPh sb="10" eb="12">
      <t>シミン</t>
    </rPh>
    <rPh sb="21" eb="23">
      <t>フゾク</t>
    </rPh>
    <rPh sb="24" eb="27">
      <t>カイギシツ</t>
    </rPh>
    <rPh sb="27" eb="29">
      <t>リヨウ</t>
    </rPh>
    <rPh sb="30" eb="31">
      <t>フク</t>
    </rPh>
    <phoneticPr fontId="5"/>
  </si>
  <si>
    <t xml:space="preserve">資料：市民部文化芸術課 </t>
    <rPh sb="0" eb="2">
      <t>シリョウ</t>
    </rPh>
    <rPh sb="3" eb="5">
      <t>シミン</t>
    </rPh>
    <rPh sb="5" eb="6">
      <t>ブ</t>
    </rPh>
    <rPh sb="6" eb="8">
      <t>ブンカ</t>
    </rPh>
    <rPh sb="8" eb="10">
      <t>ゲイジュツ</t>
    </rPh>
    <rPh sb="10" eb="11">
      <t>カ</t>
    </rPh>
    <rPh sb="11" eb="12">
      <t>ガッカ</t>
    </rPh>
    <phoneticPr fontId="5"/>
  </si>
  <si>
    <t>人数</t>
    <rPh sb="0" eb="2">
      <t>ニンズウ</t>
    </rPh>
    <phoneticPr fontId="5"/>
  </si>
  <si>
    <t>件数</t>
    <rPh sb="0" eb="2">
      <t>ケンスウ</t>
    </rPh>
    <phoneticPr fontId="5"/>
  </si>
  <si>
    <t>市民ホールくきざき</t>
    <rPh sb="0" eb="2">
      <t>シミン</t>
    </rPh>
    <phoneticPr fontId="5"/>
  </si>
  <si>
    <t>市民ホールとよさと</t>
    <rPh sb="0" eb="2">
      <t>シミン</t>
    </rPh>
    <phoneticPr fontId="5"/>
  </si>
  <si>
    <t>市民ホールつくばね</t>
    <rPh sb="0" eb="2">
      <t>シミン</t>
    </rPh>
    <phoneticPr fontId="5"/>
  </si>
  <si>
    <t>市民ホールやたべ</t>
    <rPh sb="0" eb="2">
      <t>シミン</t>
    </rPh>
    <phoneticPr fontId="5"/>
  </si>
  <si>
    <t>（単位：件／人）</t>
    <rPh sb="1" eb="3">
      <t>タンイ</t>
    </rPh>
    <rPh sb="4" eb="5">
      <t>ケン</t>
    </rPh>
    <rPh sb="6" eb="7">
      <t>ニン</t>
    </rPh>
    <phoneticPr fontId="5"/>
  </si>
  <si>
    <t>表５８　市民ホール利用状況</t>
    <rPh sb="0" eb="1">
      <t>ヒョウ</t>
    </rPh>
    <rPh sb="4" eb="6">
      <t>シミン</t>
    </rPh>
    <rPh sb="9" eb="11">
      <t>リヨウ</t>
    </rPh>
    <rPh sb="11" eb="13">
      <t>ジョウキョウ</t>
    </rPh>
    <phoneticPr fontId="5"/>
  </si>
  <si>
    <t>つくばカピオ</t>
    <phoneticPr fontId="5"/>
  </si>
  <si>
    <t>ノバホール</t>
    <phoneticPr fontId="5"/>
  </si>
  <si>
    <t>表５９　ノバホール・つくばカピオ利用状況</t>
    <rPh sb="0" eb="1">
      <t>ヒョウ</t>
    </rPh>
    <rPh sb="16" eb="18">
      <t>リヨウ</t>
    </rPh>
    <rPh sb="18" eb="20">
      <t>ジョウキョウ</t>
    </rPh>
    <phoneticPr fontId="5"/>
  </si>
  <si>
    <t>※市民研修センターは浴室利用者を含む。</t>
    <phoneticPr fontId="5"/>
  </si>
  <si>
    <t>資料：市民部文化芸術課・教育局生涯学習推進課</t>
    <rPh sb="0" eb="2">
      <t>シリョウ</t>
    </rPh>
    <rPh sb="3" eb="5">
      <t>シミン</t>
    </rPh>
    <rPh sb="5" eb="6">
      <t>ブ</t>
    </rPh>
    <rPh sb="6" eb="8">
      <t>ブンカ</t>
    </rPh>
    <rPh sb="8" eb="10">
      <t>ゲイジュツ</t>
    </rPh>
    <rPh sb="10" eb="11">
      <t>カ</t>
    </rPh>
    <rPh sb="12" eb="15">
      <t>キョウイクキョク</t>
    </rPh>
    <rPh sb="15" eb="17">
      <t>ショウガイ</t>
    </rPh>
    <rPh sb="17" eb="19">
      <t>ガクシュウ</t>
    </rPh>
    <rPh sb="19" eb="21">
      <t>スイシン</t>
    </rPh>
    <rPh sb="21" eb="22">
      <t>カ</t>
    </rPh>
    <phoneticPr fontId="5"/>
  </si>
  <si>
    <t>平成30年度</t>
    <rPh sb="0" eb="2">
      <t>ヘイセイ</t>
    </rPh>
    <rPh sb="4" eb="6">
      <t>ネンド</t>
    </rPh>
    <phoneticPr fontId="5"/>
  </si>
  <si>
    <t>平成29年度</t>
    <rPh sb="0" eb="2">
      <t>ヘイセイ</t>
    </rPh>
    <rPh sb="4" eb="6">
      <t>ネンド</t>
    </rPh>
    <phoneticPr fontId="5"/>
  </si>
  <si>
    <t>平成28年度</t>
    <rPh sb="0" eb="2">
      <t>ヘイセイ</t>
    </rPh>
    <rPh sb="4" eb="5">
      <t>ネン</t>
    </rPh>
    <rPh sb="5" eb="6">
      <t>ド</t>
    </rPh>
    <phoneticPr fontId="5"/>
  </si>
  <si>
    <t>平成27年度</t>
    <rPh sb="0" eb="2">
      <t>ヘイセイ</t>
    </rPh>
    <rPh sb="4" eb="5">
      <t>ネン</t>
    </rPh>
    <rPh sb="5" eb="6">
      <t>ド</t>
    </rPh>
    <phoneticPr fontId="5"/>
  </si>
  <si>
    <t>平成26年度</t>
    <rPh sb="0" eb="2">
      <t>ヘイセイ</t>
    </rPh>
    <rPh sb="4" eb="6">
      <t>ネンド</t>
    </rPh>
    <phoneticPr fontId="5"/>
  </si>
  <si>
    <t>平成25年度</t>
    <rPh sb="0" eb="2">
      <t>ヘイセイ</t>
    </rPh>
    <rPh sb="4" eb="6">
      <t>ネンド</t>
    </rPh>
    <phoneticPr fontId="5"/>
  </si>
  <si>
    <t>平成24年度</t>
    <rPh sb="0" eb="2">
      <t>ヘイセイ</t>
    </rPh>
    <rPh sb="4" eb="6">
      <t>ネンド</t>
    </rPh>
    <phoneticPr fontId="5"/>
  </si>
  <si>
    <t>平成23年度</t>
    <rPh sb="0" eb="2">
      <t>ヘイセイ</t>
    </rPh>
    <rPh sb="4" eb="6">
      <t>ネンド</t>
    </rPh>
    <phoneticPr fontId="5"/>
  </si>
  <si>
    <t>平成22年度</t>
    <rPh sb="0" eb="2">
      <t>ヘイセイ</t>
    </rPh>
    <rPh sb="4" eb="6">
      <t>ネンド</t>
    </rPh>
    <phoneticPr fontId="5"/>
  </si>
  <si>
    <t>平成21年度</t>
    <rPh sb="0" eb="2">
      <t>ヘイセイ</t>
    </rPh>
    <rPh sb="4" eb="6">
      <t>ネンド</t>
    </rPh>
    <phoneticPr fontId="5"/>
  </si>
  <si>
    <t>平成20年度</t>
    <rPh sb="0" eb="2">
      <t>ヘイセイ</t>
    </rPh>
    <rPh sb="4" eb="6">
      <t>ネンド</t>
    </rPh>
    <phoneticPr fontId="5"/>
  </si>
  <si>
    <t>平成19年度</t>
    <rPh sb="0" eb="2">
      <t>ヘイセイ</t>
    </rPh>
    <rPh sb="4" eb="6">
      <t>ネンド</t>
    </rPh>
    <phoneticPr fontId="5"/>
  </si>
  <si>
    <t>平成18年度</t>
    <rPh sb="0" eb="2">
      <t>ヘイセイ</t>
    </rPh>
    <rPh sb="4" eb="6">
      <t>ネンド</t>
    </rPh>
    <phoneticPr fontId="5"/>
  </si>
  <si>
    <t>平成17年度</t>
    <rPh sb="0" eb="2">
      <t>ヘイセイ</t>
    </rPh>
    <rPh sb="4" eb="6">
      <t>ネンド</t>
    </rPh>
    <phoneticPr fontId="5"/>
  </si>
  <si>
    <t>市民研修センター</t>
    <rPh sb="0" eb="4">
      <t>シミンケンシュウ</t>
    </rPh>
    <phoneticPr fontId="5"/>
  </si>
  <si>
    <t>ふれあいプラザ</t>
    <phoneticPr fontId="5"/>
  </si>
  <si>
    <t>表６０　ふれあいプラザ・市民研修センター利用状況</t>
    <rPh sb="0" eb="1">
      <t>ヒョウ</t>
    </rPh>
    <rPh sb="12" eb="16">
      <t>シミンケンシュウ</t>
    </rPh>
    <rPh sb="20" eb="22">
      <t>リヨウ</t>
    </rPh>
    <rPh sb="22" eb="24">
      <t>ジョウキョウ</t>
    </rPh>
    <phoneticPr fontId="5"/>
  </si>
  <si>
    <t>※平成30年度の栗原交流センターは、耐震補強工事により７月から３月は臨時休館。</t>
    <rPh sb="1" eb="3">
      <t>ヘイセイ</t>
    </rPh>
    <rPh sb="5" eb="7">
      <t>ネンド</t>
    </rPh>
    <rPh sb="8" eb="10">
      <t>クリハラ</t>
    </rPh>
    <rPh sb="10" eb="12">
      <t>コウリュウ</t>
    </rPh>
    <rPh sb="18" eb="20">
      <t>タイシン</t>
    </rPh>
    <rPh sb="20" eb="22">
      <t>ホキョウ</t>
    </rPh>
    <rPh sb="22" eb="24">
      <t>コウジ</t>
    </rPh>
    <rPh sb="28" eb="29">
      <t>ガツ</t>
    </rPh>
    <rPh sb="32" eb="33">
      <t>ガツ</t>
    </rPh>
    <rPh sb="34" eb="36">
      <t>リンジ</t>
    </rPh>
    <rPh sb="36" eb="38">
      <t>キュウカン</t>
    </rPh>
    <phoneticPr fontId="5"/>
  </si>
  <si>
    <t>※平成29年度の吉沼交流センターは、耐震補強工事により12月から２月は臨時休館。</t>
    <rPh sb="1" eb="3">
      <t>ヘイセイ</t>
    </rPh>
    <rPh sb="5" eb="7">
      <t>ネンド</t>
    </rPh>
    <rPh sb="8" eb="10">
      <t>ヨシヌマ</t>
    </rPh>
    <rPh sb="10" eb="12">
      <t>コウリュウ</t>
    </rPh>
    <rPh sb="18" eb="20">
      <t>タイシン</t>
    </rPh>
    <rPh sb="20" eb="22">
      <t>ホキョウ</t>
    </rPh>
    <rPh sb="22" eb="24">
      <t>コウジ</t>
    </rPh>
    <rPh sb="29" eb="30">
      <t>ガツ</t>
    </rPh>
    <rPh sb="33" eb="34">
      <t>ガツ</t>
    </rPh>
    <rPh sb="35" eb="37">
      <t>リンジ</t>
    </rPh>
    <rPh sb="37" eb="39">
      <t>キュウカン</t>
    </rPh>
    <phoneticPr fontId="5"/>
  </si>
  <si>
    <t>※平成27年度は、桜交流センターでは耐震補強工事による臨時休館が、豊里交流センターでは常総市水害時の避難所としての対応があったため、例年と比較し利用実績が低い。</t>
    <rPh sb="5" eb="7">
      <t>ネンド</t>
    </rPh>
    <rPh sb="9" eb="10">
      <t>サクラ</t>
    </rPh>
    <rPh sb="10" eb="12">
      <t>コウリュウ</t>
    </rPh>
    <rPh sb="18" eb="20">
      <t>タイシン</t>
    </rPh>
    <rPh sb="20" eb="22">
      <t>ホキョウ</t>
    </rPh>
    <rPh sb="22" eb="24">
      <t>コウジ</t>
    </rPh>
    <rPh sb="27" eb="29">
      <t>リンジ</t>
    </rPh>
    <rPh sb="29" eb="31">
      <t>キュウカン</t>
    </rPh>
    <rPh sb="33" eb="35">
      <t>トヨサト</t>
    </rPh>
    <rPh sb="35" eb="37">
      <t>コウリュウ</t>
    </rPh>
    <rPh sb="43" eb="46">
      <t>ジョウソウシ</t>
    </rPh>
    <rPh sb="46" eb="48">
      <t>スイガイ</t>
    </rPh>
    <rPh sb="48" eb="49">
      <t>ジ</t>
    </rPh>
    <rPh sb="50" eb="53">
      <t>ヒナンジョ</t>
    </rPh>
    <rPh sb="57" eb="59">
      <t>タイオウ</t>
    </rPh>
    <rPh sb="66" eb="68">
      <t>レイネン</t>
    </rPh>
    <rPh sb="69" eb="71">
      <t>ヒカク</t>
    </rPh>
    <rPh sb="72" eb="74">
      <t>リヨウ</t>
    </rPh>
    <rPh sb="74" eb="76">
      <t>ジッセキ</t>
    </rPh>
    <rPh sb="77" eb="78">
      <t>ヒク</t>
    </rPh>
    <phoneticPr fontId="5"/>
  </si>
  <si>
    <t>※平成23年度の吉沼交流センターは、東日本大震災被災により、施設閉鎖のため利用実績なし。</t>
    <rPh sb="8" eb="10">
      <t>ヨシヌマ</t>
    </rPh>
    <rPh sb="10" eb="12">
      <t>コウリュウ</t>
    </rPh>
    <phoneticPr fontId="5"/>
  </si>
  <si>
    <t>※茎崎交流センターは、つくば市との合併年度以降のデータ</t>
    <phoneticPr fontId="5"/>
  </si>
  <si>
    <t>資料：市民部文化芸術課</t>
    <rPh sb="8" eb="10">
      <t>ゲイジュツ</t>
    </rPh>
    <phoneticPr fontId="5"/>
  </si>
  <si>
    <t>平成３０年度</t>
    <rPh sb="4" eb="6">
      <t>ネンド</t>
    </rPh>
    <phoneticPr fontId="5"/>
  </si>
  <si>
    <t>平成２９年度</t>
    <rPh sb="4" eb="6">
      <t>ネンド</t>
    </rPh>
    <phoneticPr fontId="5"/>
  </si>
  <si>
    <t>平成２８年度</t>
    <rPh sb="4" eb="6">
      <t>ネンド</t>
    </rPh>
    <phoneticPr fontId="5"/>
  </si>
  <si>
    <t>平成２７年度</t>
    <rPh sb="4" eb="6">
      <t>ネンド</t>
    </rPh>
    <phoneticPr fontId="5"/>
  </si>
  <si>
    <t>平成２６年度</t>
    <rPh sb="4" eb="6">
      <t>ネンド</t>
    </rPh>
    <phoneticPr fontId="5"/>
  </si>
  <si>
    <t>平成２５年度</t>
    <rPh sb="4" eb="6">
      <t>ネンド</t>
    </rPh>
    <phoneticPr fontId="5"/>
  </si>
  <si>
    <t>平成２４年度</t>
    <rPh sb="4" eb="6">
      <t>ネンド</t>
    </rPh>
    <phoneticPr fontId="5"/>
  </si>
  <si>
    <t>平成２３年度</t>
    <rPh sb="4" eb="6">
      <t>ネンド</t>
    </rPh>
    <phoneticPr fontId="5"/>
  </si>
  <si>
    <t>平成２２年度</t>
    <rPh sb="4" eb="6">
      <t>ネンド</t>
    </rPh>
    <phoneticPr fontId="5"/>
  </si>
  <si>
    <t>平成２１年度</t>
    <rPh sb="4" eb="6">
      <t>ネンド</t>
    </rPh>
    <phoneticPr fontId="5"/>
  </si>
  <si>
    <t>平成２０年度</t>
    <rPh sb="4" eb="6">
      <t>ネンド</t>
    </rPh>
    <phoneticPr fontId="5"/>
  </si>
  <si>
    <t>平成１９年度</t>
    <rPh sb="4" eb="6">
      <t>ネンド</t>
    </rPh>
    <phoneticPr fontId="5"/>
  </si>
  <si>
    <t>平成１８年度</t>
    <rPh sb="4" eb="6">
      <t>ネンド</t>
    </rPh>
    <phoneticPr fontId="5"/>
  </si>
  <si>
    <t>平成１７年度</t>
    <rPh sb="4" eb="6">
      <t>ネンド</t>
    </rPh>
    <phoneticPr fontId="5"/>
  </si>
  <si>
    <t>平成１６年度</t>
    <rPh sb="4" eb="6">
      <t>ネンド</t>
    </rPh>
    <phoneticPr fontId="5"/>
  </si>
  <si>
    <t>平成１５年度</t>
    <rPh sb="4" eb="6">
      <t>ネンド</t>
    </rPh>
    <phoneticPr fontId="5"/>
  </si>
  <si>
    <t>平成１４年度</t>
    <rPh sb="4" eb="6">
      <t>ネンド</t>
    </rPh>
    <phoneticPr fontId="5"/>
  </si>
  <si>
    <t>平成１３年度</t>
    <rPh sb="4" eb="6">
      <t>ネンド</t>
    </rPh>
    <phoneticPr fontId="5"/>
  </si>
  <si>
    <t>平成１２年度</t>
    <rPh sb="4" eb="6">
      <t>ネンド</t>
    </rPh>
    <phoneticPr fontId="5"/>
  </si>
  <si>
    <t>平成１１年度</t>
    <rPh sb="4" eb="6">
      <t>ネンド</t>
    </rPh>
    <phoneticPr fontId="5"/>
  </si>
  <si>
    <t>平成１０年度</t>
    <rPh sb="4" eb="6">
      <t>ネンド</t>
    </rPh>
    <phoneticPr fontId="5"/>
  </si>
  <si>
    <t>人数(人)</t>
    <rPh sb="0" eb="2">
      <t>ニンズウ</t>
    </rPh>
    <rPh sb="3" eb="4">
      <t>ニン</t>
    </rPh>
    <phoneticPr fontId="5"/>
  </si>
  <si>
    <t>冊数(冊)</t>
    <rPh sb="0" eb="1">
      <t>サツ</t>
    </rPh>
    <rPh sb="1" eb="2">
      <t>スウ</t>
    </rPh>
    <rPh sb="3" eb="4">
      <t>サツ</t>
    </rPh>
    <phoneticPr fontId="5"/>
  </si>
  <si>
    <t>件数(件)</t>
    <rPh sb="0" eb="2">
      <t>ケンスウ</t>
    </rPh>
    <rPh sb="3" eb="4">
      <t>ケン</t>
    </rPh>
    <phoneticPr fontId="5"/>
  </si>
  <si>
    <t>図書</t>
    <rPh sb="0" eb="2">
      <t>トショ</t>
    </rPh>
    <phoneticPr fontId="5"/>
  </si>
  <si>
    <t>交流センター</t>
    <rPh sb="0" eb="2">
      <t>コウリュウ</t>
    </rPh>
    <phoneticPr fontId="5"/>
  </si>
  <si>
    <t>種別</t>
    <rPh sb="0" eb="2">
      <t>シュベツ</t>
    </rPh>
    <phoneticPr fontId="5"/>
  </si>
  <si>
    <t>小野川</t>
    <rPh sb="0" eb="3">
      <t>オノガワ</t>
    </rPh>
    <phoneticPr fontId="5"/>
  </si>
  <si>
    <t>地域</t>
    <rPh sb="0" eb="2">
      <t>チイキ</t>
    </rPh>
    <phoneticPr fontId="5"/>
  </si>
  <si>
    <t>吾妻</t>
    <rPh sb="0" eb="2">
      <t>アズマ</t>
    </rPh>
    <phoneticPr fontId="5"/>
  </si>
  <si>
    <t>広岡</t>
    <rPh sb="0" eb="2">
      <t>ヒロオカ</t>
    </rPh>
    <phoneticPr fontId="5"/>
  </si>
  <si>
    <t>並木</t>
    <rPh sb="0" eb="2">
      <t>ナミキ</t>
    </rPh>
    <phoneticPr fontId="5"/>
  </si>
  <si>
    <t>竹園</t>
    <rPh sb="0" eb="2">
      <t>タケゾノ</t>
    </rPh>
    <phoneticPr fontId="5"/>
  </si>
  <si>
    <t>栗原</t>
    <rPh sb="0" eb="2">
      <t>クリハラ</t>
    </rPh>
    <phoneticPr fontId="5"/>
  </si>
  <si>
    <t>島名</t>
    <rPh sb="0" eb="2">
      <t>シマナ</t>
    </rPh>
    <phoneticPr fontId="5"/>
  </si>
  <si>
    <t>春日</t>
    <rPh sb="0" eb="2">
      <t>カスガ</t>
    </rPh>
    <phoneticPr fontId="5"/>
  </si>
  <si>
    <t>二の宮</t>
    <rPh sb="0" eb="1">
      <t>ニ</t>
    </rPh>
    <rPh sb="2" eb="3">
      <t>ミヤ</t>
    </rPh>
    <phoneticPr fontId="5"/>
  </si>
  <si>
    <t>松代</t>
    <rPh sb="0" eb="2">
      <t>マツシロ</t>
    </rPh>
    <phoneticPr fontId="5"/>
  </si>
  <si>
    <t>交流センター</t>
    <phoneticPr fontId="5"/>
  </si>
  <si>
    <t>吉沼</t>
    <rPh sb="0" eb="2">
      <t>ヨシヌマ</t>
    </rPh>
    <phoneticPr fontId="5"/>
  </si>
  <si>
    <t>各年度累計</t>
    <phoneticPr fontId="5"/>
  </si>
  <si>
    <t>表６１　交流センター利用状況</t>
    <rPh sb="0" eb="1">
      <t>ヒョウ</t>
    </rPh>
    <rPh sb="4" eb="6">
      <t>コウリュウ</t>
    </rPh>
    <rPh sb="10" eb="12">
      <t>リヨウ</t>
    </rPh>
    <rPh sb="12" eb="14">
      <t>ジョウキョウ</t>
    </rPh>
    <phoneticPr fontId="5"/>
  </si>
  <si>
    <t>※９月１日：選挙人名簿の定時登録日(平成29年6月1日改正）　　　　　　資料 ： 選挙管理委員会事務局</t>
    <rPh sb="2" eb="3">
      <t>ツキ</t>
    </rPh>
    <rPh sb="4" eb="5">
      <t>ニチ</t>
    </rPh>
    <rPh sb="6" eb="9">
      <t>センキョニン</t>
    </rPh>
    <rPh sb="9" eb="11">
      <t>メイボ</t>
    </rPh>
    <rPh sb="12" eb="14">
      <t>テイジ</t>
    </rPh>
    <rPh sb="14" eb="17">
      <t>トウロクビ</t>
    </rPh>
    <rPh sb="18" eb="20">
      <t>ヘイセイ</t>
    </rPh>
    <rPh sb="22" eb="23">
      <t>ネン</t>
    </rPh>
    <rPh sb="24" eb="25">
      <t>ガツ</t>
    </rPh>
    <rPh sb="26" eb="27">
      <t>ニチ</t>
    </rPh>
    <rPh sb="27" eb="29">
      <t>カイセイ</t>
    </rPh>
    <phoneticPr fontId="5"/>
  </si>
  <si>
    <t xml:space="preserve">平成２８年  </t>
    <phoneticPr fontId="5"/>
  </si>
  <si>
    <t>総数</t>
  </si>
  <si>
    <t>　　　　　　　　　　各年９月２日現在 （単位：人）</t>
    <rPh sb="20" eb="22">
      <t>タンイ</t>
    </rPh>
    <rPh sb="23" eb="24">
      <t>ニン</t>
    </rPh>
    <phoneticPr fontId="5"/>
  </si>
  <si>
    <t>表６２　選挙人名簿登録者数の推移</t>
    <rPh sb="0" eb="1">
      <t>ヒョウ</t>
    </rPh>
    <phoneticPr fontId="5"/>
  </si>
  <si>
    <t>　　　　　（男366人、女286人）を含む。</t>
    <rPh sb="19" eb="20">
      <t>フク</t>
    </rPh>
    <phoneticPr fontId="5"/>
  </si>
  <si>
    <t>　　　※投票者数については、期日前投票23,955人（男11,889人、女12,066人）、不在者投票652人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</si>
  <si>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t>茨城県計</t>
    <rPh sb="0" eb="3">
      <t>イバラキケン</t>
    </rPh>
    <rPh sb="3" eb="4">
      <t>ケイ</t>
    </rPh>
    <phoneticPr fontId="5"/>
  </si>
  <si>
    <t>つくば市計</t>
    <rPh sb="3" eb="4">
      <t>シ</t>
    </rPh>
    <rPh sb="4" eb="5">
      <t>ケイ</t>
    </rPh>
    <phoneticPr fontId="5"/>
  </si>
  <si>
    <t>在外投票</t>
    <rPh sb="0" eb="2">
      <t>ザイガイ</t>
    </rPh>
    <rPh sb="2" eb="4">
      <t>トウヒョウ</t>
    </rPh>
    <phoneticPr fontId="5"/>
  </si>
  <si>
    <t>投票率（％）</t>
    <rPh sb="0" eb="2">
      <t>トウヒョウ</t>
    </rPh>
    <rPh sb="2" eb="3">
      <t>リツ</t>
    </rPh>
    <phoneticPr fontId="5"/>
  </si>
  <si>
    <t>投票者数（人）</t>
    <rPh sb="0" eb="3">
      <t>トウヒョウシャ</t>
    </rPh>
    <rPh sb="3" eb="4">
      <t>スウ</t>
    </rPh>
    <rPh sb="5" eb="6">
      <t>ニン</t>
    </rPh>
    <phoneticPr fontId="5"/>
  </si>
  <si>
    <t>当日有権者数（人）</t>
    <rPh sb="0" eb="2">
      <t>トウジツ</t>
    </rPh>
    <rPh sb="2" eb="5">
      <t>ユウケンシャ</t>
    </rPh>
    <rPh sb="5" eb="6">
      <t>スウ</t>
    </rPh>
    <rPh sb="7" eb="8">
      <t>ニン</t>
    </rPh>
    <phoneticPr fontId="5"/>
  </si>
  <si>
    <t>平成28年7月26日～令和4年7月25日</t>
    <rPh sb="0" eb="2">
      <t>ヘイセイ</t>
    </rPh>
    <rPh sb="4" eb="5">
      <t>ネン</t>
    </rPh>
    <rPh sb="6" eb="7">
      <t>ガツ</t>
    </rPh>
    <rPh sb="9" eb="10">
      <t>ニチ</t>
    </rPh>
    <rPh sb="11" eb="13">
      <t>レイワ</t>
    </rPh>
    <rPh sb="14" eb="15">
      <t>ネン</t>
    </rPh>
    <rPh sb="16" eb="17">
      <t>ガツ</t>
    </rPh>
    <rPh sb="19" eb="20">
      <t>ニチ</t>
    </rPh>
    <phoneticPr fontId="5"/>
  </si>
  <si>
    <t>任期</t>
    <rPh sb="0" eb="2">
      <t>ニンキ</t>
    </rPh>
    <phoneticPr fontId="5"/>
  </si>
  <si>
    <t>選挙期日</t>
    <rPh sb="0" eb="2">
      <t>センキョ</t>
    </rPh>
    <rPh sb="2" eb="4">
      <t>キジツ</t>
    </rPh>
    <phoneticPr fontId="5"/>
  </si>
  <si>
    <t>参議院議員通常選挙（比例代表）</t>
    <rPh sb="0" eb="3">
      <t>サンギイン</t>
    </rPh>
    <rPh sb="3" eb="5">
      <t>ギイン</t>
    </rPh>
    <rPh sb="5" eb="7">
      <t>ツウジョウ</t>
    </rPh>
    <rPh sb="7" eb="9">
      <t>センキョ</t>
    </rPh>
    <rPh sb="10" eb="12">
      <t>ヒレイ</t>
    </rPh>
    <rPh sb="12" eb="14">
      <t>ダイヒョウ</t>
    </rPh>
    <phoneticPr fontId="5"/>
  </si>
  <si>
    <t>参議院議員通常選挙（茨城県選挙区）</t>
    <rPh sb="0" eb="3">
      <t>サンギイン</t>
    </rPh>
    <rPh sb="3" eb="5">
      <t>ギイン</t>
    </rPh>
    <rPh sb="5" eb="7">
      <t>ツウジョウ</t>
    </rPh>
    <rPh sb="7" eb="9">
      <t>センキョ</t>
    </rPh>
    <rPh sb="10" eb="13">
      <t>イバラキケン</t>
    </rPh>
    <rPh sb="13" eb="16">
      <t>センキョク</t>
    </rPh>
    <phoneticPr fontId="5"/>
  </si>
  <si>
    <t>　　　　　（男222人、女233人）を含む。</t>
    <rPh sb="19" eb="20">
      <t>フク</t>
    </rPh>
    <phoneticPr fontId="5"/>
  </si>
  <si>
    <t>　　　※投票者数については、期日前投票29,894人（男14,468人、女15,426人）、不在者投票455人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</si>
  <si>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t>令和元年7月29日～令和7年7月28日</t>
    <rPh sb="0" eb="1">
      <t>レイ</t>
    </rPh>
    <rPh sb="1" eb="2">
      <t>カズ</t>
    </rPh>
    <rPh sb="2" eb="3">
      <t>ゲン</t>
    </rPh>
    <rPh sb="3" eb="4">
      <t>ネン</t>
    </rPh>
    <rPh sb="5" eb="6">
      <t>ガツ</t>
    </rPh>
    <rPh sb="8" eb="9">
      <t>ニチ</t>
    </rPh>
    <rPh sb="10" eb="11">
      <t>レイ</t>
    </rPh>
    <rPh sb="11" eb="12">
      <t>カズ</t>
    </rPh>
    <rPh sb="13" eb="14">
      <t>ネン</t>
    </rPh>
    <rPh sb="15" eb="16">
      <t>ガツ</t>
    </rPh>
    <rPh sb="18" eb="19">
      <t>ニチ</t>
    </rPh>
    <phoneticPr fontId="5"/>
  </si>
  <si>
    <t>令和元年７月21日</t>
    <rPh sb="0" eb="4">
      <t>レイワガンネン</t>
    </rPh>
    <rPh sb="5" eb="6">
      <t>ガツ</t>
    </rPh>
    <rPh sb="8" eb="9">
      <t>ニチ</t>
    </rPh>
    <phoneticPr fontId="5"/>
  </si>
  <si>
    <t>　　　※投票者数については、期日前投票29,889人（男14,464人、女15,425人）、不在者投票455人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</si>
  <si>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r>
      <t>令和元年7月</t>
    </r>
    <r>
      <rPr>
        <sz val="11"/>
        <color theme="1"/>
        <rFont val="Yu Gothic"/>
        <family val="2"/>
        <scheme val="minor"/>
      </rPr>
      <t>21日</t>
    </r>
    <rPh sb="0" eb="4">
      <t>レイワガンネン</t>
    </rPh>
    <rPh sb="5" eb="6">
      <t>ガツ</t>
    </rPh>
    <rPh sb="8" eb="9">
      <t>ニチ</t>
    </rPh>
    <phoneticPr fontId="5"/>
  </si>
  <si>
    <t>　　　　　（男238人、女234人）を含む。</t>
    <rPh sb="19" eb="20">
      <t>フク</t>
    </rPh>
    <phoneticPr fontId="5"/>
  </si>
  <si>
    <t>　　　※投票者数については、期日前投票38,435人（男18,617人、女19,818人）、不在者投票472人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</si>
  <si>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t>平成29年10月22日～令和3年10月21日</t>
    <rPh sb="0" eb="2">
      <t>ヘイセイ</t>
    </rPh>
    <rPh sb="4" eb="5">
      <t>ネン</t>
    </rPh>
    <rPh sb="7" eb="8">
      <t>ガツ</t>
    </rPh>
    <rPh sb="10" eb="11">
      <t>ニチ</t>
    </rPh>
    <rPh sb="12" eb="14">
      <t>レイワ</t>
    </rPh>
    <rPh sb="15" eb="16">
      <t>ネン</t>
    </rPh>
    <rPh sb="18" eb="19">
      <t>ガツ</t>
    </rPh>
    <rPh sb="21" eb="22">
      <t>ニチ</t>
    </rPh>
    <phoneticPr fontId="5"/>
  </si>
  <si>
    <t>衆議院議員総選挙（比例代表）</t>
    <rPh sb="0" eb="3">
      <t>シュウギイン</t>
    </rPh>
    <rPh sb="3" eb="5">
      <t>ギイン</t>
    </rPh>
    <rPh sb="5" eb="8">
      <t>ソウセンキョ</t>
    </rPh>
    <rPh sb="9" eb="11">
      <t>ヒレイ</t>
    </rPh>
    <rPh sb="11" eb="13">
      <t>ダイヒョウ</t>
    </rPh>
    <phoneticPr fontId="5"/>
  </si>
  <si>
    <t>　　　　　（男238人、女235人）を含む。</t>
    <rPh sb="19" eb="20">
      <t>フク</t>
    </rPh>
    <phoneticPr fontId="5"/>
  </si>
  <si>
    <t>　　　※投票者数については、期日前投票38,434人（男18,617人、女19,817人）、不在者投票473人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</si>
  <si>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t>６区計</t>
    <rPh sb="1" eb="2">
      <t>ク</t>
    </rPh>
    <rPh sb="2" eb="3">
      <t>ケイ</t>
    </rPh>
    <phoneticPr fontId="5"/>
  </si>
  <si>
    <t>衆議院議員総選挙（小選挙区〔６区〕）</t>
    <rPh sb="0" eb="3">
      <t>シュウギイン</t>
    </rPh>
    <rPh sb="3" eb="5">
      <t>ギイン</t>
    </rPh>
    <rPh sb="5" eb="8">
      <t>ソウセンキョ</t>
    </rPh>
    <rPh sb="9" eb="10">
      <t>ショウ</t>
    </rPh>
    <rPh sb="10" eb="13">
      <t>センキョク</t>
    </rPh>
    <rPh sb="15" eb="16">
      <t>ク</t>
    </rPh>
    <phoneticPr fontId="5"/>
  </si>
  <si>
    <t>　　　　　（男104人、女158人）を含む。</t>
    <rPh sb="19" eb="20">
      <t>フク</t>
    </rPh>
    <phoneticPr fontId="5"/>
  </si>
  <si>
    <t>　　　※投票者数については、期日前投票22,926人（男10,690人、女12,236人）、不在者投票262人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</si>
  <si>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t>平成31年1月8日～令和5年1月7日</t>
    <rPh sb="10" eb="12">
      <t>レイワ</t>
    </rPh>
    <phoneticPr fontId="5"/>
  </si>
  <si>
    <t>茨城県議会議員一般選挙（つくば市選挙区）</t>
    <rPh sb="0" eb="3">
      <t>イバラキケン</t>
    </rPh>
    <rPh sb="3" eb="5">
      <t>ギカイ</t>
    </rPh>
    <rPh sb="5" eb="7">
      <t>ギイン</t>
    </rPh>
    <rPh sb="7" eb="9">
      <t>イッパン</t>
    </rPh>
    <rPh sb="9" eb="11">
      <t>センキョ</t>
    </rPh>
    <rPh sb="15" eb="16">
      <t>シ</t>
    </rPh>
    <rPh sb="16" eb="19">
      <t>センキョク</t>
    </rPh>
    <phoneticPr fontId="5"/>
  </si>
  <si>
    <t>　　　　　（男125人、女187人）を含む。</t>
    <rPh sb="19" eb="20">
      <t>フク</t>
    </rPh>
    <phoneticPr fontId="5"/>
  </si>
  <si>
    <t>　　　※投票者数については、期日前投票21,508人（男10,343人、女11,165人）、不在者投票312人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</si>
  <si>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t>平成29年9月26日～令和3年9月25日</t>
    <rPh sb="0" eb="2">
      <t>ヘイセイ</t>
    </rPh>
    <rPh sb="4" eb="5">
      <t>ネン</t>
    </rPh>
    <rPh sb="6" eb="7">
      <t>ガツ</t>
    </rPh>
    <rPh sb="9" eb="10">
      <t>ニチ</t>
    </rPh>
    <rPh sb="11" eb="13">
      <t>レイワ</t>
    </rPh>
    <rPh sb="14" eb="15">
      <t>ネン</t>
    </rPh>
    <rPh sb="16" eb="17">
      <t>ガツ</t>
    </rPh>
    <rPh sb="19" eb="20">
      <t>ニチ</t>
    </rPh>
    <phoneticPr fontId="5"/>
  </si>
  <si>
    <t>茨城県知事選挙</t>
    <rPh sb="0" eb="2">
      <t>イバラキ</t>
    </rPh>
    <rPh sb="2" eb="5">
      <t>ケンチジ</t>
    </rPh>
    <rPh sb="5" eb="7">
      <t>センキョ</t>
    </rPh>
    <phoneticPr fontId="5"/>
  </si>
  <si>
    <t>　　　　　（男119人、女185人）を含む。</t>
    <rPh sb="19" eb="20">
      <t>フク</t>
    </rPh>
    <phoneticPr fontId="5"/>
  </si>
  <si>
    <t>　　　※投票者数については、期日前投票30,371人（男13,879人、女16,492人）、不在者投票304人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</si>
  <si>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t>令和2年11月30日～令和6年11月29日</t>
    <rPh sb="0" eb="1">
      <t>レイ</t>
    </rPh>
    <rPh sb="1" eb="2">
      <t>カズ</t>
    </rPh>
    <rPh sb="3" eb="4">
      <t>ネン</t>
    </rPh>
    <rPh sb="4" eb="5">
      <t>ヘイネン</t>
    </rPh>
    <rPh sb="6" eb="7">
      <t>ガツ</t>
    </rPh>
    <rPh sb="9" eb="10">
      <t>ニチ</t>
    </rPh>
    <rPh sb="11" eb="13">
      <t>レイワ</t>
    </rPh>
    <rPh sb="14" eb="15">
      <t>ネン</t>
    </rPh>
    <rPh sb="17" eb="18">
      <t>ガツ</t>
    </rPh>
    <rPh sb="20" eb="21">
      <t>ニチ</t>
    </rPh>
    <phoneticPr fontId="5"/>
  </si>
  <si>
    <t>つくば市議会議員一般選挙</t>
    <rPh sb="3" eb="6">
      <t>シギカイ</t>
    </rPh>
    <rPh sb="6" eb="8">
      <t>ギイン</t>
    </rPh>
    <rPh sb="8" eb="10">
      <t>イッパン</t>
    </rPh>
    <rPh sb="10" eb="12">
      <t>センキョ</t>
    </rPh>
    <phoneticPr fontId="5"/>
  </si>
  <si>
    <t>　　　　　（男120人、女185人）を含む。</t>
    <rPh sb="19" eb="20">
      <t>フク</t>
    </rPh>
    <phoneticPr fontId="5"/>
  </si>
  <si>
    <t>　　　※投票者数については、期日前投票30,365人（男13,878人、女16,487人）、不在者投票305人</t>
    <rPh sb="4" eb="7">
      <t>トウヒョウシャ</t>
    </rPh>
    <rPh sb="7" eb="8">
      <t>スウ</t>
    </rPh>
    <rPh sb="14" eb="16">
      <t>キジツ</t>
    </rPh>
    <rPh sb="16" eb="17">
      <t>マエ</t>
    </rPh>
    <rPh sb="17" eb="19">
      <t>トウヒョウ</t>
    </rPh>
    <rPh sb="25" eb="26">
      <t>ニン</t>
    </rPh>
    <rPh sb="27" eb="28">
      <t>オトコ</t>
    </rPh>
    <rPh sb="34" eb="35">
      <t>ニン</t>
    </rPh>
    <rPh sb="36" eb="37">
      <t>オンナ</t>
    </rPh>
    <rPh sb="43" eb="44">
      <t>ニン</t>
    </rPh>
    <phoneticPr fontId="5"/>
  </si>
  <si>
    <t>令和2年11月17日～令和6年11月16日</t>
    <rPh sb="0" eb="2">
      <t>レイワ</t>
    </rPh>
    <rPh sb="3" eb="4">
      <t>ネン</t>
    </rPh>
    <rPh sb="6" eb="7">
      <t>ガツ</t>
    </rPh>
    <rPh sb="9" eb="10">
      <t>ニチ</t>
    </rPh>
    <rPh sb="11" eb="13">
      <t>レイワ</t>
    </rPh>
    <rPh sb="14" eb="15">
      <t>ネン</t>
    </rPh>
    <rPh sb="17" eb="18">
      <t>ガツ</t>
    </rPh>
    <rPh sb="20" eb="21">
      <t>ニチ</t>
    </rPh>
    <phoneticPr fontId="5"/>
  </si>
  <si>
    <t>任期</t>
    <rPh sb="0" eb="1">
      <t>ニン</t>
    </rPh>
    <rPh sb="1" eb="2">
      <t>キ</t>
    </rPh>
    <phoneticPr fontId="5"/>
  </si>
  <si>
    <t>つくば市長選挙</t>
    <rPh sb="3" eb="5">
      <t>シチョウ</t>
    </rPh>
    <rPh sb="5" eb="7">
      <t>センキョ</t>
    </rPh>
    <phoneticPr fontId="5"/>
  </si>
  <si>
    <t>表６３　選挙投票状況（選挙別直近の投票状況）</t>
    <rPh sb="0" eb="1">
      <t>ヒョウ</t>
    </rPh>
    <rPh sb="4" eb="6">
      <t>センキョ</t>
    </rPh>
    <rPh sb="6" eb="8">
      <t>トウヒョウ</t>
    </rPh>
    <rPh sb="8" eb="10">
      <t>ジョウキョウ</t>
    </rPh>
    <rPh sb="11" eb="13">
      <t>センキョ</t>
    </rPh>
    <rPh sb="13" eb="14">
      <t>ベツ</t>
    </rPh>
    <rPh sb="14" eb="16">
      <t>チョッキン</t>
    </rPh>
    <rPh sb="17" eb="19">
      <t>トウヒョウ</t>
    </rPh>
    <rPh sb="19" eb="21">
      <t>ジョウキョウ</t>
    </rPh>
    <phoneticPr fontId="5"/>
  </si>
  <si>
    <t>資料 ： 会計事務局（つくば市歳入歳出決算書）</t>
    <rPh sb="0" eb="2">
      <t>シリョウ</t>
    </rPh>
    <rPh sb="5" eb="10">
      <t>カイケイジムキョク</t>
    </rPh>
    <rPh sb="14" eb="15">
      <t>シ</t>
    </rPh>
    <rPh sb="15" eb="17">
      <t>サイニュウ</t>
    </rPh>
    <rPh sb="17" eb="19">
      <t>サイシュツ</t>
    </rPh>
    <rPh sb="19" eb="22">
      <t>ケッサンショ</t>
    </rPh>
    <phoneticPr fontId="5"/>
  </si>
  <si>
    <t>令和元年度</t>
    <rPh sb="0" eb="2">
      <t>レイワ</t>
    </rPh>
    <rPh sb="2" eb="3">
      <t>ガン</t>
    </rPh>
    <rPh sb="3" eb="5">
      <t>ネンド</t>
    </rPh>
    <phoneticPr fontId="5"/>
  </si>
  <si>
    <t>平成１８年度</t>
    <rPh sb="0" eb="2">
      <t>ヘイセイ</t>
    </rPh>
    <rPh sb="4" eb="5">
      <t>ネン</t>
    </rPh>
    <rPh sb="5" eb="6">
      <t>ド</t>
    </rPh>
    <phoneticPr fontId="5"/>
  </si>
  <si>
    <t>平成１７年度</t>
    <rPh sb="0" eb="2">
      <t>ヘイセイ</t>
    </rPh>
    <rPh sb="4" eb="5">
      <t>ネン</t>
    </rPh>
    <rPh sb="5" eb="6">
      <t>ド</t>
    </rPh>
    <phoneticPr fontId="5"/>
  </si>
  <si>
    <t>平成１６年度</t>
    <rPh sb="0" eb="2">
      <t>ヘイセイ</t>
    </rPh>
    <rPh sb="4" eb="5">
      <t>ネン</t>
    </rPh>
    <rPh sb="5" eb="6">
      <t>ド</t>
    </rPh>
    <phoneticPr fontId="5"/>
  </si>
  <si>
    <t>平成１５年度</t>
    <rPh sb="0" eb="2">
      <t>ヘイセイ</t>
    </rPh>
    <rPh sb="4" eb="5">
      <t>ネン</t>
    </rPh>
    <rPh sb="5" eb="6">
      <t>ド</t>
    </rPh>
    <phoneticPr fontId="5"/>
  </si>
  <si>
    <t>対前年度増加率</t>
  </si>
  <si>
    <t>歳　出　決　算　額</t>
    <phoneticPr fontId="5"/>
  </si>
  <si>
    <t>歳　入　決　算　額</t>
    <phoneticPr fontId="5"/>
  </si>
  <si>
    <t xml:space="preserve">       各年度末現在 （単位：千円、％）</t>
    <phoneticPr fontId="5"/>
  </si>
  <si>
    <t>表６４　一般会計歳入・歳出決算額の推移</t>
    <rPh sb="0" eb="1">
      <t>ヒョウ</t>
    </rPh>
    <phoneticPr fontId="5"/>
  </si>
  <si>
    <t>資料 ：  会計事務局（つくば市歳入歳出決算書）</t>
    <rPh sb="6" eb="8">
      <t>カイケイ</t>
    </rPh>
    <rPh sb="8" eb="11">
      <t>ジムキョク</t>
    </rPh>
    <phoneticPr fontId="5"/>
  </si>
  <si>
    <t>－</t>
    <phoneticPr fontId="5"/>
  </si>
  <si>
    <t>ｎ</t>
    <phoneticPr fontId="5"/>
  </si>
  <si>
    <t>平成　　９年度</t>
    <phoneticPr fontId="5"/>
  </si>
  <si>
    <t>平成　　８年度</t>
    <phoneticPr fontId="5"/>
  </si>
  <si>
    <t>歳      出</t>
  </si>
  <si>
    <t>歳      入</t>
  </si>
  <si>
    <t>区       分</t>
  </si>
  <si>
    <t>農     業     共     済</t>
  </si>
  <si>
    <t>介護保険</t>
    <rPh sb="0" eb="2">
      <t>カイゴ</t>
    </rPh>
    <rPh sb="2" eb="4">
      <t>ホケン</t>
    </rPh>
    <phoneticPr fontId="5"/>
  </si>
  <si>
    <t>公平委員会</t>
    <rPh sb="0" eb="2">
      <t>コウヘイ</t>
    </rPh>
    <rPh sb="2" eb="5">
      <t>イインカイ</t>
    </rPh>
    <phoneticPr fontId="5"/>
  </si>
  <si>
    <t>作岡財産区</t>
    <rPh sb="0" eb="1">
      <t>サク</t>
    </rPh>
    <rPh sb="1" eb="2">
      <t>オカ</t>
    </rPh>
    <rPh sb="2" eb="5">
      <t>ザイサンク</t>
    </rPh>
    <phoneticPr fontId="5"/>
  </si>
  <si>
    <t>後期高齢者医療</t>
    <rPh sb="0" eb="2">
      <t>コウキ</t>
    </rPh>
    <rPh sb="2" eb="5">
      <t>コウレイシャ</t>
    </rPh>
    <rPh sb="5" eb="7">
      <t>イリョウ</t>
    </rPh>
    <phoneticPr fontId="5"/>
  </si>
  <si>
    <t xml:space="preserve"> </t>
    <phoneticPr fontId="5"/>
  </si>
  <si>
    <t>老    人    保    健</t>
  </si>
  <si>
    <t>下      水      道</t>
  </si>
  <si>
    <t>国 民 健 康 保 険</t>
  </si>
  <si>
    <t>合               計</t>
  </si>
  <si>
    <t>各年度末現在 （単位： 千円）</t>
    <rPh sb="0" eb="1">
      <t>カク</t>
    </rPh>
    <phoneticPr fontId="5"/>
  </si>
  <si>
    <t>表６５　特別会計歳入・歳出決算額の推移</t>
    <rPh sb="0" eb="1">
      <t>ヒョウ</t>
    </rPh>
    <rPh sb="8" eb="10">
      <t>サイニュウ</t>
    </rPh>
    <rPh sb="11" eb="13">
      <t>サイシュツ</t>
    </rPh>
    <rPh sb="13" eb="16">
      <t>ケッサンガク</t>
    </rPh>
    <rPh sb="17" eb="19">
      <t>スイイ</t>
    </rPh>
    <phoneticPr fontId="5"/>
  </si>
  <si>
    <t>※一口メモ　財政力指数 ：   地方交付税の規定により算出した基準財政収入額を基準財政需要額で
　　　　　　　　　　　　　　　　   除して得た数値の過去３カ年間の平均値をいい、地方公共団体の財政力
　　　　　　　　                    を示す指数として用いられる。</t>
    <rPh sb="1" eb="3">
      <t>ヒトクチ</t>
    </rPh>
    <rPh sb="6" eb="9">
      <t>ザイセイリョク</t>
    </rPh>
    <rPh sb="9" eb="11">
      <t>シスウ</t>
    </rPh>
    <rPh sb="82" eb="85">
      <t>ヘイキンチ</t>
    </rPh>
    <rPh sb="89" eb="91">
      <t>チホウ</t>
    </rPh>
    <rPh sb="91" eb="93">
      <t>コウキョウ</t>
    </rPh>
    <rPh sb="93" eb="95">
      <t>ダンタイ</t>
    </rPh>
    <rPh sb="96" eb="99">
      <t>ザイセイリョク</t>
    </rPh>
    <rPh sb="129" eb="130">
      <t>シメ</t>
    </rPh>
    <rPh sb="131" eb="133">
      <t>シスウ</t>
    </rPh>
    <rPh sb="136" eb="137">
      <t>モチ</t>
    </rPh>
    <phoneticPr fontId="70"/>
  </si>
  <si>
    <t>その他</t>
    <phoneticPr fontId="72"/>
  </si>
  <si>
    <t>訳</t>
    <rPh sb="0" eb="1">
      <t>ワケ</t>
    </rPh>
    <phoneticPr fontId="72"/>
  </si>
  <si>
    <t>保証･補償</t>
    <phoneticPr fontId="72"/>
  </si>
  <si>
    <t>物件等購入</t>
    <phoneticPr fontId="72"/>
  </si>
  <si>
    <t>内</t>
    <rPh sb="0" eb="1">
      <t>ウチ</t>
    </rPh>
    <phoneticPr fontId="72"/>
  </si>
  <si>
    <t>債務負担行為</t>
  </si>
  <si>
    <t>地方債残高</t>
    <phoneticPr fontId="70"/>
  </si>
  <si>
    <t>特定目的</t>
    <rPh sb="0" eb="2">
      <t>トクテイ</t>
    </rPh>
    <rPh sb="2" eb="4">
      <t>モクテキ</t>
    </rPh>
    <phoneticPr fontId="72"/>
  </si>
  <si>
    <t>減債</t>
    <phoneticPr fontId="72"/>
  </si>
  <si>
    <t>財政調整</t>
    <rPh sb="0" eb="2">
      <t>ザイセイ</t>
    </rPh>
    <rPh sb="2" eb="4">
      <t>チョウセイ</t>
    </rPh>
    <phoneticPr fontId="72"/>
  </si>
  <si>
    <t>積立金残高</t>
  </si>
  <si>
    <t>将来負担比率</t>
    <rPh sb="0" eb="2">
      <t>ショウライ</t>
    </rPh>
    <rPh sb="2" eb="4">
      <t>フタン</t>
    </rPh>
    <rPh sb="4" eb="6">
      <t>ヒリツ</t>
    </rPh>
    <phoneticPr fontId="70"/>
  </si>
  <si>
    <t>13,6%</t>
    <phoneticPr fontId="70"/>
  </si>
  <si>
    <t>実質公債費比率</t>
    <rPh sb="2" eb="4">
      <t>コウサイ</t>
    </rPh>
    <rPh sb="4" eb="5">
      <t>ヒ</t>
    </rPh>
    <rPh sb="5" eb="7">
      <t>ヒリツ</t>
    </rPh>
    <phoneticPr fontId="70"/>
  </si>
  <si>
    <t>起債制限比率</t>
  </si>
  <si>
    <t>公債費比率</t>
  </si>
  <si>
    <t>公債費負担比率</t>
  </si>
  <si>
    <t>経常一般財源等比率</t>
  </si>
  <si>
    <t>実質収支比率</t>
  </si>
  <si>
    <t>財政力指数(3年平均)</t>
  </si>
  <si>
    <t>標準財政規模</t>
  </si>
  <si>
    <t>標準税収入額</t>
  </si>
  <si>
    <t>基準財政需要額</t>
  </si>
  <si>
    <t>基準財政収入額</t>
  </si>
  <si>
    <t xml:space="preserve">区分 </t>
    <phoneticPr fontId="72"/>
  </si>
  <si>
    <t>令和元年度</t>
    <rPh sb="0" eb="2">
      <t>レイワ</t>
    </rPh>
    <rPh sb="2" eb="3">
      <t>ガン</t>
    </rPh>
    <rPh sb="3" eb="4">
      <t>ネン</t>
    </rPh>
    <phoneticPr fontId="70"/>
  </si>
  <si>
    <t>平成30年度</t>
    <rPh sb="4" eb="5">
      <t>ネン</t>
    </rPh>
    <phoneticPr fontId="70"/>
  </si>
  <si>
    <t>平成29年度</t>
    <rPh sb="4" eb="5">
      <t>ネン</t>
    </rPh>
    <phoneticPr fontId="70"/>
  </si>
  <si>
    <t>平成28年度</t>
    <rPh sb="4" eb="5">
      <t>ネン</t>
    </rPh>
    <phoneticPr fontId="70"/>
  </si>
  <si>
    <t>平成27年度</t>
    <rPh sb="4" eb="5">
      <t>ネン</t>
    </rPh>
    <phoneticPr fontId="70"/>
  </si>
  <si>
    <t>平成26年度</t>
    <rPh sb="4" eb="5">
      <t>ネン</t>
    </rPh>
    <phoneticPr fontId="70"/>
  </si>
  <si>
    <t>平成25年度</t>
    <rPh sb="4" eb="5">
      <t>ネン</t>
    </rPh>
    <phoneticPr fontId="70"/>
  </si>
  <si>
    <t>平成24年度</t>
    <rPh sb="4" eb="5">
      <t>ネン</t>
    </rPh>
    <phoneticPr fontId="70"/>
  </si>
  <si>
    <t>平成23年度</t>
    <rPh sb="4" eb="5">
      <t>ネン</t>
    </rPh>
    <phoneticPr fontId="70"/>
  </si>
  <si>
    <t>平成22年度</t>
    <rPh sb="4" eb="5">
      <t>ネン</t>
    </rPh>
    <phoneticPr fontId="70"/>
  </si>
  <si>
    <t>平成21年度</t>
    <rPh sb="4" eb="5">
      <t>ネン</t>
    </rPh>
    <phoneticPr fontId="70"/>
  </si>
  <si>
    <t>平成20年度</t>
    <phoneticPr fontId="70"/>
  </si>
  <si>
    <t>年度</t>
    <rPh sb="0" eb="2">
      <t>ネンド</t>
    </rPh>
    <phoneticPr fontId="70"/>
  </si>
  <si>
    <t>（単位：千円）</t>
    <phoneticPr fontId="70"/>
  </si>
  <si>
    <t xml:space="preserve">                        </t>
    <phoneticPr fontId="72"/>
  </si>
  <si>
    <t>表６６　財政力状況</t>
    <rPh sb="0" eb="1">
      <t>ヒョウ</t>
    </rPh>
    <rPh sb="4" eb="7">
      <t>ザイセイリョク</t>
    </rPh>
    <rPh sb="7" eb="9">
      <t>ジョウキョウ</t>
    </rPh>
    <phoneticPr fontId="70"/>
  </si>
  <si>
    <t>資料 ：  財務部財政課（つくば市歳入歳出決算書）</t>
    <rPh sb="6" eb="9">
      <t>ザイムブ</t>
    </rPh>
    <rPh sb="9" eb="11">
      <t>ザイセイ</t>
    </rPh>
    <rPh sb="11" eb="12">
      <t>カ</t>
    </rPh>
    <rPh sb="16" eb="17">
      <t>シ</t>
    </rPh>
    <rPh sb="17" eb="19">
      <t>サイニュウ</t>
    </rPh>
    <rPh sb="19" eb="21">
      <t>サイシュツ</t>
    </rPh>
    <rPh sb="21" eb="24">
      <t>ケッサンショ</t>
    </rPh>
    <phoneticPr fontId="5"/>
  </si>
  <si>
    <t>令和元年度</t>
    <rPh sb="0" eb="2">
      <t>レイワ</t>
    </rPh>
    <rPh sb="2" eb="5">
      <t>ガンネンド</t>
    </rPh>
    <phoneticPr fontId="5"/>
  </si>
  <si>
    <t>‐</t>
    <phoneticPr fontId="5"/>
  </si>
  <si>
    <t>都市計画税</t>
    <rPh sb="0" eb="2">
      <t>トシ</t>
    </rPh>
    <rPh sb="2" eb="4">
      <t>ケイカク</t>
    </rPh>
    <rPh sb="4" eb="5">
      <t>ゼイ</t>
    </rPh>
    <phoneticPr fontId="5"/>
  </si>
  <si>
    <t>入湯税</t>
  </si>
  <si>
    <t>特別土地保有税</t>
    <phoneticPr fontId="5"/>
  </si>
  <si>
    <t>たばこ税</t>
  </si>
  <si>
    <t>軽自動車税</t>
  </si>
  <si>
    <t>区      分</t>
  </si>
  <si>
    <t>法      人</t>
  </si>
  <si>
    <t>個     人</t>
  </si>
  <si>
    <t>固定資産税</t>
  </si>
  <si>
    <t>市     民     税</t>
  </si>
  <si>
    <t>各年度末現在 （単位：千円）</t>
    <phoneticPr fontId="5"/>
  </si>
  <si>
    <t>表６７ 市税収入状況</t>
    <rPh sb="0" eb="1">
      <t>ヒョウ</t>
    </rPh>
    <phoneticPr fontId="5"/>
  </si>
  <si>
    <t>資料 ：  総務部人事課 （ 給与実態調査より ）</t>
    <rPh sb="9" eb="11">
      <t>ジンジ</t>
    </rPh>
    <phoneticPr fontId="5"/>
  </si>
  <si>
    <t xml:space="preserve">            －</t>
  </si>
  <si>
    <t>平成１６年</t>
    <phoneticPr fontId="5"/>
  </si>
  <si>
    <t>職員</t>
    <rPh sb="0" eb="2">
      <t>ショクイン</t>
    </rPh>
    <phoneticPr fontId="5"/>
  </si>
  <si>
    <t>労務職</t>
  </si>
  <si>
    <t>保健職</t>
  </si>
  <si>
    <t>技能職</t>
  </si>
  <si>
    <t>歯科医師</t>
  </si>
  <si>
    <t>行政職</t>
  </si>
  <si>
    <t>　年</t>
    <rPh sb="1" eb="2">
      <t>ネン</t>
    </rPh>
    <phoneticPr fontId="5"/>
  </si>
  <si>
    <t>任期付</t>
    <rPh sb="2" eb="3">
      <t>ツ</t>
    </rPh>
    <phoneticPr fontId="5"/>
  </si>
  <si>
    <t>消防職</t>
    <rPh sb="0" eb="2">
      <t>ショウボウ</t>
    </rPh>
    <rPh sb="2" eb="3">
      <t>ショク</t>
    </rPh>
    <phoneticPr fontId="5"/>
  </si>
  <si>
    <t>教育職</t>
  </si>
  <si>
    <t>企業職</t>
  </si>
  <si>
    <t>福祉職</t>
    <rPh sb="0" eb="2">
      <t>フクシ</t>
    </rPh>
    <rPh sb="2" eb="3">
      <t>ショク</t>
    </rPh>
    <phoneticPr fontId="5"/>
  </si>
  <si>
    <t>医療</t>
    <phoneticPr fontId="5"/>
  </si>
  <si>
    <t>税務職</t>
  </si>
  <si>
    <t>特定</t>
    <rPh sb="0" eb="2">
      <t>トクテイ</t>
    </rPh>
    <phoneticPr fontId="5"/>
  </si>
  <si>
    <t>技能</t>
    <phoneticPr fontId="5"/>
  </si>
  <si>
    <t>看護</t>
    <phoneticPr fontId="5"/>
  </si>
  <si>
    <t>薬剤師</t>
  </si>
  <si>
    <t>医師</t>
    <phoneticPr fontId="5"/>
  </si>
  <si>
    <t>一般</t>
    <phoneticPr fontId="5"/>
  </si>
  <si>
    <t xml:space="preserve">     職種別</t>
    <phoneticPr fontId="5"/>
  </si>
  <si>
    <t>各年４月１日現在（単位：人）</t>
  </si>
  <si>
    <t>表６８　職種別市職員数</t>
    <rPh sb="0" eb="1">
      <t>ヒョウ</t>
    </rPh>
    <phoneticPr fontId="5"/>
  </si>
  <si>
    <t>3,964千円</t>
    <phoneticPr fontId="5"/>
  </si>
  <si>
    <t>（職員数　1,936人）</t>
    <rPh sb="1" eb="3">
      <t>ショクイン</t>
    </rPh>
    <rPh sb="3" eb="4">
      <t>スウ</t>
    </rPh>
    <rPh sb="10" eb="11">
      <t>ニン</t>
    </rPh>
    <phoneticPr fontId="5"/>
  </si>
  <si>
    <t>1人当たり市民所得</t>
    <rPh sb="0" eb="2">
      <t>ヒトリ</t>
    </rPh>
    <rPh sb="2" eb="3">
      <t>ア</t>
    </rPh>
    <rPh sb="5" eb="7">
      <t>シミン</t>
    </rPh>
    <rPh sb="7" eb="9">
      <t>ショトク</t>
    </rPh>
    <phoneticPr fontId="5"/>
  </si>
  <si>
    <t>市民 124.2人に1人</t>
    <rPh sb="0" eb="2">
      <t>シミン</t>
    </rPh>
    <rPh sb="8" eb="9">
      <t>ニン</t>
    </rPh>
    <rPh sb="10" eb="12">
      <t>ヒトリ</t>
    </rPh>
    <phoneticPr fontId="5"/>
  </si>
  <si>
    <t>122,349百万円</t>
    <rPh sb="7" eb="8">
      <t>ヒャク</t>
    </rPh>
    <phoneticPr fontId="5"/>
  </si>
  <si>
    <t>平成30年度</t>
    <phoneticPr fontId="5"/>
  </si>
  <si>
    <t>令和2.4.1</t>
    <rPh sb="0" eb="1">
      <t>レイ</t>
    </rPh>
    <rPh sb="1" eb="2">
      <t>カズ</t>
    </rPh>
    <phoneticPr fontId="5"/>
  </si>
  <si>
    <t>令和２年度（一般・特別会計当初予算額）</t>
    <rPh sb="0" eb="1">
      <t>レイ</t>
    </rPh>
    <rPh sb="1" eb="2">
      <t>カズ</t>
    </rPh>
    <rPh sb="3" eb="5">
      <t>ネンド</t>
    </rPh>
    <rPh sb="4" eb="5">
      <t>ド</t>
    </rPh>
    <rPh sb="6" eb="8">
      <t>イッパン</t>
    </rPh>
    <rPh sb="9" eb="11">
      <t>トクベツ</t>
    </rPh>
    <rPh sb="11" eb="13">
      <t>カイケイ</t>
    </rPh>
    <rPh sb="13" eb="15">
      <t>トウショ</t>
    </rPh>
    <rPh sb="15" eb="18">
      <t>ヨサンガク</t>
    </rPh>
    <phoneticPr fontId="5"/>
  </si>
  <si>
    <t>◆ 市町村民所得 ◆</t>
    <rPh sb="2" eb="5">
      <t>シチョウソン</t>
    </rPh>
    <rPh sb="5" eb="6">
      <t>ミン</t>
    </rPh>
    <rPh sb="6" eb="8">
      <t>ショトク</t>
    </rPh>
    <phoneticPr fontId="5"/>
  </si>
  <si>
    <t>市職員</t>
    <rPh sb="0" eb="3">
      <t>シショクイン</t>
    </rPh>
    <phoneticPr fontId="5"/>
  </si>
  <si>
    <t>市の予算</t>
    <rPh sb="0" eb="1">
      <t>シ</t>
    </rPh>
    <rPh sb="2" eb="4">
      <t>ヨサン</t>
    </rPh>
    <phoneticPr fontId="5"/>
  </si>
  <si>
    <t>（し尿・浄化槽汚泥）</t>
    <rPh sb="2" eb="3">
      <t>ニョウ</t>
    </rPh>
    <rPh sb="4" eb="7">
      <t>ジョウカソウ</t>
    </rPh>
    <rPh sb="7" eb="9">
      <t>オデイ</t>
    </rPh>
    <phoneticPr fontId="5"/>
  </si>
  <si>
    <t>（可燃ごみ・不燃ごみ）</t>
    <rPh sb="1" eb="3">
      <t>カネン</t>
    </rPh>
    <rPh sb="6" eb="8">
      <t>フネン</t>
    </rPh>
    <phoneticPr fontId="5"/>
  </si>
  <si>
    <t>1人当たり　197,255円</t>
    <rPh sb="0" eb="2">
      <t>ヒトリ</t>
    </rPh>
    <rPh sb="2" eb="3">
      <t>ア</t>
    </rPh>
    <rPh sb="13" eb="14">
      <t>エン</t>
    </rPh>
    <phoneticPr fontId="5"/>
  </si>
  <si>
    <t>1日　56.1kl　</t>
    <rPh sb="1" eb="2">
      <t>ニチ</t>
    </rPh>
    <phoneticPr fontId="5"/>
  </si>
  <si>
    <t>1日　 205.2t</t>
    <rPh sb="1" eb="2">
      <t>ニチ</t>
    </rPh>
    <phoneticPr fontId="5"/>
  </si>
  <si>
    <t>令和２年度</t>
    <rPh sb="0" eb="2">
      <t>レイワ</t>
    </rPh>
    <rPh sb="3" eb="5">
      <t>ネンド</t>
    </rPh>
    <phoneticPr fontId="5"/>
  </si>
  <si>
    <t>市税</t>
    <rPh sb="0" eb="2">
      <t>シゼイ</t>
    </rPh>
    <phoneticPr fontId="5"/>
  </si>
  <si>
    <t>し尿処理</t>
    <rPh sb="0" eb="2">
      <t>シニョウ</t>
    </rPh>
    <rPh sb="2" eb="4">
      <t>ショリ</t>
    </rPh>
    <phoneticPr fontId="5"/>
  </si>
  <si>
    <t>ごみ</t>
    <phoneticPr fontId="5"/>
  </si>
  <si>
    <t>（つくば中央・北警察署管内）</t>
    <rPh sb="4" eb="6">
      <t>チュウオウ</t>
    </rPh>
    <rPh sb="7" eb="8">
      <t>キタ</t>
    </rPh>
    <rPh sb="8" eb="11">
      <t>ケイサツショ</t>
    </rPh>
    <rPh sb="11" eb="13">
      <t>カンナイ</t>
    </rPh>
    <phoneticPr fontId="5"/>
  </si>
  <si>
    <t>1日　20.9件</t>
    <rPh sb="1" eb="2">
      <t>ニチ</t>
    </rPh>
    <rPh sb="7" eb="8">
      <t>ケン</t>
    </rPh>
    <phoneticPr fontId="5"/>
  </si>
  <si>
    <t>1日 0.2件</t>
    <rPh sb="1" eb="2">
      <t>ニチ</t>
    </rPh>
    <rPh sb="6" eb="7">
      <t>ケン</t>
    </rPh>
    <phoneticPr fontId="5"/>
  </si>
  <si>
    <t>1日　21.9件</t>
    <rPh sb="1" eb="2">
      <t>ニチ</t>
    </rPh>
    <rPh sb="7" eb="8">
      <t>ケン</t>
    </rPh>
    <phoneticPr fontId="5"/>
  </si>
  <si>
    <t>救急出動件数</t>
    <rPh sb="0" eb="2">
      <t>キュウキュウ</t>
    </rPh>
    <rPh sb="2" eb="4">
      <t>シュツドウ</t>
    </rPh>
    <rPh sb="4" eb="5">
      <t>ケン</t>
    </rPh>
    <rPh sb="5" eb="6">
      <t>カイスウ</t>
    </rPh>
    <phoneticPr fontId="5"/>
  </si>
  <si>
    <t>（自家用自動車）</t>
    <rPh sb="1" eb="4">
      <t>ジカヨウ</t>
    </rPh>
    <rPh sb="4" eb="7">
      <t>ジドウシャ</t>
    </rPh>
    <phoneticPr fontId="5"/>
  </si>
  <si>
    <t>一世帯当たり　1.5台</t>
    <rPh sb="0" eb="1">
      <t>イッ</t>
    </rPh>
    <rPh sb="1" eb="3">
      <t>セタイ</t>
    </rPh>
    <rPh sb="3" eb="4">
      <t>ア</t>
    </rPh>
    <rPh sb="10" eb="11">
      <t>ダイ</t>
    </rPh>
    <phoneticPr fontId="5"/>
  </si>
  <si>
    <t>年間　506,301人</t>
    <rPh sb="0" eb="2">
      <t>ネンカン</t>
    </rPh>
    <rPh sb="10" eb="11">
      <t>ニン</t>
    </rPh>
    <phoneticPr fontId="5"/>
  </si>
  <si>
    <t>1日　4,980冊</t>
    <rPh sb="1" eb="2">
      <t>ニチ</t>
    </rPh>
    <rPh sb="8" eb="9">
      <t>サツ</t>
    </rPh>
    <phoneticPr fontId="5"/>
  </si>
  <si>
    <t>自動車</t>
    <rPh sb="0" eb="3">
      <t>ジドウシャ</t>
    </rPh>
    <phoneticPr fontId="5"/>
  </si>
  <si>
    <t>交流センター利用者数</t>
    <rPh sb="0" eb="2">
      <t>コウリュウ</t>
    </rPh>
    <rPh sb="6" eb="9">
      <t>リヨウシャ</t>
    </rPh>
    <rPh sb="9" eb="10">
      <t>スウ</t>
    </rPh>
    <phoneticPr fontId="5"/>
  </si>
  <si>
    <t>図書館（室）貸出冊数</t>
    <rPh sb="0" eb="3">
      <t>トショカン</t>
    </rPh>
    <rPh sb="4" eb="5">
      <t>シツ</t>
    </rPh>
    <rPh sb="6" eb="8">
      <t>カシダシ</t>
    </rPh>
    <rPh sb="8" eb="10">
      <t>サッスウ</t>
    </rPh>
    <phoneticPr fontId="5"/>
  </si>
  <si>
    <t>（教員数　321人）</t>
    <rPh sb="1" eb="3">
      <t>キョウイン</t>
    </rPh>
    <rPh sb="3" eb="4">
      <t>スウ</t>
    </rPh>
    <rPh sb="8" eb="9">
      <t>ニン</t>
    </rPh>
    <phoneticPr fontId="5"/>
  </si>
  <si>
    <t>（教員数　480人）</t>
    <rPh sb="1" eb="3">
      <t>キョウイン</t>
    </rPh>
    <rPh sb="3" eb="4">
      <t>スウ</t>
    </rPh>
    <rPh sb="8" eb="9">
      <t>ニン</t>
    </rPh>
    <phoneticPr fontId="5"/>
  </si>
  <si>
    <t>（教員数　736人）</t>
    <rPh sb="1" eb="3">
      <t>キョウイン</t>
    </rPh>
    <rPh sb="3" eb="4">
      <t>スウ</t>
    </rPh>
    <rPh sb="8" eb="9">
      <t>ニン</t>
    </rPh>
    <phoneticPr fontId="5"/>
  </si>
  <si>
    <t>生徒17.3人に1人</t>
    <rPh sb="0" eb="2">
      <t>セイト</t>
    </rPh>
    <rPh sb="6" eb="7">
      <t>ニン</t>
    </rPh>
    <rPh sb="8" eb="10">
      <t>ヒトリ</t>
    </rPh>
    <phoneticPr fontId="5"/>
  </si>
  <si>
    <t>生徒11.5人に1人</t>
    <rPh sb="0" eb="2">
      <t>セイト</t>
    </rPh>
    <rPh sb="6" eb="7">
      <t>ニン</t>
    </rPh>
    <rPh sb="8" eb="10">
      <t>ヒトリ</t>
    </rPh>
    <phoneticPr fontId="5"/>
  </si>
  <si>
    <t>児童14.8人に1人</t>
    <rPh sb="0" eb="2">
      <t>ジドウ</t>
    </rPh>
    <rPh sb="6" eb="7">
      <t>ニン</t>
    </rPh>
    <rPh sb="8" eb="10">
      <t>ヒトリ</t>
    </rPh>
    <phoneticPr fontId="5"/>
  </si>
  <si>
    <t>　　　9,457人（137か国）</t>
    <rPh sb="8" eb="9">
      <t>ニン</t>
    </rPh>
    <rPh sb="14" eb="15">
      <t>コク</t>
    </rPh>
    <phoneticPr fontId="5"/>
  </si>
  <si>
    <t>令和2.5.1</t>
    <rPh sb="0" eb="2">
      <t>レイワ</t>
    </rPh>
    <phoneticPr fontId="5"/>
  </si>
  <si>
    <t>令和2.10.1</t>
    <rPh sb="0" eb="2">
      <t>レイワ</t>
    </rPh>
    <phoneticPr fontId="5"/>
  </si>
  <si>
    <t>義務教育学校</t>
    <rPh sb="0" eb="2">
      <t>ギム</t>
    </rPh>
    <rPh sb="2" eb="4">
      <t>キョウイク</t>
    </rPh>
    <rPh sb="4" eb="6">
      <t>ガッコウ</t>
    </rPh>
    <phoneticPr fontId="5"/>
  </si>
  <si>
    <t>中学校</t>
    <rPh sb="0" eb="3">
      <t>チュウガッコウ</t>
    </rPh>
    <phoneticPr fontId="5"/>
  </si>
  <si>
    <t>小学校</t>
    <rPh sb="0" eb="3">
      <t>ショウガッコウ</t>
    </rPh>
    <phoneticPr fontId="5"/>
  </si>
  <si>
    <t>小中学校等教員数</t>
    <rPh sb="0" eb="2">
      <t>ショウチュウ</t>
    </rPh>
    <rPh sb="2" eb="4">
      <t>ガッコウ</t>
    </rPh>
    <rPh sb="4" eb="5">
      <t>トウ</t>
    </rPh>
    <rPh sb="5" eb="8">
      <t>キョウインスウ</t>
    </rPh>
    <phoneticPr fontId="5"/>
  </si>
  <si>
    <t>外国人</t>
    <rPh sb="0" eb="3">
      <t>ガイコクジン</t>
    </rPh>
    <phoneticPr fontId="5"/>
  </si>
  <si>
    <t>(つくば市受理件数)</t>
    <phoneticPr fontId="5"/>
  </si>
  <si>
    <t>(つくば市受理件数)</t>
    <rPh sb="4" eb="5">
      <t>シ</t>
    </rPh>
    <rPh sb="5" eb="7">
      <t>ジュリ</t>
    </rPh>
    <rPh sb="7" eb="9">
      <t>ケンスウ</t>
    </rPh>
    <phoneticPr fontId="5"/>
  </si>
  <si>
    <t>転出      1日34.9人</t>
    <rPh sb="0" eb="2">
      <t>テンシュツ</t>
    </rPh>
    <rPh sb="9" eb="10">
      <t>ニチ</t>
    </rPh>
    <rPh sb="14" eb="15">
      <t>ニン</t>
    </rPh>
    <phoneticPr fontId="5"/>
  </si>
  <si>
    <t>1日　1.1組</t>
    <rPh sb="1" eb="2">
      <t>ニチ</t>
    </rPh>
    <rPh sb="6" eb="7">
      <t>クミ</t>
    </rPh>
    <phoneticPr fontId="5"/>
  </si>
  <si>
    <t>1日　3.7組</t>
    <rPh sb="1" eb="2">
      <t>ニチ</t>
    </rPh>
    <rPh sb="6" eb="7">
      <t>クミ</t>
    </rPh>
    <phoneticPr fontId="5"/>
  </si>
  <si>
    <t>転入      1日45.0人</t>
    <rPh sb="0" eb="2">
      <t>テンニュウ</t>
    </rPh>
    <rPh sb="9" eb="10">
      <t>ニチ</t>
    </rPh>
    <rPh sb="14" eb="15">
      <t>ニン</t>
    </rPh>
    <phoneticPr fontId="5"/>
  </si>
  <si>
    <t>離婚</t>
    <rPh sb="0" eb="2">
      <t>リコン</t>
    </rPh>
    <phoneticPr fontId="5"/>
  </si>
  <si>
    <t>結婚</t>
    <rPh sb="0" eb="2">
      <t>ケッコン</t>
    </rPh>
    <phoneticPr fontId="5"/>
  </si>
  <si>
    <t>転入・転出</t>
    <rPh sb="0" eb="2">
      <t>テンニュウ</t>
    </rPh>
    <rPh sb="3" eb="5">
      <t>テンシュツ</t>
    </rPh>
    <phoneticPr fontId="5"/>
  </si>
  <si>
    <t>１日　4.8人</t>
    <rPh sb="0" eb="1">
      <t>イチニチ</t>
    </rPh>
    <rPh sb="1" eb="2">
      <t>ニチ</t>
    </rPh>
    <rPh sb="6" eb="7">
      <t>ニン</t>
    </rPh>
    <phoneticPr fontId="5"/>
  </si>
  <si>
    <t>１日　6.0人</t>
    <rPh sb="0" eb="2">
      <t>イチニチ</t>
    </rPh>
    <rPh sb="6" eb="7">
      <t>ニン</t>
    </rPh>
    <phoneticPr fontId="5"/>
  </si>
  <si>
    <t>人</t>
    <rPh sb="0" eb="1">
      <t>ニン</t>
    </rPh>
    <phoneticPr fontId="5"/>
  </si>
  <si>
    <t>死亡</t>
    <rPh sb="0" eb="2">
      <t>シボウ</t>
    </rPh>
    <phoneticPr fontId="5"/>
  </si>
  <si>
    <t>出生</t>
    <rPh sb="0" eb="2">
      <t>シュッセイ</t>
    </rPh>
    <phoneticPr fontId="5"/>
  </si>
  <si>
    <t>一世帯当たり人員</t>
    <rPh sb="0" eb="3">
      <t>イッセタイ</t>
    </rPh>
    <rPh sb="3" eb="4">
      <t>ア</t>
    </rPh>
    <rPh sb="6" eb="8">
      <t>ジンイン</t>
    </rPh>
    <phoneticPr fontId="5"/>
  </si>
  <si>
    <t>世帯</t>
    <rPh sb="0" eb="2">
      <t>セタイ</t>
    </rPh>
    <phoneticPr fontId="5"/>
  </si>
  <si>
    <t>人／ｋ㎡</t>
    <rPh sb="0" eb="1">
      <t>ニン</t>
    </rPh>
    <phoneticPr fontId="5"/>
  </si>
  <si>
    <t>人口密度　　　</t>
    <rPh sb="0" eb="2">
      <t>ジンコウ</t>
    </rPh>
    <rPh sb="2" eb="4">
      <t>ミツド</t>
    </rPh>
    <phoneticPr fontId="5"/>
  </si>
  <si>
    <t xml:space="preserve">総人口 </t>
    <rPh sb="0" eb="3">
      <t>ソウジンコウ</t>
    </rPh>
    <phoneticPr fontId="5"/>
  </si>
  <si>
    <t>ｋ㎡</t>
    <phoneticPr fontId="5"/>
  </si>
  <si>
    <t>総面積</t>
    <rPh sb="0" eb="3">
      <t>ソウメンセキ</t>
    </rPh>
    <phoneticPr fontId="5"/>
  </si>
  <si>
    <t>令和2.10.1（常住人口）</t>
    <rPh sb="0" eb="1">
      <t>レイ</t>
    </rPh>
    <rPh sb="1" eb="2">
      <t>カズ</t>
    </rPh>
    <rPh sb="9" eb="11">
      <t>ジョウジュウ</t>
    </rPh>
    <rPh sb="11" eb="13">
      <t>ジンコウ</t>
    </rPh>
    <phoneticPr fontId="5"/>
  </si>
  <si>
    <t>令和2.10.1</t>
    <rPh sb="0" eb="1">
      <t>レイ</t>
    </rPh>
    <rPh sb="1" eb="2">
      <t>カズ</t>
    </rPh>
    <phoneticPr fontId="5"/>
  </si>
  <si>
    <t>人口・世帯数</t>
    <rPh sb="0" eb="2">
      <t>ジンコウ</t>
    </rPh>
    <rPh sb="3" eb="6">
      <t>セタイスウ</t>
    </rPh>
    <phoneticPr fontId="5"/>
  </si>
  <si>
    <t>面積・人口密度</t>
    <rPh sb="0" eb="2">
      <t>メンセキ</t>
    </rPh>
    <rPh sb="3" eb="7">
      <t>ジンコウミツド</t>
    </rPh>
    <phoneticPr fontId="5"/>
  </si>
  <si>
    <t>資料：気象庁気象統計情報</t>
    <rPh sb="0" eb="2">
      <t>シリョウ</t>
    </rPh>
    <rPh sb="3" eb="6">
      <t>キショウチョウ</t>
    </rPh>
    <rPh sb="6" eb="8">
      <t>キショウ</t>
    </rPh>
    <rPh sb="8" eb="10">
      <t>トウケイ</t>
    </rPh>
    <rPh sb="10" eb="12">
      <t>ジョウホウ</t>
    </rPh>
    <phoneticPr fontId="5"/>
  </si>
  <si>
    <t>（月）</t>
    <rPh sb="1" eb="2">
      <t>ツキ</t>
    </rPh>
    <phoneticPr fontId="5"/>
  </si>
  <si>
    <t>月ごとの値（令和２年）</t>
    <rPh sb="0" eb="1">
      <t>ツキ</t>
    </rPh>
    <rPh sb="4" eb="5">
      <t>アタイ</t>
    </rPh>
    <rPh sb="6" eb="7">
      <t>レイ</t>
    </rPh>
    <rPh sb="7" eb="8">
      <t>カズ</t>
    </rPh>
    <rPh sb="9" eb="10">
      <t>ネン</t>
    </rPh>
    <phoneticPr fontId="5"/>
  </si>
  <si>
    <t>令和元</t>
    <rPh sb="0" eb="3">
      <t>レイワガン</t>
    </rPh>
    <phoneticPr fontId="5"/>
  </si>
  <si>
    <t>平成14</t>
    <rPh sb="0" eb="2">
      <t>ヘイセイ</t>
    </rPh>
    <phoneticPr fontId="5"/>
  </si>
  <si>
    <t>（年）</t>
    <rPh sb="1" eb="2">
      <t>ネン</t>
    </rPh>
    <phoneticPr fontId="5"/>
  </si>
  <si>
    <t>年ごとの値</t>
    <rPh sb="0" eb="1">
      <t>ネン</t>
    </rPh>
    <rPh sb="4" eb="5">
      <t>アタイ</t>
    </rPh>
    <phoneticPr fontId="5"/>
  </si>
  <si>
    <t>日最低</t>
    <rPh sb="0" eb="1">
      <t>ヒ</t>
    </rPh>
    <rPh sb="1" eb="3">
      <t>サイテイ</t>
    </rPh>
    <phoneticPr fontId="5"/>
  </si>
  <si>
    <t>日最高</t>
    <rPh sb="0" eb="1">
      <t>ヒ</t>
    </rPh>
    <rPh sb="1" eb="3">
      <t>サイコウ</t>
    </rPh>
    <phoneticPr fontId="5"/>
  </si>
  <si>
    <t>日平均</t>
    <rPh sb="0" eb="1">
      <t>ヒ</t>
    </rPh>
    <rPh sb="1" eb="3">
      <t>ヘイキン</t>
    </rPh>
    <phoneticPr fontId="5"/>
  </si>
  <si>
    <t>年間
又は月間</t>
    <rPh sb="0" eb="2">
      <t>ネンカン</t>
    </rPh>
    <rPh sb="3" eb="4">
      <t>マタ</t>
    </rPh>
    <rPh sb="5" eb="7">
      <t>ゲッカン</t>
    </rPh>
    <phoneticPr fontId="5"/>
  </si>
  <si>
    <t>平均
風速</t>
    <rPh sb="0" eb="2">
      <t>ヘイキン</t>
    </rPh>
    <rPh sb="3" eb="5">
      <t>フウソク</t>
    </rPh>
    <phoneticPr fontId="5"/>
  </si>
  <si>
    <t>最小</t>
    <rPh sb="0" eb="2">
      <t>サイショウ</t>
    </rPh>
    <phoneticPr fontId="5"/>
  </si>
  <si>
    <t>平均</t>
    <rPh sb="0" eb="2">
      <t>ヘイキン</t>
    </rPh>
    <phoneticPr fontId="5"/>
  </si>
  <si>
    <t>最低</t>
    <rPh sb="0" eb="2">
      <t>サイテイ</t>
    </rPh>
    <phoneticPr fontId="5"/>
  </si>
  <si>
    <t>最高</t>
    <rPh sb="0" eb="2">
      <t>サイコウ</t>
    </rPh>
    <phoneticPr fontId="5"/>
  </si>
  <si>
    <t>分　</t>
    <rPh sb="0" eb="1">
      <t>ブン</t>
    </rPh>
    <phoneticPr fontId="5"/>
  </si>
  <si>
    <t>日照時間
（ｈ）</t>
    <rPh sb="0" eb="2">
      <t>ニッショウ</t>
    </rPh>
    <rPh sb="2" eb="4">
      <t>ジカン</t>
    </rPh>
    <phoneticPr fontId="5"/>
  </si>
  <si>
    <t>降水量（mm）</t>
    <rPh sb="0" eb="3">
      <t>コウスイリョウ</t>
    </rPh>
    <phoneticPr fontId="5"/>
  </si>
  <si>
    <r>
      <t>風速（ｍ/</t>
    </r>
    <r>
      <rPr>
        <sz val="11"/>
        <color theme="1"/>
        <rFont val="Yu Gothic"/>
        <family val="2"/>
        <scheme val="minor"/>
      </rPr>
      <t>s</t>
    </r>
    <r>
      <rPr>
        <sz val="11"/>
        <color theme="1"/>
        <rFont val="Yu Gothic"/>
        <family val="2"/>
        <scheme val="minor"/>
      </rPr>
      <t>）</t>
    </r>
    <rPh sb="0" eb="2">
      <t>フウソク</t>
    </rPh>
    <phoneticPr fontId="5"/>
  </si>
  <si>
    <t>湿度（％）</t>
    <phoneticPr fontId="5"/>
  </si>
  <si>
    <t>気温（℃）</t>
    <rPh sb="0" eb="2">
      <t>キオン</t>
    </rPh>
    <phoneticPr fontId="5"/>
  </si>
  <si>
    <t>　区</t>
    <rPh sb="1" eb="2">
      <t>ク</t>
    </rPh>
    <phoneticPr fontId="5"/>
  </si>
  <si>
    <t>気象概況</t>
    <rPh sb="0" eb="2">
      <t>キショウ</t>
    </rPh>
    <rPh sb="2" eb="4">
      <t>ガイキョウ</t>
    </rPh>
    <phoneticPr fontId="5"/>
  </si>
  <si>
    <t>資料：市町村早わかり～指標からみたわがまち～（茨城県）</t>
    <rPh sb="0" eb="2">
      <t>シリョウ</t>
    </rPh>
    <rPh sb="3" eb="6">
      <t>シチョウソン</t>
    </rPh>
    <rPh sb="6" eb="7">
      <t>ハヤ</t>
    </rPh>
    <rPh sb="11" eb="13">
      <t>シヒョウ</t>
    </rPh>
    <rPh sb="23" eb="26">
      <t>イバラキケン</t>
    </rPh>
    <phoneticPr fontId="5"/>
  </si>
  <si>
    <t>平成30年</t>
    <phoneticPr fontId="5"/>
  </si>
  <si>
    <t>8位</t>
    <rPh sb="1" eb="2">
      <t>イ</t>
    </rPh>
    <phoneticPr fontId="5"/>
  </si>
  <si>
    <t>9.26（件）</t>
    <rPh sb="5" eb="6">
      <t>ケン</t>
    </rPh>
    <phoneticPr fontId="5"/>
  </si>
  <si>
    <t>刑法犯認知件数（千人当たり）</t>
    <rPh sb="0" eb="2">
      <t>ケイホウ</t>
    </rPh>
    <rPh sb="2" eb="3">
      <t>ハン</t>
    </rPh>
    <rPh sb="3" eb="5">
      <t>ニンチ</t>
    </rPh>
    <rPh sb="5" eb="7">
      <t>ケンスウ</t>
    </rPh>
    <rPh sb="8" eb="10">
      <t>センニン</t>
    </rPh>
    <phoneticPr fontId="5"/>
  </si>
  <si>
    <t>11位</t>
    <rPh sb="2" eb="3">
      <t>イ</t>
    </rPh>
    <phoneticPr fontId="5"/>
  </si>
  <si>
    <t>411.3（人）</t>
    <rPh sb="6" eb="7">
      <t>ニン</t>
    </rPh>
    <phoneticPr fontId="5"/>
  </si>
  <si>
    <t>交通事故死傷者数（１０万人当たり）</t>
    <rPh sb="0" eb="2">
      <t>コウツウ</t>
    </rPh>
    <rPh sb="2" eb="4">
      <t>ジコ</t>
    </rPh>
    <rPh sb="4" eb="7">
      <t>シショウシャ</t>
    </rPh>
    <rPh sb="7" eb="8">
      <t>スウ</t>
    </rPh>
    <rPh sb="11" eb="13">
      <t>マンニン</t>
    </rPh>
    <phoneticPr fontId="5"/>
  </si>
  <si>
    <t>3.20（件）</t>
    <rPh sb="5" eb="6">
      <t>ケン</t>
    </rPh>
    <phoneticPr fontId="5"/>
  </si>
  <si>
    <t>交通事故発生件数（千人当たり）</t>
    <rPh sb="0" eb="2">
      <t>コウツウ</t>
    </rPh>
    <rPh sb="2" eb="4">
      <t>ジコ</t>
    </rPh>
    <rPh sb="4" eb="6">
      <t>ハッセイ</t>
    </rPh>
    <rPh sb="6" eb="8">
      <t>ケンスウ</t>
    </rPh>
    <rPh sb="9" eb="11">
      <t>センニン</t>
    </rPh>
    <phoneticPr fontId="5"/>
  </si>
  <si>
    <t>27位</t>
    <rPh sb="2" eb="3">
      <t>イ</t>
    </rPh>
    <phoneticPr fontId="5"/>
  </si>
  <si>
    <t>561（円）</t>
    <rPh sb="4" eb="5">
      <t>エン</t>
    </rPh>
    <phoneticPr fontId="5"/>
  </si>
  <si>
    <t>建物火災損害額（１人当たり）</t>
    <rPh sb="0" eb="2">
      <t>タテモノ</t>
    </rPh>
    <rPh sb="2" eb="4">
      <t>カサイ</t>
    </rPh>
    <rPh sb="4" eb="6">
      <t>ソンガイ</t>
    </rPh>
    <rPh sb="6" eb="7">
      <t>ガク</t>
    </rPh>
    <rPh sb="8" eb="10">
      <t>ヒトリ</t>
    </rPh>
    <phoneticPr fontId="5"/>
  </si>
  <si>
    <t>32位</t>
    <rPh sb="2" eb="3">
      <t>イ</t>
    </rPh>
    <phoneticPr fontId="5"/>
  </si>
  <si>
    <t>31.64（件）</t>
    <rPh sb="6" eb="7">
      <t>ケン</t>
    </rPh>
    <phoneticPr fontId="5"/>
  </si>
  <si>
    <t>火災出火件数（１０万人当たり）</t>
    <rPh sb="0" eb="2">
      <t>カサイ</t>
    </rPh>
    <rPh sb="2" eb="4">
      <t>シュッカ</t>
    </rPh>
    <rPh sb="4" eb="6">
      <t>ケンスウ</t>
    </rPh>
    <rPh sb="9" eb="11">
      <t>マンニン</t>
    </rPh>
    <phoneticPr fontId="5"/>
  </si>
  <si>
    <t>安　　全</t>
    <rPh sb="0" eb="4">
      <t>アンゼン</t>
    </rPh>
    <phoneticPr fontId="5"/>
  </si>
  <si>
    <t>33位</t>
    <rPh sb="2" eb="3">
      <t>イ</t>
    </rPh>
    <phoneticPr fontId="5"/>
  </si>
  <si>
    <t>304,335（円）</t>
    <rPh sb="8" eb="9">
      <t>エン</t>
    </rPh>
    <phoneticPr fontId="5"/>
  </si>
  <si>
    <t>国民健康保険医療費（被保険者1人当たり）</t>
    <rPh sb="0" eb="2">
      <t>コクミン</t>
    </rPh>
    <rPh sb="2" eb="4">
      <t>ケンコウ</t>
    </rPh>
    <rPh sb="4" eb="6">
      <t>ホケン</t>
    </rPh>
    <rPh sb="6" eb="9">
      <t>イリョウヒ</t>
    </rPh>
    <rPh sb="10" eb="14">
      <t>ヒホケンシャ</t>
    </rPh>
    <rPh sb="15" eb="16">
      <t>ニン</t>
    </rPh>
    <phoneticPr fontId="5"/>
  </si>
  <si>
    <t>43位</t>
    <rPh sb="2" eb="3">
      <t>イ</t>
    </rPh>
    <phoneticPr fontId="5"/>
  </si>
  <si>
    <t>387.4（人）</t>
    <phoneticPr fontId="5"/>
  </si>
  <si>
    <t>生活習慣病による死亡者数（１０万人当たり）</t>
    <rPh sb="0" eb="2">
      <t>セイカツ</t>
    </rPh>
    <rPh sb="2" eb="4">
      <t>シュウカン</t>
    </rPh>
    <rPh sb="4" eb="5">
      <t>ビョウ</t>
    </rPh>
    <rPh sb="8" eb="12">
      <t>シボウシャスウ</t>
    </rPh>
    <rPh sb="15" eb="17">
      <t>マンニン</t>
    </rPh>
    <phoneticPr fontId="5"/>
  </si>
  <si>
    <t>平成30年12月31日現在</t>
    <rPh sb="0" eb="2">
      <t>ヘイセイ</t>
    </rPh>
    <rPh sb="4" eb="5">
      <t>ネン</t>
    </rPh>
    <rPh sb="7" eb="8">
      <t>ガツ</t>
    </rPh>
    <rPh sb="10" eb="11">
      <t>ヒ</t>
    </rPh>
    <rPh sb="11" eb="13">
      <t>ゲンザイ</t>
    </rPh>
    <phoneticPr fontId="5"/>
  </si>
  <si>
    <t>1位</t>
    <rPh sb="1" eb="2">
      <t>イ</t>
    </rPh>
    <phoneticPr fontId="5"/>
  </si>
  <si>
    <t>94.5（人）</t>
    <phoneticPr fontId="5"/>
  </si>
  <si>
    <t>歯科医師数（１０万人当たり）</t>
    <rPh sb="0" eb="4">
      <t>シカイシ</t>
    </rPh>
    <rPh sb="4" eb="5">
      <t>スウ</t>
    </rPh>
    <rPh sb="8" eb="9">
      <t>マン</t>
    </rPh>
    <rPh sb="9" eb="10">
      <t>ニン</t>
    </rPh>
    <phoneticPr fontId="5"/>
  </si>
  <si>
    <t>平成30年10月1日現在</t>
    <rPh sb="0" eb="2">
      <t>ヘイセイ</t>
    </rPh>
    <rPh sb="4" eb="5">
      <t>ネン</t>
    </rPh>
    <rPh sb="7" eb="8">
      <t>ガツ</t>
    </rPh>
    <rPh sb="9" eb="10">
      <t>ヒ</t>
    </rPh>
    <rPh sb="10" eb="12">
      <t>ゲンザイ</t>
    </rPh>
    <phoneticPr fontId="5"/>
  </si>
  <si>
    <t>9位</t>
    <rPh sb="1" eb="2">
      <t>イ</t>
    </rPh>
    <phoneticPr fontId="5"/>
  </si>
  <si>
    <t>53.6（所）</t>
    <phoneticPr fontId="5"/>
  </si>
  <si>
    <t>歯科診療所数（１０万人当たり）</t>
    <rPh sb="0" eb="2">
      <t>シカ</t>
    </rPh>
    <rPh sb="2" eb="5">
      <t>シンリョウジョ</t>
    </rPh>
    <rPh sb="5" eb="6">
      <t>スウ</t>
    </rPh>
    <rPh sb="9" eb="10">
      <t>マン</t>
    </rPh>
    <rPh sb="10" eb="11">
      <t>ニン</t>
    </rPh>
    <phoneticPr fontId="5"/>
  </si>
  <si>
    <t>平成30年12月31日現在</t>
    <rPh sb="0" eb="2">
      <t>ヘイセイ</t>
    </rPh>
    <rPh sb="4" eb="5">
      <t>ネン</t>
    </rPh>
    <rPh sb="7" eb="8">
      <t>ガツ</t>
    </rPh>
    <rPh sb="10" eb="11">
      <t>ニチ</t>
    </rPh>
    <rPh sb="11" eb="13">
      <t>ゲンザイ</t>
    </rPh>
    <phoneticPr fontId="5"/>
  </si>
  <si>
    <t>4位</t>
    <rPh sb="1" eb="2">
      <t>イ</t>
    </rPh>
    <phoneticPr fontId="5"/>
  </si>
  <si>
    <t>1,569.8（人）</t>
    <phoneticPr fontId="5"/>
  </si>
  <si>
    <t>看護師・准看護師数（１０万人当たり）</t>
    <rPh sb="0" eb="2">
      <t>カンゴフ</t>
    </rPh>
    <rPh sb="2" eb="3">
      <t>シ</t>
    </rPh>
    <rPh sb="4" eb="7">
      <t>ジュンカンゴフ</t>
    </rPh>
    <rPh sb="7" eb="8">
      <t>シ</t>
    </rPh>
    <rPh sb="8" eb="9">
      <t>スウ</t>
    </rPh>
    <rPh sb="12" eb="14">
      <t>マンニン</t>
    </rPh>
    <phoneticPr fontId="5"/>
  </si>
  <si>
    <t>535.4（人）</t>
    <phoneticPr fontId="5"/>
  </si>
  <si>
    <t>医師数（１０万人当たり）</t>
    <rPh sb="0" eb="3">
      <t>イシスウ</t>
    </rPh>
    <rPh sb="6" eb="8">
      <t>マンニン</t>
    </rPh>
    <phoneticPr fontId="5"/>
  </si>
  <si>
    <t>3位</t>
    <rPh sb="1" eb="2">
      <t>イ</t>
    </rPh>
    <phoneticPr fontId="5"/>
  </si>
  <si>
    <t>77.6（所）</t>
    <phoneticPr fontId="5"/>
  </si>
  <si>
    <t>一般診療所数（１０万人当たり）</t>
    <rPh sb="0" eb="2">
      <t>イッパン</t>
    </rPh>
    <rPh sb="2" eb="4">
      <t>シンリョウ</t>
    </rPh>
    <rPh sb="4" eb="5">
      <t>ショ</t>
    </rPh>
    <rPh sb="5" eb="6">
      <t>スウ</t>
    </rPh>
    <rPh sb="9" eb="11">
      <t>マンニン</t>
    </rPh>
    <phoneticPr fontId="5"/>
  </si>
  <si>
    <t>24位</t>
    <rPh sb="2" eb="3">
      <t>イ</t>
    </rPh>
    <phoneticPr fontId="5"/>
  </si>
  <si>
    <t>4.6（所）</t>
    <phoneticPr fontId="5"/>
  </si>
  <si>
    <t>一般病院数（１０万人当たり）</t>
    <rPh sb="0" eb="2">
      <t>イッパン</t>
    </rPh>
    <rPh sb="2" eb="4">
      <t>ビョウイン</t>
    </rPh>
    <rPh sb="4" eb="5">
      <t>スウ</t>
    </rPh>
    <rPh sb="8" eb="10">
      <t>マンニン</t>
    </rPh>
    <phoneticPr fontId="5"/>
  </si>
  <si>
    <t>20位</t>
    <rPh sb="2" eb="3">
      <t>イ</t>
    </rPh>
    <phoneticPr fontId="5"/>
  </si>
  <si>
    <t>48.60（所）</t>
    <rPh sb="6" eb="7">
      <t>ショ</t>
    </rPh>
    <phoneticPr fontId="5"/>
  </si>
  <si>
    <t>保育所等数（０～５歳１万人当たり）</t>
    <rPh sb="0" eb="2">
      <t>ホイク</t>
    </rPh>
    <rPh sb="2" eb="3">
      <t>ショ</t>
    </rPh>
    <rPh sb="3" eb="4">
      <t>トウ</t>
    </rPh>
    <rPh sb="4" eb="5">
      <t>スウ</t>
    </rPh>
    <rPh sb="9" eb="10">
      <t>サイ</t>
    </rPh>
    <rPh sb="11" eb="13">
      <t>マンニン</t>
    </rPh>
    <rPh sb="13" eb="14">
      <t>ア</t>
    </rPh>
    <phoneticPr fontId="5"/>
  </si>
  <si>
    <t>40位</t>
    <rPh sb="2" eb="3">
      <t>イ</t>
    </rPh>
    <phoneticPr fontId="5"/>
  </si>
  <si>
    <t>4.5（人）</t>
    <phoneticPr fontId="5"/>
  </si>
  <si>
    <t>生活保護被保護実人員（千人当たり）</t>
    <rPh sb="0" eb="2">
      <t>セイカツ</t>
    </rPh>
    <rPh sb="2" eb="4">
      <t>ホゴ</t>
    </rPh>
    <rPh sb="4" eb="5">
      <t>ヒ</t>
    </rPh>
    <rPh sb="5" eb="7">
      <t>ホゴ</t>
    </rPh>
    <rPh sb="7" eb="10">
      <t>ジツジンイン</t>
    </rPh>
    <rPh sb="11" eb="13">
      <t>センニン</t>
    </rPh>
    <phoneticPr fontId="5"/>
  </si>
  <si>
    <t>平成31年3月31日現在</t>
    <rPh sb="0" eb="2">
      <t>ヘイセイ</t>
    </rPh>
    <rPh sb="4" eb="5">
      <t>ネン</t>
    </rPh>
    <rPh sb="6" eb="7">
      <t>ガツ</t>
    </rPh>
    <rPh sb="9" eb="10">
      <t>ニチ</t>
    </rPh>
    <rPh sb="10" eb="12">
      <t>ゲンザイ</t>
    </rPh>
    <phoneticPr fontId="5"/>
  </si>
  <si>
    <t>21位</t>
    <rPh sb="2" eb="3">
      <t>イ</t>
    </rPh>
    <phoneticPr fontId="5"/>
  </si>
  <si>
    <t>662.9（千円）</t>
    <phoneticPr fontId="5"/>
  </si>
  <si>
    <t>国民年金受給金額（受給権者１人当たり）</t>
    <rPh sb="0" eb="2">
      <t>コクミン</t>
    </rPh>
    <rPh sb="2" eb="4">
      <t>ネンキン</t>
    </rPh>
    <rPh sb="4" eb="6">
      <t>ジュキュウ</t>
    </rPh>
    <rPh sb="6" eb="8">
      <t>キンガク</t>
    </rPh>
    <rPh sb="9" eb="12">
      <t>ジュキュウケン</t>
    </rPh>
    <rPh sb="12" eb="13">
      <t>シャ</t>
    </rPh>
    <rPh sb="13" eb="15">
      <t>ヒトリ</t>
    </rPh>
    <phoneticPr fontId="5"/>
  </si>
  <si>
    <t>社会保障・医療</t>
    <rPh sb="0" eb="2">
      <t>シャカイ</t>
    </rPh>
    <rPh sb="2" eb="4">
      <t>ホショウ</t>
    </rPh>
    <rPh sb="5" eb="7">
      <t>イリョウ</t>
    </rPh>
    <phoneticPr fontId="5"/>
  </si>
  <si>
    <t>平成31年3月31日現在</t>
    <phoneticPr fontId="5"/>
  </si>
  <si>
    <t>618.2(台)</t>
    <rPh sb="6" eb="7">
      <t>ダイ</t>
    </rPh>
    <phoneticPr fontId="5"/>
  </si>
  <si>
    <t>自家用乗用車数（千人当たり）</t>
    <rPh sb="0" eb="2">
      <t>ジカヨウ</t>
    </rPh>
    <rPh sb="2" eb="3">
      <t>ヨウ</t>
    </rPh>
    <rPh sb="3" eb="6">
      <t>ジョウヨウシャ</t>
    </rPh>
    <rPh sb="6" eb="7">
      <t>スウ</t>
    </rPh>
    <rPh sb="8" eb="10">
      <t>センニン</t>
    </rPh>
    <phoneticPr fontId="5"/>
  </si>
  <si>
    <t>平成30年4月1日現在</t>
    <rPh sb="0" eb="2">
      <t>ヘイセイ</t>
    </rPh>
    <rPh sb="4" eb="5">
      <t>ネン</t>
    </rPh>
    <rPh sb="6" eb="7">
      <t>ガツ</t>
    </rPh>
    <rPh sb="8" eb="9">
      <t>ヒ</t>
    </rPh>
    <rPh sb="9" eb="11">
      <t>ゲンザイ</t>
    </rPh>
    <phoneticPr fontId="5"/>
  </si>
  <si>
    <t>13位</t>
    <rPh sb="2" eb="3">
      <t>イ</t>
    </rPh>
    <phoneticPr fontId="5"/>
  </si>
  <si>
    <t>73.13（％）</t>
    <phoneticPr fontId="5"/>
  </si>
  <si>
    <t>市町村道舗装率</t>
    <rPh sb="0" eb="3">
      <t>シチョウソン</t>
    </rPh>
    <rPh sb="3" eb="4">
      <t>ミチ</t>
    </rPh>
    <rPh sb="4" eb="7">
      <t>ホソウリツ</t>
    </rPh>
    <phoneticPr fontId="5"/>
  </si>
  <si>
    <t>14位</t>
    <rPh sb="2" eb="3">
      <t>イ</t>
    </rPh>
    <phoneticPr fontId="5"/>
  </si>
  <si>
    <t>129.31（m）</t>
    <phoneticPr fontId="5"/>
  </si>
  <si>
    <t>道路実延長（総面積１万㎡当たり）</t>
    <rPh sb="0" eb="2">
      <t>ドウロ</t>
    </rPh>
    <rPh sb="2" eb="3">
      <t>ジツ</t>
    </rPh>
    <rPh sb="3" eb="5">
      <t>エンチョウ</t>
    </rPh>
    <rPh sb="6" eb="9">
      <t>ソウメンセキ</t>
    </rPh>
    <rPh sb="10" eb="11">
      <t>マン</t>
    </rPh>
    <phoneticPr fontId="5"/>
  </si>
  <si>
    <t>17位</t>
    <rPh sb="2" eb="3">
      <t>イ</t>
    </rPh>
    <phoneticPr fontId="5"/>
  </si>
  <si>
    <t>932（g）</t>
    <phoneticPr fontId="5"/>
  </si>
  <si>
    <t>ごみ収集量（1人１日当たり）</t>
    <rPh sb="2" eb="5">
      <t>シュウシュウリョウ</t>
    </rPh>
    <rPh sb="7" eb="8">
      <t>ニン</t>
    </rPh>
    <rPh sb="9" eb="10">
      <t>ニチ</t>
    </rPh>
    <rPh sb="10" eb="11">
      <t>ア</t>
    </rPh>
    <phoneticPr fontId="5"/>
  </si>
  <si>
    <t>84.7（％）</t>
    <phoneticPr fontId="5"/>
  </si>
  <si>
    <t>下水道普及率</t>
    <rPh sb="0" eb="3">
      <t>ゲスイドウ</t>
    </rPh>
    <rPh sb="3" eb="6">
      <t>フキュウリツ</t>
    </rPh>
    <phoneticPr fontId="5"/>
  </si>
  <si>
    <t>10位</t>
    <rPh sb="2" eb="3">
      <t>イ</t>
    </rPh>
    <phoneticPr fontId="5"/>
  </si>
  <si>
    <t>92.3（％）</t>
    <phoneticPr fontId="5"/>
  </si>
  <si>
    <t>汚水処理人口普及率</t>
    <rPh sb="0" eb="2">
      <t>オスイ</t>
    </rPh>
    <rPh sb="2" eb="4">
      <t>ショリ</t>
    </rPh>
    <rPh sb="4" eb="6">
      <t>ジンコウ</t>
    </rPh>
    <rPh sb="6" eb="8">
      <t>フキュウ</t>
    </rPh>
    <rPh sb="8" eb="9">
      <t>リツ</t>
    </rPh>
    <phoneticPr fontId="5"/>
  </si>
  <si>
    <t>平成30年3月31日現在</t>
    <rPh sb="0" eb="2">
      <t>ヘイセイ</t>
    </rPh>
    <rPh sb="4" eb="5">
      <t>ネン</t>
    </rPh>
    <rPh sb="6" eb="7">
      <t>ガツ</t>
    </rPh>
    <rPh sb="9" eb="10">
      <t>ニチ</t>
    </rPh>
    <rPh sb="10" eb="12">
      <t>ゲンザイ</t>
    </rPh>
    <phoneticPr fontId="5"/>
  </si>
  <si>
    <t>31位</t>
    <rPh sb="2" eb="3">
      <t>イ</t>
    </rPh>
    <phoneticPr fontId="5"/>
  </si>
  <si>
    <t>93.25（％）</t>
    <phoneticPr fontId="5"/>
  </si>
  <si>
    <t>水道普及率</t>
    <rPh sb="0" eb="2">
      <t>スイドウ</t>
    </rPh>
    <rPh sb="2" eb="5">
      <t>フキュウリツ</t>
    </rPh>
    <phoneticPr fontId="5"/>
  </si>
  <si>
    <t>居住・環境</t>
    <rPh sb="0" eb="2">
      <t>キョジュウ</t>
    </rPh>
    <rPh sb="3" eb="5">
      <t>カンキョウ</t>
    </rPh>
    <phoneticPr fontId="5"/>
  </si>
  <si>
    <t>41位</t>
    <rPh sb="2" eb="3">
      <t>イ</t>
    </rPh>
    <phoneticPr fontId="5"/>
  </si>
  <si>
    <t>8.02（所）</t>
    <phoneticPr fontId="5"/>
  </si>
  <si>
    <t>運動広場数（１０万人当たり）</t>
    <rPh sb="0" eb="2">
      <t>ウンドウ</t>
    </rPh>
    <rPh sb="2" eb="4">
      <t>ヒロバ</t>
    </rPh>
    <rPh sb="4" eb="5">
      <t>スウ</t>
    </rPh>
    <rPh sb="8" eb="10">
      <t>マンニン</t>
    </rPh>
    <phoneticPr fontId="5"/>
  </si>
  <si>
    <t>令和元年5月1日現在</t>
    <rPh sb="0" eb="3">
      <t>レイワゲン</t>
    </rPh>
    <phoneticPr fontId="5"/>
  </si>
  <si>
    <t>14.03（人）</t>
    <phoneticPr fontId="5"/>
  </si>
  <si>
    <t>公立中学校生徒数（教員１人当たり）</t>
    <rPh sb="0" eb="2">
      <t>コウリツ</t>
    </rPh>
    <rPh sb="2" eb="5">
      <t>チュウガッコウ</t>
    </rPh>
    <rPh sb="5" eb="8">
      <t>セイトスウ</t>
    </rPh>
    <rPh sb="9" eb="11">
      <t>キョウイン</t>
    </rPh>
    <rPh sb="11" eb="13">
      <t>ヒトリ</t>
    </rPh>
    <phoneticPr fontId="5"/>
  </si>
  <si>
    <t>17.41（人）</t>
    <rPh sb="6" eb="7">
      <t>ニン</t>
    </rPh>
    <phoneticPr fontId="5"/>
  </si>
  <si>
    <t>公立小学校児童数（教員１人当たり）</t>
    <rPh sb="0" eb="2">
      <t>コウリツ</t>
    </rPh>
    <rPh sb="2" eb="5">
      <t>ショウガッコウ</t>
    </rPh>
    <rPh sb="5" eb="8">
      <t>ジドウスウ</t>
    </rPh>
    <rPh sb="9" eb="11">
      <t>キョウイン</t>
    </rPh>
    <rPh sb="11" eb="13">
      <t>ヒトリ</t>
    </rPh>
    <phoneticPr fontId="5"/>
  </si>
  <si>
    <t>令和元年5月1日現在</t>
    <rPh sb="0" eb="2">
      <t>レイワ</t>
    </rPh>
    <rPh sb="2" eb="4">
      <t>ガンネン</t>
    </rPh>
    <phoneticPr fontId="5"/>
  </si>
  <si>
    <t>19位</t>
    <rPh sb="2" eb="3">
      <t>イ</t>
    </rPh>
    <phoneticPr fontId="5"/>
  </si>
  <si>
    <t>40.71（園）</t>
    <rPh sb="6" eb="7">
      <t>エン</t>
    </rPh>
    <phoneticPr fontId="5"/>
  </si>
  <si>
    <t>幼稚園数（３～５歳１万人当たり）</t>
    <rPh sb="0" eb="3">
      <t>ヨウチエン</t>
    </rPh>
    <rPh sb="3" eb="4">
      <t>スウ</t>
    </rPh>
    <rPh sb="8" eb="9">
      <t>サイ</t>
    </rPh>
    <rPh sb="10" eb="12">
      <t>マンニン</t>
    </rPh>
    <phoneticPr fontId="5"/>
  </si>
  <si>
    <t>教育・文化</t>
    <rPh sb="0" eb="2">
      <t>キョウイク</t>
    </rPh>
    <rPh sb="3" eb="5">
      <t>ブンカ</t>
    </rPh>
    <phoneticPr fontId="5"/>
  </si>
  <si>
    <t>35位</t>
    <rPh sb="2" eb="3">
      <t>イ</t>
    </rPh>
    <phoneticPr fontId="5"/>
  </si>
  <si>
    <t>358.77（千円）</t>
    <rPh sb="7" eb="9">
      <t>センエン</t>
    </rPh>
    <phoneticPr fontId="5"/>
  </si>
  <si>
    <t>歳出決算総額（住民１人当たり）</t>
    <rPh sb="0" eb="2">
      <t>サイシュツ</t>
    </rPh>
    <rPh sb="2" eb="4">
      <t>ケッサン</t>
    </rPh>
    <rPh sb="4" eb="6">
      <t>ソウガク</t>
    </rPh>
    <rPh sb="7" eb="9">
      <t>ジュウミン</t>
    </rPh>
    <rPh sb="9" eb="11">
      <t>ヒトリ</t>
    </rPh>
    <phoneticPr fontId="5"/>
  </si>
  <si>
    <t>5位</t>
    <rPh sb="1" eb="2">
      <t>イ</t>
    </rPh>
    <phoneticPr fontId="5"/>
  </si>
  <si>
    <t>85.73（千円）</t>
    <rPh sb="6" eb="8">
      <t>センエン</t>
    </rPh>
    <phoneticPr fontId="5"/>
  </si>
  <si>
    <t>固定資産税（住民１人当たり）</t>
    <rPh sb="0" eb="2">
      <t>コテイ</t>
    </rPh>
    <rPh sb="2" eb="5">
      <t>シサンゼイ</t>
    </rPh>
    <rPh sb="6" eb="8">
      <t>ジュウミン</t>
    </rPh>
    <rPh sb="8" eb="10">
      <t>ヒトリ</t>
    </rPh>
    <phoneticPr fontId="5"/>
  </si>
  <si>
    <t>89.98（千円）</t>
    <rPh sb="6" eb="8">
      <t>センエン</t>
    </rPh>
    <phoneticPr fontId="5"/>
  </si>
  <si>
    <t>市町村民税（住民１人当たり）</t>
    <rPh sb="0" eb="5">
      <t>シチョウソンミンゼイ</t>
    </rPh>
    <rPh sb="6" eb="8">
      <t>ジュウミン</t>
    </rPh>
    <rPh sb="8" eb="10">
      <t>ヒトリ</t>
    </rPh>
    <phoneticPr fontId="5"/>
  </si>
  <si>
    <t>28位</t>
    <rPh sb="2" eb="3">
      <t>イ</t>
    </rPh>
    <phoneticPr fontId="5"/>
  </si>
  <si>
    <t>6.3（％）</t>
    <phoneticPr fontId="5"/>
  </si>
  <si>
    <t>実質公債費比率</t>
    <rPh sb="0" eb="2">
      <t>ジッシツ</t>
    </rPh>
    <rPh sb="2" eb="5">
      <t>コウサイヒ</t>
    </rPh>
    <rPh sb="5" eb="7">
      <t>ヒリツ</t>
    </rPh>
    <phoneticPr fontId="5"/>
  </si>
  <si>
    <t>1.052（－）</t>
    <phoneticPr fontId="5"/>
  </si>
  <si>
    <t>財政力指数</t>
    <rPh sb="0" eb="3">
      <t>ザイセイリョク</t>
    </rPh>
    <rPh sb="3" eb="5">
      <t>シスウ</t>
    </rPh>
    <phoneticPr fontId="5"/>
  </si>
  <si>
    <t>平成27年10月1日現在</t>
    <rPh sb="0" eb="2">
      <t>ヘイセイ</t>
    </rPh>
    <rPh sb="4" eb="5">
      <t>ネン</t>
    </rPh>
    <rPh sb="7" eb="8">
      <t>ガツ</t>
    </rPh>
    <rPh sb="9" eb="10">
      <t>ニチ</t>
    </rPh>
    <rPh sb="10" eb="12">
      <t>ゲンザイ</t>
    </rPh>
    <phoneticPr fontId="5"/>
  </si>
  <si>
    <t>2位</t>
    <rPh sb="1" eb="2">
      <t>イ</t>
    </rPh>
    <phoneticPr fontId="5"/>
  </si>
  <si>
    <t>76.06（％）</t>
    <phoneticPr fontId="5"/>
  </si>
  <si>
    <t>就業構造（第３次産業）</t>
    <rPh sb="0" eb="2">
      <t>シュウギョウ</t>
    </rPh>
    <rPh sb="2" eb="4">
      <t>コウゾウ</t>
    </rPh>
    <rPh sb="5" eb="6">
      <t>ダイ</t>
    </rPh>
    <rPh sb="7" eb="8">
      <t>ジ</t>
    </rPh>
    <rPh sb="8" eb="10">
      <t>サンギョウ</t>
    </rPh>
    <phoneticPr fontId="5"/>
  </si>
  <si>
    <t>20.76（％）</t>
    <phoneticPr fontId="5"/>
  </si>
  <si>
    <t>就業構造（第２次産業）</t>
    <rPh sb="0" eb="2">
      <t>シュウギョウ</t>
    </rPh>
    <rPh sb="2" eb="4">
      <t>コウゾウ</t>
    </rPh>
    <rPh sb="5" eb="6">
      <t>ダイ</t>
    </rPh>
    <rPh sb="7" eb="8">
      <t>ジ</t>
    </rPh>
    <rPh sb="8" eb="10">
      <t>サンギョウ</t>
    </rPh>
    <phoneticPr fontId="5"/>
  </si>
  <si>
    <t>36位</t>
    <rPh sb="2" eb="3">
      <t>イ</t>
    </rPh>
    <phoneticPr fontId="5"/>
  </si>
  <si>
    <t>3.18（％）</t>
    <phoneticPr fontId="5"/>
  </si>
  <si>
    <t>就業構造（第１次産業）</t>
    <rPh sb="0" eb="2">
      <t>シュウギョウ</t>
    </rPh>
    <rPh sb="2" eb="4">
      <t>コウゾウ</t>
    </rPh>
    <rPh sb="5" eb="6">
      <t>ダイ</t>
    </rPh>
    <rPh sb="7" eb="8">
      <t>ジ</t>
    </rPh>
    <rPh sb="8" eb="10">
      <t>サンギョウ</t>
    </rPh>
    <phoneticPr fontId="5"/>
  </si>
  <si>
    <t>平成28年6月1日現在</t>
    <rPh sb="0" eb="2">
      <t>ヘイセイ</t>
    </rPh>
    <rPh sb="4" eb="5">
      <t>ネン</t>
    </rPh>
    <rPh sb="6" eb="7">
      <t>ガツ</t>
    </rPh>
    <rPh sb="8" eb="9">
      <t>ヒ</t>
    </rPh>
    <rPh sb="9" eb="11">
      <t>ゲンザイ</t>
    </rPh>
    <phoneticPr fontId="5"/>
  </si>
  <si>
    <t>356,286（㎡）</t>
    <phoneticPr fontId="5"/>
  </si>
  <si>
    <t>小売事業所売り場面積</t>
    <rPh sb="0" eb="2">
      <t>コウリ</t>
    </rPh>
    <rPh sb="2" eb="5">
      <t>ジギョウショ</t>
    </rPh>
    <rPh sb="5" eb="6">
      <t>ウ</t>
    </rPh>
    <rPh sb="7" eb="8">
      <t>バ</t>
    </rPh>
    <rPh sb="8" eb="10">
      <t>メンセキ</t>
    </rPh>
    <phoneticPr fontId="5"/>
  </si>
  <si>
    <t>平成27年</t>
    <rPh sb="0" eb="2">
      <t>ヘイセイ</t>
    </rPh>
    <rPh sb="4" eb="5">
      <t>ネン</t>
    </rPh>
    <phoneticPr fontId="5"/>
  </si>
  <si>
    <t>645,562（百万円）</t>
    <rPh sb="8" eb="10">
      <t>ヒャクマン</t>
    </rPh>
    <rPh sb="10" eb="11">
      <t>エン</t>
    </rPh>
    <phoneticPr fontId="5"/>
  </si>
  <si>
    <t>商品販売額</t>
    <rPh sb="0" eb="2">
      <t>ショウヒン</t>
    </rPh>
    <rPh sb="2" eb="5">
      <t>ハンバイガク</t>
    </rPh>
    <phoneticPr fontId="5"/>
  </si>
  <si>
    <t>341,067（百万円）</t>
    <rPh sb="8" eb="10">
      <t>ヒャクマン</t>
    </rPh>
    <rPh sb="10" eb="11">
      <t>エン</t>
    </rPh>
    <phoneticPr fontId="5"/>
  </si>
  <si>
    <t>製造品出荷額等〔従業者4人以上の事業所〕</t>
    <rPh sb="0" eb="2">
      <t>セイゾウ</t>
    </rPh>
    <rPh sb="2" eb="3">
      <t>ヒン</t>
    </rPh>
    <rPh sb="3" eb="6">
      <t>シュッカガク</t>
    </rPh>
    <rPh sb="6" eb="7">
      <t>トウ</t>
    </rPh>
    <rPh sb="8" eb="11">
      <t>ジュウギョウシャ</t>
    </rPh>
    <rPh sb="12" eb="15">
      <t>ニンイジョウ</t>
    </rPh>
    <rPh sb="16" eb="19">
      <t>ジギョウショ</t>
    </rPh>
    <phoneticPr fontId="5"/>
  </si>
  <si>
    <t>1,417,096（百万円）</t>
    <rPh sb="10" eb="12">
      <t>ヒャクマン</t>
    </rPh>
    <rPh sb="12" eb="13">
      <t>エン</t>
    </rPh>
    <phoneticPr fontId="5"/>
  </si>
  <si>
    <t>市町村内総生産（名目）</t>
    <rPh sb="0" eb="1">
      <t>シチョウソン</t>
    </rPh>
    <rPh sb="1" eb="3">
      <t>チョウソン</t>
    </rPh>
    <rPh sb="3" eb="4">
      <t>ナイ</t>
    </rPh>
    <rPh sb="4" eb="7">
      <t>ソウセイサン</t>
    </rPh>
    <rPh sb="8" eb="10">
      <t>メイモク</t>
    </rPh>
    <phoneticPr fontId="5"/>
  </si>
  <si>
    <t>経済・財政</t>
    <rPh sb="0" eb="2">
      <t>ケイザイ</t>
    </rPh>
    <rPh sb="3" eb="5">
      <t>ザイセイ</t>
    </rPh>
    <phoneticPr fontId="5"/>
  </si>
  <si>
    <t>4.19（％）</t>
    <phoneticPr fontId="5"/>
  </si>
  <si>
    <t>外国人割合</t>
    <rPh sb="0" eb="2">
      <t>ガイコク</t>
    </rPh>
    <rPh sb="2" eb="3">
      <t>ジン</t>
    </rPh>
    <rPh sb="3" eb="5">
      <t>ワリアイ</t>
    </rPh>
    <phoneticPr fontId="5"/>
  </si>
  <si>
    <t>30.01（％）</t>
    <phoneticPr fontId="5"/>
  </si>
  <si>
    <t>未婚率</t>
    <rPh sb="0" eb="3">
      <t>ミコンリツ</t>
    </rPh>
    <phoneticPr fontId="5"/>
  </si>
  <si>
    <t>平成27年10月1日現在</t>
    <rPh sb="0" eb="2">
      <t>ヘイセイ</t>
    </rPh>
    <rPh sb="4" eb="5">
      <t>ネン</t>
    </rPh>
    <rPh sb="7" eb="8">
      <t>ガツ</t>
    </rPh>
    <rPh sb="9" eb="10">
      <t>ヒ</t>
    </rPh>
    <rPh sb="10" eb="12">
      <t>ゲンザイ</t>
    </rPh>
    <phoneticPr fontId="5"/>
  </si>
  <si>
    <t>10.96（％）</t>
    <phoneticPr fontId="5"/>
  </si>
  <si>
    <t>高齢単身者割合</t>
    <rPh sb="0" eb="2">
      <t>コウレイ</t>
    </rPh>
    <rPh sb="2" eb="5">
      <t>タンシンシャ</t>
    </rPh>
    <rPh sb="5" eb="7">
      <t>ワリアイ</t>
    </rPh>
    <phoneticPr fontId="5"/>
  </si>
  <si>
    <t>7.5（‰）</t>
    <phoneticPr fontId="5"/>
  </si>
  <si>
    <t>死亡率(千人当たり)</t>
    <rPh sb="0" eb="2">
      <t>シボウ</t>
    </rPh>
    <rPh sb="2" eb="3">
      <t>リツ</t>
    </rPh>
    <phoneticPr fontId="5"/>
  </si>
  <si>
    <t>9.8（‰）</t>
    <phoneticPr fontId="5"/>
  </si>
  <si>
    <t>出生率(千人当たり)</t>
    <rPh sb="0" eb="3">
      <t>シュッセイリツ</t>
    </rPh>
    <rPh sb="4" eb="6">
      <t>センニン</t>
    </rPh>
    <rPh sb="6" eb="7">
      <t>ア</t>
    </rPh>
    <phoneticPr fontId="5"/>
  </si>
  <si>
    <t>令和元年10月1日現在</t>
    <rPh sb="0" eb="2">
      <t>レイワ</t>
    </rPh>
    <rPh sb="2" eb="4">
      <t>ガンネン</t>
    </rPh>
    <rPh sb="6" eb="7">
      <t>ガツ</t>
    </rPh>
    <rPh sb="7" eb="9">
      <t>ツイタチ</t>
    </rPh>
    <rPh sb="9" eb="11">
      <t>ゲンザイ</t>
    </rPh>
    <phoneticPr fontId="5"/>
  </si>
  <si>
    <t>44位</t>
    <rPh sb="2" eb="3">
      <t>イ</t>
    </rPh>
    <phoneticPr fontId="5"/>
  </si>
  <si>
    <t>20.1（％）</t>
    <phoneticPr fontId="5"/>
  </si>
  <si>
    <t>65歳以上人口割合</t>
    <rPh sb="2" eb="5">
      <t>サイイジョウ</t>
    </rPh>
    <rPh sb="5" eb="7">
      <t>ジンコウ</t>
    </rPh>
    <rPh sb="7" eb="9">
      <t>ワリアイ</t>
    </rPh>
    <phoneticPr fontId="5"/>
  </si>
  <si>
    <t>64.6（％）</t>
    <phoneticPr fontId="5"/>
  </si>
  <si>
    <t>15～64歳人口割合</t>
    <rPh sb="5" eb="6">
      <t>サイ</t>
    </rPh>
    <rPh sb="6" eb="8">
      <t>ジンコウ</t>
    </rPh>
    <rPh sb="8" eb="10">
      <t>ワリアイ</t>
    </rPh>
    <phoneticPr fontId="5"/>
  </si>
  <si>
    <t>15.3（％）</t>
    <phoneticPr fontId="5"/>
  </si>
  <si>
    <t>15歳未満人口割合</t>
    <rPh sb="2" eb="5">
      <t>サイミマン</t>
    </rPh>
    <rPh sb="5" eb="7">
      <t>ジンコウ</t>
    </rPh>
    <rPh sb="7" eb="9">
      <t>ワリアイ</t>
    </rPh>
    <phoneticPr fontId="5"/>
  </si>
  <si>
    <t>849.0（人）</t>
    <rPh sb="6" eb="7">
      <t>ヒト</t>
    </rPh>
    <phoneticPr fontId="5"/>
  </si>
  <si>
    <t>人口密度（総面積１k㎡当たり）</t>
    <rPh sb="0" eb="2">
      <t>ジンコウ</t>
    </rPh>
    <rPh sb="2" eb="4">
      <t>ミツド</t>
    </rPh>
    <rPh sb="5" eb="8">
      <t>ソウメンセキ</t>
    </rPh>
    <phoneticPr fontId="5"/>
  </si>
  <si>
    <t>2.24（人）</t>
    <rPh sb="5" eb="6">
      <t>ヒト</t>
    </rPh>
    <phoneticPr fontId="5"/>
  </si>
  <si>
    <t>世帯人員（１世帯当たり人員）</t>
    <rPh sb="0" eb="2">
      <t>セタイ</t>
    </rPh>
    <rPh sb="2" eb="4">
      <t>ジンイン</t>
    </rPh>
    <rPh sb="6" eb="8">
      <t>セタイ</t>
    </rPh>
    <rPh sb="8" eb="9">
      <t>ア</t>
    </rPh>
    <rPh sb="11" eb="13">
      <t>ジンイン</t>
    </rPh>
    <phoneticPr fontId="5"/>
  </si>
  <si>
    <t>令和元年10月1日現在</t>
    <rPh sb="0" eb="2">
      <t>レイワ</t>
    </rPh>
    <rPh sb="2" eb="4">
      <t>ガンネン</t>
    </rPh>
    <rPh sb="4" eb="5">
      <t>ヘイネン</t>
    </rPh>
    <rPh sb="6" eb="7">
      <t>ガツ</t>
    </rPh>
    <rPh sb="8" eb="9">
      <t>ニチ</t>
    </rPh>
    <rPh sb="9" eb="11">
      <t>ゲンザイ</t>
    </rPh>
    <phoneticPr fontId="5"/>
  </si>
  <si>
    <t>240,987（人）</t>
    <rPh sb="8" eb="9">
      <t>ヒト</t>
    </rPh>
    <phoneticPr fontId="5"/>
  </si>
  <si>
    <t>総人口</t>
    <rPh sb="0" eb="3">
      <t>ソウジンコウ</t>
    </rPh>
    <phoneticPr fontId="5"/>
  </si>
  <si>
    <t>243.37（ｋ㎡）</t>
    <phoneticPr fontId="5"/>
  </si>
  <si>
    <t>可住地面積</t>
    <rPh sb="0" eb="3">
      <t>カジュウチ</t>
    </rPh>
    <rPh sb="3" eb="5">
      <t>メンセキ</t>
    </rPh>
    <phoneticPr fontId="5"/>
  </si>
  <si>
    <t>283.72（ｋ㎡）</t>
    <phoneticPr fontId="5"/>
  </si>
  <si>
    <t>土地・人口</t>
    <rPh sb="0" eb="2">
      <t>トチ</t>
    </rPh>
    <rPh sb="3" eb="5">
      <t>ジンコウ</t>
    </rPh>
    <phoneticPr fontId="5"/>
  </si>
  <si>
    <t>基準日</t>
    <rPh sb="0" eb="3">
      <t>キジュンビ</t>
    </rPh>
    <phoneticPr fontId="5"/>
  </si>
  <si>
    <t>県内順位</t>
    <rPh sb="0" eb="2">
      <t>ケンナイ</t>
    </rPh>
    <rPh sb="2" eb="4">
      <t>ジュンイ</t>
    </rPh>
    <phoneticPr fontId="5"/>
  </si>
  <si>
    <t>指標値・実数値</t>
    <rPh sb="0" eb="2">
      <t>シヒョウ</t>
    </rPh>
    <rPh sb="2" eb="3">
      <t>チ</t>
    </rPh>
    <rPh sb="4" eb="6">
      <t>ジッスウ</t>
    </rPh>
    <rPh sb="6" eb="7">
      <t>チ</t>
    </rPh>
    <phoneticPr fontId="5"/>
  </si>
  <si>
    <t>　　　　　　　　　項　　　　　　　　　　　目　　　　　</t>
    <rPh sb="9" eb="22">
      <t>コウモク</t>
    </rPh>
    <phoneticPr fontId="5"/>
  </si>
  <si>
    <t>分類</t>
    <rPh sb="0" eb="2">
      <t>ブンルイ</t>
    </rPh>
    <phoneticPr fontId="5"/>
  </si>
  <si>
    <t>茨城県全体から見たつくば市早わかり表</t>
    <phoneticPr fontId="5"/>
  </si>
  <si>
    <t>　　資料出所　　茨城県社会生活統計指標（県統計課）</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5"/>
  </si>
  <si>
    <t>　　計 算 式 　　刑法犯認知件数÷総人口×１，０００</t>
    <rPh sb="10" eb="12">
      <t>ケイホウ</t>
    </rPh>
    <rPh sb="12" eb="13">
      <t>ハンニン</t>
    </rPh>
    <rPh sb="13" eb="15">
      <t>ニンチ</t>
    </rPh>
    <rPh sb="15" eb="17">
      <t>ケンスウ</t>
    </rPh>
    <rPh sb="18" eb="21">
      <t>ソウジンコウ</t>
    </rPh>
    <phoneticPr fontId="5"/>
  </si>
  <si>
    <t>刑法犯認知件数（千人当たり）</t>
    <rPh sb="0" eb="2">
      <t>ケイホウ</t>
    </rPh>
    <rPh sb="2" eb="3">
      <t>ハン</t>
    </rPh>
    <rPh sb="3" eb="5">
      <t>ニンチ</t>
    </rPh>
    <rPh sb="5" eb="7">
      <t>ケンスウ</t>
    </rPh>
    <rPh sb="8" eb="10">
      <t>センニン</t>
    </rPh>
    <rPh sb="10" eb="11">
      <t>ア</t>
    </rPh>
    <phoneticPr fontId="5"/>
  </si>
  <si>
    <t>　　計 算 式 　　交通事故死傷者数÷総人口×１００，０００</t>
    <rPh sb="10" eb="12">
      <t>コウツウ</t>
    </rPh>
    <rPh sb="12" eb="14">
      <t>ジコ</t>
    </rPh>
    <rPh sb="14" eb="16">
      <t>シショウ</t>
    </rPh>
    <rPh sb="16" eb="17">
      <t>モノ</t>
    </rPh>
    <rPh sb="17" eb="18">
      <t>スウ</t>
    </rPh>
    <rPh sb="19" eb="22">
      <t>ソウジンコウ</t>
    </rPh>
    <phoneticPr fontId="5"/>
  </si>
  <si>
    <t>交通事故死傷者数（１０万人当たり）</t>
    <rPh sb="0" eb="2">
      <t>コウツウ</t>
    </rPh>
    <rPh sb="2" eb="4">
      <t>ジコ</t>
    </rPh>
    <rPh sb="4" eb="7">
      <t>シショウシャ</t>
    </rPh>
    <rPh sb="7" eb="8">
      <t>スウ</t>
    </rPh>
    <rPh sb="11" eb="13">
      <t>マンニン</t>
    </rPh>
    <rPh sb="13" eb="14">
      <t>ア</t>
    </rPh>
    <phoneticPr fontId="5"/>
  </si>
  <si>
    <t>　　計 算 式 　　交通事故発生件数÷総人口×１，０００</t>
    <rPh sb="10" eb="12">
      <t>コウツウ</t>
    </rPh>
    <rPh sb="12" eb="14">
      <t>ジコ</t>
    </rPh>
    <rPh sb="14" eb="16">
      <t>ハッセイ</t>
    </rPh>
    <rPh sb="16" eb="18">
      <t>ケンスウ</t>
    </rPh>
    <rPh sb="19" eb="22">
      <t>ソウジンコウ</t>
    </rPh>
    <phoneticPr fontId="5"/>
  </si>
  <si>
    <t>交通事故発生件数（千人当たり）</t>
    <rPh sb="0" eb="2">
      <t>コウツウ</t>
    </rPh>
    <rPh sb="2" eb="4">
      <t>ジコ</t>
    </rPh>
    <rPh sb="4" eb="6">
      <t>ハッセイ</t>
    </rPh>
    <rPh sb="6" eb="8">
      <t>ケンスウ</t>
    </rPh>
    <rPh sb="9" eb="11">
      <t>センニン</t>
    </rPh>
    <rPh sb="11" eb="12">
      <t>ア</t>
    </rPh>
    <phoneticPr fontId="5"/>
  </si>
  <si>
    <t>　　資料出所　　消防防災年報（県消防安全課）、茨城県常住人口調査（県統計課）</t>
    <rPh sb="2" eb="4">
      <t>シリョウ</t>
    </rPh>
    <rPh sb="4" eb="5">
      <t>デ</t>
    </rPh>
    <rPh sb="5" eb="6">
      <t>トコロ</t>
    </rPh>
    <rPh sb="8" eb="10">
      <t>ショウボウ</t>
    </rPh>
    <rPh sb="10" eb="12">
      <t>ボウサイ</t>
    </rPh>
    <rPh sb="12" eb="14">
      <t>ネンポウ</t>
    </rPh>
    <rPh sb="15" eb="21">
      <t>ケンショウボウアンゼンカ</t>
    </rPh>
    <rPh sb="23" eb="26">
      <t>イバラキケン</t>
    </rPh>
    <rPh sb="26" eb="32">
      <t>ジョウジュウジンコウチョウサ</t>
    </rPh>
    <rPh sb="33" eb="34">
      <t>ケン</t>
    </rPh>
    <rPh sb="34" eb="36">
      <t>トウケイ</t>
    </rPh>
    <rPh sb="36" eb="37">
      <t>カ</t>
    </rPh>
    <phoneticPr fontId="5"/>
  </si>
  <si>
    <t>　　計 算 式 　　建物火災損害額÷総人口</t>
    <rPh sb="10" eb="12">
      <t>タテモノ</t>
    </rPh>
    <rPh sb="12" eb="14">
      <t>カサイ</t>
    </rPh>
    <rPh sb="14" eb="16">
      <t>ソンガイ</t>
    </rPh>
    <rPh sb="16" eb="17">
      <t>ガク</t>
    </rPh>
    <rPh sb="18" eb="21">
      <t>ソウジンコウ</t>
    </rPh>
    <phoneticPr fontId="5"/>
  </si>
  <si>
    <t>建物火災損害額（１人当たり）</t>
    <rPh sb="0" eb="2">
      <t>タテモノ</t>
    </rPh>
    <rPh sb="2" eb="4">
      <t>カサイ</t>
    </rPh>
    <rPh sb="4" eb="6">
      <t>ソンガイ</t>
    </rPh>
    <rPh sb="6" eb="7">
      <t>ガク</t>
    </rPh>
    <rPh sb="8" eb="10">
      <t>ヒトリ</t>
    </rPh>
    <rPh sb="10" eb="11">
      <t>ア</t>
    </rPh>
    <phoneticPr fontId="5"/>
  </si>
  <si>
    <t>　　資料出所　　消防防災年報（県消防安全課）、茨城県常住人口調査（県統計課）</t>
    <rPh sb="2" eb="4">
      <t>シリョウ</t>
    </rPh>
    <rPh sb="4" eb="5">
      <t>デ</t>
    </rPh>
    <rPh sb="5" eb="6">
      <t>トコロ</t>
    </rPh>
    <rPh sb="8" eb="10">
      <t>ショウボウ</t>
    </rPh>
    <rPh sb="10" eb="12">
      <t>ボウサイ</t>
    </rPh>
    <rPh sb="12" eb="14">
      <t>ネンポウ</t>
    </rPh>
    <rPh sb="15" eb="16">
      <t>ケン</t>
    </rPh>
    <rPh sb="16" eb="18">
      <t>ショウボウ</t>
    </rPh>
    <rPh sb="18" eb="21">
      <t>アンゼンカ</t>
    </rPh>
    <rPh sb="23" eb="26">
      <t>イバラキケン</t>
    </rPh>
    <rPh sb="26" eb="32">
      <t>ジョウジュウジンコウチョウサ</t>
    </rPh>
    <rPh sb="33" eb="34">
      <t>ケン</t>
    </rPh>
    <rPh sb="34" eb="36">
      <t>トウケイ</t>
    </rPh>
    <rPh sb="36" eb="37">
      <t>カ</t>
    </rPh>
    <phoneticPr fontId="5"/>
  </si>
  <si>
    <t>　　計 算 式 　　火災出火件数÷総人口×１００，０００</t>
    <rPh sb="10" eb="12">
      <t>カサイ</t>
    </rPh>
    <rPh sb="12" eb="14">
      <t>シュッカ</t>
    </rPh>
    <rPh sb="14" eb="16">
      <t>ケンスウ</t>
    </rPh>
    <rPh sb="17" eb="20">
      <t>ソウジンコウ</t>
    </rPh>
    <phoneticPr fontId="5"/>
  </si>
  <si>
    <t>火災出火件数（１０万人当たり）</t>
    <rPh sb="0" eb="2">
      <t>カサイ</t>
    </rPh>
    <rPh sb="2" eb="4">
      <t>シュッカ</t>
    </rPh>
    <rPh sb="4" eb="6">
      <t>ケンスウ</t>
    </rPh>
    <rPh sb="9" eb="11">
      <t>マンニン</t>
    </rPh>
    <rPh sb="11" eb="12">
      <t>ア</t>
    </rPh>
    <phoneticPr fontId="5"/>
  </si>
  <si>
    <t>安   全</t>
    <rPh sb="0" eb="5">
      <t>アンゼン</t>
    </rPh>
    <phoneticPr fontId="5"/>
  </si>
  <si>
    <t>　　資料出所　　国民健康保険事業状況（県厚生総務課）</t>
    <rPh sb="2" eb="4">
      <t>シリョウ</t>
    </rPh>
    <rPh sb="4" eb="5">
      <t>デ</t>
    </rPh>
    <rPh sb="5" eb="6">
      <t>トコロ</t>
    </rPh>
    <rPh sb="8" eb="10">
      <t>コクミン</t>
    </rPh>
    <rPh sb="10" eb="12">
      <t>ケンコウ</t>
    </rPh>
    <rPh sb="12" eb="14">
      <t>ホケン</t>
    </rPh>
    <rPh sb="14" eb="16">
      <t>ジギョウ</t>
    </rPh>
    <rPh sb="16" eb="18">
      <t>ジョウキョウ</t>
    </rPh>
    <rPh sb="19" eb="20">
      <t>ケン</t>
    </rPh>
    <rPh sb="20" eb="22">
      <t>コウセイ</t>
    </rPh>
    <rPh sb="22" eb="25">
      <t>ソウムカ</t>
    </rPh>
    <phoneticPr fontId="5"/>
  </si>
  <si>
    <t>　　　　　　　　　　療養諸費費用額は一般被保険者分と退職被保険者分である。</t>
    <rPh sb="18" eb="20">
      <t>イッパン</t>
    </rPh>
    <rPh sb="20" eb="21">
      <t>ヒ</t>
    </rPh>
    <rPh sb="21" eb="23">
      <t>ホケン</t>
    </rPh>
    <rPh sb="23" eb="24">
      <t>シャ</t>
    </rPh>
    <rPh sb="24" eb="25">
      <t>ブン</t>
    </rPh>
    <rPh sb="26" eb="28">
      <t>タイショク</t>
    </rPh>
    <rPh sb="28" eb="29">
      <t>ヒ</t>
    </rPh>
    <rPh sb="29" eb="31">
      <t>ホケン</t>
    </rPh>
    <rPh sb="31" eb="32">
      <t>シャ</t>
    </rPh>
    <rPh sb="32" eb="33">
      <t>ブン</t>
    </rPh>
    <phoneticPr fontId="5"/>
  </si>
  <si>
    <t>　　計 算 式 　　療養諸費費用額÷年間平均被保険者数</t>
    <rPh sb="10" eb="12">
      <t>リョウヨウ</t>
    </rPh>
    <rPh sb="12" eb="13">
      <t>ショ</t>
    </rPh>
    <rPh sb="13" eb="14">
      <t>ヒ</t>
    </rPh>
    <rPh sb="14" eb="16">
      <t>ヒヨウ</t>
    </rPh>
    <rPh sb="16" eb="17">
      <t>ガク</t>
    </rPh>
    <rPh sb="18" eb="20">
      <t>ネンカン</t>
    </rPh>
    <rPh sb="20" eb="22">
      <t>ヘイキン</t>
    </rPh>
    <rPh sb="22" eb="26">
      <t>ヒホケンシャ</t>
    </rPh>
    <rPh sb="26" eb="27">
      <t>スウ</t>
    </rPh>
    <phoneticPr fontId="5"/>
  </si>
  <si>
    <t>国民健康保険医療費（被保険者1人当たり）</t>
    <rPh sb="0" eb="2">
      <t>コクミン</t>
    </rPh>
    <rPh sb="2" eb="4">
      <t>ケンコウ</t>
    </rPh>
    <rPh sb="4" eb="6">
      <t>ホケン</t>
    </rPh>
    <rPh sb="6" eb="9">
      <t>イリョウヒ</t>
    </rPh>
    <rPh sb="10" eb="14">
      <t>ヒホケンシャ</t>
    </rPh>
    <rPh sb="15" eb="16">
      <t>ニン</t>
    </rPh>
    <rPh sb="16" eb="17">
      <t>ア</t>
    </rPh>
    <phoneticPr fontId="5"/>
  </si>
  <si>
    <t>　　資料出所　　茨城県社会生活統計指標（県統計課）</t>
    <rPh sb="11" eb="13">
      <t>シャカイ</t>
    </rPh>
    <rPh sb="13" eb="15">
      <t>セイカツ</t>
    </rPh>
    <rPh sb="15" eb="17">
      <t>トウケイ</t>
    </rPh>
    <rPh sb="17" eb="19">
      <t>シヒョウ</t>
    </rPh>
    <rPh sb="21" eb="23">
      <t>トウケイ</t>
    </rPh>
    <phoneticPr fontId="5"/>
  </si>
  <si>
    <t>　　　　　　　　　　脳血管疾患。</t>
    <phoneticPr fontId="5"/>
  </si>
  <si>
    <t>　　　　　　　　　　生活習慣病とは、悪性新生物、糖尿病、高血圧性疾患、心疾患（高血圧性を除く）、</t>
    <rPh sb="10" eb="12">
      <t>セイカツ</t>
    </rPh>
    <rPh sb="12" eb="14">
      <t>シュウカン</t>
    </rPh>
    <rPh sb="14" eb="15">
      <t>ビョウ</t>
    </rPh>
    <rPh sb="18" eb="20">
      <t>アクセイ</t>
    </rPh>
    <rPh sb="20" eb="23">
      <t>シンセイブツ</t>
    </rPh>
    <rPh sb="24" eb="27">
      <t>トウニョウビョウ</t>
    </rPh>
    <rPh sb="28" eb="31">
      <t>コウケツアツ</t>
    </rPh>
    <rPh sb="31" eb="32">
      <t>セイ</t>
    </rPh>
    <rPh sb="32" eb="34">
      <t>シッカン</t>
    </rPh>
    <rPh sb="35" eb="36">
      <t>シン</t>
    </rPh>
    <rPh sb="36" eb="38">
      <t>シッカン</t>
    </rPh>
    <rPh sb="39" eb="42">
      <t>コウケツアツ</t>
    </rPh>
    <rPh sb="42" eb="43">
      <t>セイ</t>
    </rPh>
    <rPh sb="44" eb="45">
      <t>ノゾ</t>
    </rPh>
    <phoneticPr fontId="5"/>
  </si>
  <si>
    <t>　　計 算 式 　　生活習慣病死亡者数÷日本人人口×１００，０００</t>
    <rPh sb="10" eb="12">
      <t>セイカツ</t>
    </rPh>
    <rPh sb="12" eb="14">
      <t>シュウカン</t>
    </rPh>
    <rPh sb="14" eb="15">
      <t>ビョウ</t>
    </rPh>
    <rPh sb="15" eb="18">
      <t>シボウシャ</t>
    </rPh>
    <rPh sb="18" eb="19">
      <t>スウ</t>
    </rPh>
    <rPh sb="20" eb="23">
      <t>ニホンジン</t>
    </rPh>
    <rPh sb="23" eb="25">
      <t>ジンコウ</t>
    </rPh>
    <phoneticPr fontId="5"/>
  </si>
  <si>
    <t>生活習慣病による死亡者数（１０万人当たり）</t>
    <rPh sb="0" eb="2">
      <t>セイカツ</t>
    </rPh>
    <rPh sb="2" eb="4">
      <t>シュウカン</t>
    </rPh>
    <rPh sb="4" eb="5">
      <t>ビョウ</t>
    </rPh>
    <rPh sb="8" eb="12">
      <t>シボウシャスウ</t>
    </rPh>
    <rPh sb="15" eb="17">
      <t>マンニン</t>
    </rPh>
    <rPh sb="17" eb="18">
      <t>ア</t>
    </rPh>
    <phoneticPr fontId="5"/>
  </si>
  <si>
    <t>社会保障
・医療</t>
    <rPh sb="0" eb="2">
      <t>シャカイ</t>
    </rPh>
    <rPh sb="2" eb="4">
      <t>ホショウ</t>
    </rPh>
    <rPh sb="6" eb="8">
      <t>イリョウ</t>
    </rPh>
    <phoneticPr fontId="5"/>
  </si>
  <si>
    <t>　　計 算 式 　　歯科医師数（従業地別、医療施設従事者）÷総人口×１００，０００</t>
    <rPh sb="10" eb="12">
      <t>シカイ</t>
    </rPh>
    <rPh sb="12" eb="14">
      <t>イシ</t>
    </rPh>
    <rPh sb="14" eb="15">
      <t>スウ</t>
    </rPh>
    <rPh sb="16" eb="18">
      <t>ジュウギョウ</t>
    </rPh>
    <rPh sb="18" eb="19">
      <t>チ</t>
    </rPh>
    <rPh sb="19" eb="20">
      <t>ベツ</t>
    </rPh>
    <rPh sb="21" eb="23">
      <t>イリョウ</t>
    </rPh>
    <rPh sb="23" eb="25">
      <t>シセツ</t>
    </rPh>
    <rPh sb="25" eb="28">
      <t>ジュウジシャ</t>
    </rPh>
    <rPh sb="30" eb="33">
      <t>ソウジンコウ</t>
    </rPh>
    <phoneticPr fontId="5"/>
  </si>
  <si>
    <t>歯科医師数（１０万人当たり）</t>
    <rPh sb="0" eb="4">
      <t>シカイシ</t>
    </rPh>
    <rPh sb="4" eb="5">
      <t>スウ</t>
    </rPh>
    <rPh sb="8" eb="9">
      <t>マン</t>
    </rPh>
    <rPh sb="9" eb="10">
      <t>ニン</t>
    </rPh>
    <rPh sb="10" eb="11">
      <t>ア</t>
    </rPh>
    <phoneticPr fontId="5"/>
  </si>
  <si>
    <t>　　計 算 式 　　歯科診療所数÷総人口×１００，０００</t>
    <rPh sb="10" eb="12">
      <t>シカ</t>
    </rPh>
    <rPh sb="12" eb="14">
      <t>シンリョウ</t>
    </rPh>
    <rPh sb="14" eb="15">
      <t>トコロ</t>
    </rPh>
    <rPh sb="15" eb="16">
      <t>スウ</t>
    </rPh>
    <rPh sb="17" eb="20">
      <t>ソウジンコウ</t>
    </rPh>
    <phoneticPr fontId="5"/>
  </si>
  <si>
    <t>歯科診療所数（１０万人当たり）</t>
    <rPh sb="0" eb="2">
      <t>シカ</t>
    </rPh>
    <rPh sb="2" eb="5">
      <t>シンリョウジョ</t>
    </rPh>
    <rPh sb="5" eb="6">
      <t>スウ</t>
    </rPh>
    <rPh sb="9" eb="10">
      <t>マン</t>
    </rPh>
    <rPh sb="10" eb="11">
      <t>ニン</t>
    </rPh>
    <rPh sb="11" eb="12">
      <t>ア</t>
    </rPh>
    <phoneticPr fontId="5"/>
  </si>
  <si>
    <t>　　計 算 式 　　（就業看護師＋就業准看護師数（従業地別））÷総人口×１００，０００</t>
    <rPh sb="11" eb="13">
      <t>シュウギョウ</t>
    </rPh>
    <rPh sb="13" eb="16">
      <t>カンゴシ</t>
    </rPh>
    <rPh sb="17" eb="19">
      <t>シュウギョウ</t>
    </rPh>
    <rPh sb="19" eb="20">
      <t>ジュン</t>
    </rPh>
    <rPh sb="20" eb="22">
      <t>カンゴフ</t>
    </rPh>
    <rPh sb="22" eb="23">
      <t>シ</t>
    </rPh>
    <rPh sb="23" eb="24">
      <t>スウ</t>
    </rPh>
    <rPh sb="25" eb="27">
      <t>ジュウギョウ</t>
    </rPh>
    <rPh sb="27" eb="28">
      <t>チ</t>
    </rPh>
    <rPh sb="28" eb="29">
      <t>ベツ</t>
    </rPh>
    <rPh sb="32" eb="35">
      <t>ソウジンコウ</t>
    </rPh>
    <phoneticPr fontId="5"/>
  </si>
  <si>
    <t>看護師・准看護師数（１０万人当たり）</t>
    <rPh sb="0" eb="2">
      <t>カンゴフ</t>
    </rPh>
    <rPh sb="2" eb="3">
      <t>シ</t>
    </rPh>
    <rPh sb="4" eb="7">
      <t>ジュンカンゴフ</t>
    </rPh>
    <rPh sb="7" eb="8">
      <t>シ</t>
    </rPh>
    <rPh sb="8" eb="9">
      <t>スウ</t>
    </rPh>
    <rPh sb="12" eb="14">
      <t>マンニン</t>
    </rPh>
    <rPh sb="14" eb="15">
      <t>ア</t>
    </rPh>
    <phoneticPr fontId="5"/>
  </si>
  <si>
    <t>　　計 算 式 　　医師数（従業地別、医療施設従事者）÷総人口×１００，０００</t>
    <rPh sb="10" eb="13">
      <t>イシスウ</t>
    </rPh>
    <rPh sb="14" eb="16">
      <t>ジュウギョウ</t>
    </rPh>
    <rPh sb="16" eb="17">
      <t>チ</t>
    </rPh>
    <rPh sb="17" eb="18">
      <t>ベツ</t>
    </rPh>
    <rPh sb="19" eb="21">
      <t>イリョウ</t>
    </rPh>
    <rPh sb="21" eb="23">
      <t>シセツ</t>
    </rPh>
    <rPh sb="23" eb="26">
      <t>ジュウジシャ</t>
    </rPh>
    <rPh sb="28" eb="31">
      <t>ソウジンコウ</t>
    </rPh>
    <phoneticPr fontId="5"/>
  </si>
  <si>
    <t>医師数（１０万人当たり）</t>
    <rPh sb="0" eb="3">
      <t>イシスウ</t>
    </rPh>
    <rPh sb="6" eb="8">
      <t>マンニン</t>
    </rPh>
    <rPh sb="8" eb="9">
      <t>ア</t>
    </rPh>
    <phoneticPr fontId="5"/>
  </si>
  <si>
    <t>　　資料出所　　茨城県社会生活統計指標（県統計課）</t>
    <rPh sb="2" eb="4">
      <t>シリョウ</t>
    </rPh>
    <rPh sb="4" eb="5">
      <t>デ</t>
    </rPh>
    <rPh sb="5" eb="6">
      <t>トコロ</t>
    </rPh>
    <rPh sb="8" eb="11">
      <t>イバラキケン</t>
    </rPh>
    <rPh sb="11" eb="13">
      <t>シャカイ</t>
    </rPh>
    <rPh sb="13" eb="15">
      <t>セイカツ</t>
    </rPh>
    <rPh sb="15" eb="19">
      <t>トウケイシヒョウ</t>
    </rPh>
    <rPh sb="20" eb="21">
      <t>ケン</t>
    </rPh>
    <rPh sb="21" eb="23">
      <t>トウケイ</t>
    </rPh>
    <rPh sb="23" eb="24">
      <t>カ</t>
    </rPh>
    <phoneticPr fontId="5"/>
  </si>
  <si>
    <t>　　計 算 式 　　一般診療所数÷総人口×１００，０００　　</t>
    <rPh sb="10" eb="12">
      <t>イッパン</t>
    </rPh>
    <rPh sb="12" eb="15">
      <t>シンリョウジョ</t>
    </rPh>
    <rPh sb="15" eb="16">
      <t>スウ</t>
    </rPh>
    <rPh sb="17" eb="20">
      <t>ソウジンコウ</t>
    </rPh>
    <phoneticPr fontId="5"/>
  </si>
  <si>
    <t>一般診療所数（１０万人当たり）</t>
    <rPh sb="0" eb="2">
      <t>イッパン</t>
    </rPh>
    <rPh sb="2" eb="4">
      <t>シンリョウ</t>
    </rPh>
    <rPh sb="4" eb="5">
      <t>ショ</t>
    </rPh>
    <rPh sb="5" eb="6">
      <t>スウ</t>
    </rPh>
    <rPh sb="9" eb="11">
      <t>マンニン</t>
    </rPh>
    <rPh sb="11" eb="12">
      <t>ア</t>
    </rPh>
    <phoneticPr fontId="5"/>
  </si>
  <si>
    <t>　　計 算 式 　　一般病院数÷総人口×１００，０００</t>
    <rPh sb="10" eb="12">
      <t>イッパン</t>
    </rPh>
    <rPh sb="12" eb="15">
      <t>ビョウインスウ</t>
    </rPh>
    <rPh sb="16" eb="19">
      <t>ソウジンコウ</t>
    </rPh>
    <phoneticPr fontId="5"/>
  </si>
  <si>
    <t>一般病院数（１０万人当たり）</t>
    <rPh sb="0" eb="2">
      <t>イッパン</t>
    </rPh>
    <rPh sb="2" eb="4">
      <t>ビョウイン</t>
    </rPh>
    <rPh sb="4" eb="5">
      <t>スウ</t>
    </rPh>
    <rPh sb="8" eb="10">
      <t>マンニン</t>
    </rPh>
    <rPh sb="10" eb="11">
      <t>ア</t>
    </rPh>
    <phoneticPr fontId="5"/>
  </si>
  <si>
    <t>　　資料出所　　社会福祉施設等調査（厚生労働省）、国勢調査（総務省統計局）</t>
    <rPh sb="2" eb="4">
      <t>シリョウ</t>
    </rPh>
    <rPh sb="4" eb="5">
      <t>デ</t>
    </rPh>
    <rPh sb="5" eb="6">
      <t>トコロ</t>
    </rPh>
    <rPh sb="8" eb="10">
      <t>シャカイ</t>
    </rPh>
    <rPh sb="10" eb="12">
      <t>フクシ</t>
    </rPh>
    <rPh sb="12" eb="14">
      <t>シセツ</t>
    </rPh>
    <rPh sb="14" eb="15">
      <t>トウ</t>
    </rPh>
    <rPh sb="15" eb="17">
      <t>チョウサ</t>
    </rPh>
    <rPh sb="18" eb="23">
      <t>コウセイロウドウショウ</t>
    </rPh>
    <rPh sb="25" eb="29">
      <t>コクセイチョウサ</t>
    </rPh>
    <rPh sb="30" eb="36">
      <t>ソウムショウトウケイキョク</t>
    </rPh>
    <phoneticPr fontId="5"/>
  </si>
  <si>
    <t>　　　　　　　　　　０～５歳人口は、平成27年10月１日現在</t>
    <rPh sb="13" eb="14">
      <t>サイ</t>
    </rPh>
    <rPh sb="14" eb="16">
      <t>ジンコウ</t>
    </rPh>
    <rPh sb="18" eb="20">
      <t>ヘイセイ</t>
    </rPh>
    <rPh sb="22" eb="23">
      <t>ネン</t>
    </rPh>
    <rPh sb="25" eb="26">
      <t>ガツ</t>
    </rPh>
    <rPh sb="27" eb="28">
      <t>ニチ</t>
    </rPh>
    <rPh sb="28" eb="30">
      <t>ゲンザイ</t>
    </rPh>
    <phoneticPr fontId="5"/>
  </si>
  <si>
    <t>　　　　　　　　　　保育所等は、幼保連携型認定こども園、保育所型認定こども園及び保育所。</t>
    <rPh sb="13" eb="14">
      <t>トウ</t>
    </rPh>
    <rPh sb="28" eb="30">
      <t>ホイク</t>
    </rPh>
    <rPh sb="30" eb="31">
      <t>ショ</t>
    </rPh>
    <rPh sb="31" eb="32">
      <t>ガタ</t>
    </rPh>
    <rPh sb="32" eb="34">
      <t>ニンテイ</t>
    </rPh>
    <rPh sb="37" eb="38">
      <t>エン</t>
    </rPh>
    <rPh sb="38" eb="39">
      <t>オヨ</t>
    </rPh>
    <rPh sb="40" eb="42">
      <t>ホイク</t>
    </rPh>
    <rPh sb="42" eb="43">
      <t>ショ</t>
    </rPh>
    <phoneticPr fontId="5"/>
  </si>
  <si>
    <t>　　計 算 式 　　保育所等数÷０～５歳人口×１０，０００</t>
    <rPh sb="10" eb="13">
      <t>ホイクショ</t>
    </rPh>
    <rPh sb="13" eb="14">
      <t>トウ</t>
    </rPh>
    <rPh sb="14" eb="15">
      <t>スウ</t>
    </rPh>
    <rPh sb="19" eb="20">
      <t>サイ</t>
    </rPh>
    <rPh sb="20" eb="22">
      <t>ジンコウ</t>
    </rPh>
    <phoneticPr fontId="5"/>
  </si>
  <si>
    <t>保育所等数（０～５歳１万人当たり）</t>
    <rPh sb="0" eb="3">
      <t>ホイクショ</t>
    </rPh>
    <rPh sb="3" eb="4">
      <t>トウ</t>
    </rPh>
    <rPh sb="4" eb="5">
      <t>スウ</t>
    </rPh>
    <rPh sb="9" eb="10">
      <t>サイ</t>
    </rPh>
    <rPh sb="11" eb="13">
      <t>マンニン</t>
    </rPh>
    <rPh sb="13" eb="14">
      <t>ア</t>
    </rPh>
    <phoneticPr fontId="5"/>
  </si>
  <si>
    <t>　　計 算 式 　　生活保護被保護実人員（年度間平均）÷総人口×１，０００</t>
    <rPh sb="10" eb="12">
      <t>セイカツ</t>
    </rPh>
    <rPh sb="12" eb="14">
      <t>ホゴ</t>
    </rPh>
    <rPh sb="14" eb="15">
      <t>ヒ</t>
    </rPh>
    <rPh sb="15" eb="17">
      <t>ホゴ</t>
    </rPh>
    <rPh sb="17" eb="18">
      <t>ジツ</t>
    </rPh>
    <rPh sb="18" eb="20">
      <t>ジンイン</t>
    </rPh>
    <rPh sb="21" eb="23">
      <t>ネンド</t>
    </rPh>
    <rPh sb="23" eb="24">
      <t>カン</t>
    </rPh>
    <rPh sb="24" eb="26">
      <t>ヘイキン</t>
    </rPh>
    <rPh sb="28" eb="31">
      <t>ソウジンコウ</t>
    </rPh>
    <phoneticPr fontId="5"/>
  </si>
  <si>
    <t>生活保護被保護実人員（千人当たり）</t>
    <rPh sb="0" eb="2">
      <t>セイカツ</t>
    </rPh>
    <rPh sb="2" eb="4">
      <t>ホゴ</t>
    </rPh>
    <rPh sb="4" eb="5">
      <t>ヒ</t>
    </rPh>
    <rPh sb="5" eb="7">
      <t>ホゴ</t>
    </rPh>
    <rPh sb="7" eb="8">
      <t>ジツ</t>
    </rPh>
    <rPh sb="8" eb="10">
      <t>ジンイン</t>
    </rPh>
    <rPh sb="11" eb="13">
      <t>センニン</t>
    </rPh>
    <rPh sb="13" eb="14">
      <t>ア</t>
    </rPh>
    <phoneticPr fontId="5"/>
  </si>
  <si>
    <t>　　計 算 式 　　国民年金受給金額÷国民年金受給権者数</t>
    <rPh sb="10" eb="12">
      <t>コクミン</t>
    </rPh>
    <rPh sb="12" eb="14">
      <t>ネンキン</t>
    </rPh>
    <rPh sb="14" eb="16">
      <t>ジュキュウ</t>
    </rPh>
    <rPh sb="16" eb="18">
      <t>キンガク</t>
    </rPh>
    <rPh sb="19" eb="21">
      <t>コクミン</t>
    </rPh>
    <rPh sb="21" eb="23">
      <t>ネンキン</t>
    </rPh>
    <rPh sb="23" eb="25">
      <t>ジュキュウ</t>
    </rPh>
    <rPh sb="25" eb="26">
      <t>ケン</t>
    </rPh>
    <rPh sb="26" eb="27">
      <t>モノ</t>
    </rPh>
    <rPh sb="27" eb="28">
      <t>スウ</t>
    </rPh>
    <phoneticPr fontId="5"/>
  </si>
  <si>
    <t>国民年金受給金額（受給権者１人当たり）</t>
    <rPh sb="0" eb="2">
      <t>コクミン</t>
    </rPh>
    <rPh sb="2" eb="4">
      <t>ネンキン</t>
    </rPh>
    <rPh sb="4" eb="6">
      <t>ジュキュウ</t>
    </rPh>
    <rPh sb="6" eb="8">
      <t>キンガク</t>
    </rPh>
    <rPh sb="9" eb="11">
      <t>ジュキュウ</t>
    </rPh>
    <rPh sb="11" eb="12">
      <t>ケン</t>
    </rPh>
    <rPh sb="12" eb="13">
      <t>モノ</t>
    </rPh>
    <rPh sb="14" eb="15">
      <t>ニン</t>
    </rPh>
    <rPh sb="15" eb="16">
      <t>ア</t>
    </rPh>
    <phoneticPr fontId="5"/>
  </si>
  <si>
    <t>　　　　　　　　　茨城県常住人口調査（県統計課）</t>
    <rPh sb="9" eb="12">
      <t>イバラキケン</t>
    </rPh>
    <rPh sb="12" eb="18">
      <t>ジョウジュウジンコウチョウサ</t>
    </rPh>
    <rPh sb="19" eb="23">
      <t>ケントウケイカ</t>
    </rPh>
    <phoneticPr fontId="5"/>
  </si>
  <si>
    <t>　　　　　　　　　市区町村別軽自動車車両数（一般財団法人　全国軽自動車協会連合会）</t>
    <rPh sb="9" eb="11">
      <t>シク</t>
    </rPh>
    <rPh sb="11" eb="13">
      <t>チョウソン</t>
    </rPh>
    <rPh sb="13" eb="14">
      <t>ベツ</t>
    </rPh>
    <rPh sb="14" eb="15">
      <t>ケイ</t>
    </rPh>
    <rPh sb="15" eb="18">
      <t>ジドウシャ</t>
    </rPh>
    <rPh sb="18" eb="20">
      <t>シャリョウ</t>
    </rPh>
    <rPh sb="20" eb="21">
      <t>スウ</t>
    </rPh>
    <rPh sb="22" eb="24">
      <t>イッパン</t>
    </rPh>
    <rPh sb="24" eb="26">
      <t>ザイダン</t>
    </rPh>
    <rPh sb="26" eb="28">
      <t>ホウジン</t>
    </rPh>
    <rPh sb="29" eb="31">
      <t>ゼンコク</t>
    </rPh>
    <rPh sb="31" eb="35">
      <t>ケイジドウシャ</t>
    </rPh>
    <rPh sb="35" eb="37">
      <t>キョウカイ</t>
    </rPh>
    <rPh sb="37" eb="40">
      <t>レンゴウカイ</t>
    </rPh>
    <phoneticPr fontId="5"/>
  </si>
  <si>
    <t>　　資料出所　市区町村別自動車保有車両数（一般財団法人　自動車検査登録情報協会）、</t>
    <rPh sb="2" eb="4">
      <t>シリョウ</t>
    </rPh>
    <rPh sb="4" eb="5">
      <t>デ</t>
    </rPh>
    <rPh sb="5" eb="6">
      <t>トコロ</t>
    </rPh>
    <rPh sb="7" eb="9">
      <t>シク</t>
    </rPh>
    <rPh sb="9" eb="11">
      <t>チョウソン</t>
    </rPh>
    <rPh sb="11" eb="12">
      <t>ベツ</t>
    </rPh>
    <rPh sb="12" eb="15">
      <t>ジドウシャ</t>
    </rPh>
    <rPh sb="15" eb="17">
      <t>ホユウ</t>
    </rPh>
    <rPh sb="17" eb="19">
      <t>シャリョウ</t>
    </rPh>
    <rPh sb="19" eb="20">
      <t>スウ</t>
    </rPh>
    <rPh sb="21" eb="23">
      <t>イッパン</t>
    </rPh>
    <rPh sb="23" eb="25">
      <t>ザイダン</t>
    </rPh>
    <rPh sb="25" eb="27">
      <t>ホウジン</t>
    </rPh>
    <rPh sb="28" eb="31">
      <t>ジドウシャ</t>
    </rPh>
    <rPh sb="31" eb="33">
      <t>ケンサ</t>
    </rPh>
    <rPh sb="33" eb="35">
      <t>トウロク</t>
    </rPh>
    <rPh sb="35" eb="37">
      <t>ジョウホウ</t>
    </rPh>
    <rPh sb="37" eb="39">
      <t>キョウカイ</t>
    </rPh>
    <phoneticPr fontId="5"/>
  </si>
  <si>
    <t>　　計 算 式 　　（自家用乗用車台数＋軽自動車台数）÷総人口×１，０００</t>
    <rPh sb="11" eb="14">
      <t>ジカヨウ</t>
    </rPh>
    <rPh sb="14" eb="17">
      <t>ジョウヨウシャ</t>
    </rPh>
    <rPh sb="17" eb="19">
      <t>ダイスウ</t>
    </rPh>
    <rPh sb="20" eb="21">
      <t>ケイ</t>
    </rPh>
    <rPh sb="21" eb="24">
      <t>ジドウシャ</t>
    </rPh>
    <rPh sb="24" eb="26">
      <t>ダイスウ</t>
    </rPh>
    <rPh sb="28" eb="31">
      <t>ソウジンコウ</t>
    </rPh>
    <phoneticPr fontId="5"/>
  </si>
  <si>
    <t>自家用乗用車数（千人当たり）</t>
    <rPh sb="0" eb="3">
      <t>ジカヨウ</t>
    </rPh>
    <rPh sb="3" eb="6">
      <t>ジョウヨウシャ</t>
    </rPh>
    <rPh sb="6" eb="7">
      <t>スウ</t>
    </rPh>
    <rPh sb="8" eb="10">
      <t>センニン</t>
    </rPh>
    <rPh sb="10" eb="11">
      <t>ア</t>
    </rPh>
    <phoneticPr fontId="5"/>
  </si>
  <si>
    <t>　　計 算 式 　　市町村道舗装道路実延長÷市町村道実延長×１００　　　</t>
    <rPh sb="14" eb="16">
      <t>ホソウ</t>
    </rPh>
    <rPh sb="16" eb="18">
      <t>ドウロ</t>
    </rPh>
    <rPh sb="18" eb="19">
      <t>ジツ</t>
    </rPh>
    <rPh sb="19" eb="21">
      <t>エンチョウ</t>
    </rPh>
    <rPh sb="22" eb="25">
      <t>シチョウソン</t>
    </rPh>
    <rPh sb="25" eb="26">
      <t>ミチ</t>
    </rPh>
    <rPh sb="26" eb="27">
      <t>ジツ</t>
    </rPh>
    <rPh sb="27" eb="29">
      <t>エンチョウ</t>
    </rPh>
    <phoneticPr fontId="5"/>
  </si>
  <si>
    <t>市町村道舗装率</t>
    <rPh sb="0" eb="3">
      <t>シチョウソン</t>
    </rPh>
    <rPh sb="3" eb="4">
      <t>ミチ</t>
    </rPh>
    <rPh sb="4" eb="6">
      <t>ホソウ</t>
    </rPh>
    <rPh sb="6" eb="7">
      <t>リツ</t>
    </rPh>
    <phoneticPr fontId="5"/>
  </si>
  <si>
    <t>　　計 算 式 　　道路実延長÷総面積</t>
    <rPh sb="10" eb="12">
      <t>ドウロ</t>
    </rPh>
    <rPh sb="12" eb="13">
      <t>ジツ</t>
    </rPh>
    <rPh sb="13" eb="15">
      <t>エンチョウ</t>
    </rPh>
    <rPh sb="16" eb="17">
      <t>ソウ</t>
    </rPh>
    <rPh sb="17" eb="19">
      <t>メンセキ</t>
    </rPh>
    <phoneticPr fontId="5"/>
  </si>
  <si>
    <t>道路実延長（総面積１万㎡当たり）</t>
    <rPh sb="0" eb="2">
      <t>ドウロ</t>
    </rPh>
    <rPh sb="2" eb="3">
      <t>ジツ</t>
    </rPh>
    <rPh sb="3" eb="5">
      <t>エンチョウ</t>
    </rPh>
    <rPh sb="6" eb="7">
      <t>ソウ</t>
    </rPh>
    <rPh sb="7" eb="9">
      <t>メンセキ</t>
    </rPh>
    <rPh sb="10" eb="11">
      <t>マン</t>
    </rPh>
    <rPh sb="12" eb="13">
      <t>ア</t>
    </rPh>
    <phoneticPr fontId="5"/>
  </si>
  <si>
    <t>　　資料出所　　市町村公共施設の状況（県市町村課）</t>
    <rPh sb="2" eb="4">
      <t>シリョウ</t>
    </rPh>
    <rPh sb="4" eb="5">
      <t>デ</t>
    </rPh>
    <rPh sb="5" eb="6">
      <t>トコロ</t>
    </rPh>
    <rPh sb="8" eb="11">
      <t>シチョウソン</t>
    </rPh>
    <rPh sb="11" eb="13">
      <t>コウキョウ</t>
    </rPh>
    <rPh sb="13" eb="15">
      <t>シセツ</t>
    </rPh>
    <rPh sb="16" eb="18">
      <t>ジョウキョウ</t>
    </rPh>
    <rPh sb="19" eb="20">
      <t>ケン</t>
    </rPh>
    <rPh sb="20" eb="23">
      <t>シチョウソン</t>
    </rPh>
    <rPh sb="23" eb="24">
      <t>カ</t>
    </rPh>
    <phoneticPr fontId="5"/>
  </si>
  <si>
    <t>　　計 算 式 　　ごみ年間総収集量（ｇ）÷ごみ処理人口÷365</t>
    <rPh sb="12" eb="14">
      <t>ネンカン</t>
    </rPh>
    <rPh sb="14" eb="15">
      <t>ソウ</t>
    </rPh>
    <rPh sb="15" eb="17">
      <t>シュウシュウ</t>
    </rPh>
    <rPh sb="17" eb="18">
      <t>リョウ</t>
    </rPh>
    <rPh sb="24" eb="26">
      <t>ショリ</t>
    </rPh>
    <rPh sb="26" eb="28">
      <t>ジンコウ</t>
    </rPh>
    <phoneticPr fontId="5"/>
  </si>
  <si>
    <t>ごみ収集量（１人１日当たり）</t>
    <rPh sb="2" eb="5">
      <t>シュウシュウリョウ</t>
    </rPh>
    <rPh sb="7" eb="8">
      <t>ニン</t>
    </rPh>
    <rPh sb="9" eb="10">
      <t>ニチ</t>
    </rPh>
    <rPh sb="10" eb="11">
      <t>ア</t>
    </rPh>
    <phoneticPr fontId="5"/>
  </si>
  <si>
    <t>　　資料出所　　汚水処理人口普及率（県下水道課）</t>
    <rPh sb="8" eb="10">
      <t>オスイ</t>
    </rPh>
    <rPh sb="10" eb="12">
      <t>ショリ</t>
    </rPh>
    <rPh sb="12" eb="14">
      <t>ジンコウ</t>
    </rPh>
    <rPh sb="14" eb="16">
      <t>フキュウ</t>
    </rPh>
    <rPh sb="16" eb="17">
      <t>リツ</t>
    </rPh>
    <rPh sb="18" eb="19">
      <t>ケン</t>
    </rPh>
    <rPh sb="19" eb="22">
      <t>ゲスイドウ</t>
    </rPh>
    <rPh sb="22" eb="23">
      <t>カ</t>
    </rPh>
    <phoneticPr fontId="5"/>
  </si>
  <si>
    <t>　　※総人口は平成30年４月１日現在</t>
    <phoneticPr fontId="5"/>
  </si>
  <si>
    <t>　　資料出所　　茨城県社会生活統計指標（県統計課）　</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5"/>
  </si>
  <si>
    <t>　　　　　　　　　　給水人口は、上水道、簡易水道及び専用水道（自己水源のみ）の計。</t>
    <rPh sb="10" eb="12">
      <t>キュウスイ</t>
    </rPh>
    <rPh sb="12" eb="14">
      <t>ジンコウ</t>
    </rPh>
    <rPh sb="16" eb="19">
      <t>ジョウスイドウ</t>
    </rPh>
    <rPh sb="20" eb="22">
      <t>カンイ</t>
    </rPh>
    <rPh sb="22" eb="24">
      <t>スイドウ</t>
    </rPh>
    <rPh sb="24" eb="25">
      <t>オヨ</t>
    </rPh>
    <rPh sb="26" eb="28">
      <t>センヨウ</t>
    </rPh>
    <rPh sb="28" eb="30">
      <t>スイドウ</t>
    </rPh>
    <rPh sb="31" eb="33">
      <t>ジコ</t>
    </rPh>
    <rPh sb="33" eb="35">
      <t>スイゲン</t>
    </rPh>
    <rPh sb="39" eb="40">
      <t>ケイ</t>
    </rPh>
    <phoneticPr fontId="5"/>
  </si>
  <si>
    <t>　　計 算 式 　　現在給水人口÷総人口×１００</t>
    <rPh sb="10" eb="12">
      <t>ゲンザイ</t>
    </rPh>
    <rPh sb="12" eb="14">
      <t>キュウスイ</t>
    </rPh>
    <rPh sb="14" eb="16">
      <t>ジンコウ</t>
    </rPh>
    <rPh sb="17" eb="20">
      <t>ソウジンコウ</t>
    </rPh>
    <phoneticPr fontId="5"/>
  </si>
  <si>
    <t>水道普及率</t>
    <rPh sb="0" eb="2">
      <t>スイドウ</t>
    </rPh>
    <rPh sb="2" eb="4">
      <t>フキュウ</t>
    </rPh>
    <rPh sb="4" eb="5">
      <t>リツ</t>
    </rPh>
    <phoneticPr fontId="5"/>
  </si>
  <si>
    <t>　　計 算 式 　　運動広場数÷総人口数×１００，０００</t>
    <rPh sb="10" eb="12">
      <t>ウンドウ</t>
    </rPh>
    <rPh sb="12" eb="14">
      <t>ヒロバ</t>
    </rPh>
    <rPh sb="14" eb="15">
      <t>スウ</t>
    </rPh>
    <rPh sb="16" eb="19">
      <t>ソウジンコウ</t>
    </rPh>
    <rPh sb="19" eb="20">
      <t>ジドウスウ</t>
    </rPh>
    <phoneticPr fontId="5"/>
  </si>
  <si>
    <t>運動広場数（１０万人当たり）</t>
    <rPh sb="0" eb="2">
      <t>ウンドウ</t>
    </rPh>
    <rPh sb="2" eb="4">
      <t>ヒロバ</t>
    </rPh>
    <rPh sb="4" eb="5">
      <t>スウ</t>
    </rPh>
    <rPh sb="8" eb="10">
      <t>マンニン</t>
    </rPh>
    <rPh sb="10" eb="11">
      <t>ア</t>
    </rPh>
    <phoneticPr fontId="5"/>
  </si>
  <si>
    <t>　　資料出所　　学校基本調査（文部科学省）　　</t>
    <rPh sb="2" eb="4">
      <t>シリョウ</t>
    </rPh>
    <rPh sb="4" eb="5">
      <t>デ</t>
    </rPh>
    <rPh sb="5" eb="6">
      <t>トコロ</t>
    </rPh>
    <rPh sb="8" eb="14">
      <t>ガッコウキホンチョウサ</t>
    </rPh>
    <rPh sb="15" eb="20">
      <t>モンブカガクショウ</t>
    </rPh>
    <phoneticPr fontId="5"/>
  </si>
  <si>
    <t>　　計 算 式 　　公立中学校生徒数÷公立中学校教員数（本務者）</t>
    <rPh sb="10" eb="12">
      <t>コウリツ</t>
    </rPh>
    <rPh sb="12" eb="13">
      <t>ナカ</t>
    </rPh>
    <rPh sb="13" eb="15">
      <t>ショウガッコウ</t>
    </rPh>
    <rPh sb="15" eb="17">
      <t>セイト</t>
    </rPh>
    <rPh sb="17" eb="18">
      <t>スウ</t>
    </rPh>
    <rPh sb="19" eb="21">
      <t>コウリツ</t>
    </rPh>
    <rPh sb="21" eb="22">
      <t>ナカ</t>
    </rPh>
    <rPh sb="22" eb="24">
      <t>ショウガッコウ</t>
    </rPh>
    <rPh sb="24" eb="26">
      <t>キョウイン</t>
    </rPh>
    <rPh sb="26" eb="27">
      <t>スウ</t>
    </rPh>
    <rPh sb="28" eb="30">
      <t>ホンム</t>
    </rPh>
    <rPh sb="30" eb="31">
      <t>シャ</t>
    </rPh>
    <phoneticPr fontId="5"/>
  </si>
  <si>
    <t>公立中学校生徒数（教員１人当たり）</t>
    <rPh sb="0" eb="2">
      <t>コウリツ</t>
    </rPh>
    <rPh sb="2" eb="3">
      <t>ナカ</t>
    </rPh>
    <rPh sb="3" eb="5">
      <t>ショウガッコウ</t>
    </rPh>
    <rPh sb="5" eb="7">
      <t>セイト</t>
    </rPh>
    <rPh sb="7" eb="8">
      <t>スウ</t>
    </rPh>
    <rPh sb="9" eb="11">
      <t>キョウイン</t>
    </rPh>
    <rPh sb="11" eb="13">
      <t>ヒトリ</t>
    </rPh>
    <rPh sb="13" eb="14">
      <t>ア</t>
    </rPh>
    <phoneticPr fontId="5"/>
  </si>
  <si>
    <t>　　資料出所　　学校基本調査（文部科学省）　　</t>
    <rPh sb="2" eb="4">
      <t>シリョウ</t>
    </rPh>
    <rPh sb="4" eb="5">
      <t>デ</t>
    </rPh>
    <rPh sb="5" eb="6">
      <t>トコロ</t>
    </rPh>
    <rPh sb="8" eb="10">
      <t>ガッコウ</t>
    </rPh>
    <rPh sb="10" eb="12">
      <t>キホン</t>
    </rPh>
    <rPh sb="12" eb="14">
      <t>チョウサ</t>
    </rPh>
    <rPh sb="15" eb="20">
      <t>モンブカガクショウ</t>
    </rPh>
    <phoneticPr fontId="5"/>
  </si>
  <si>
    <t>　　計 算 式 　　公立小学校児童数÷公立小学校教員数（本務者）</t>
    <rPh sb="10" eb="12">
      <t>コウリツ</t>
    </rPh>
    <rPh sb="12" eb="15">
      <t>ショウガッコウ</t>
    </rPh>
    <rPh sb="15" eb="17">
      <t>ジドウ</t>
    </rPh>
    <rPh sb="17" eb="18">
      <t>スウ</t>
    </rPh>
    <rPh sb="19" eb="21">
      <t>コウリツ</t>
    </rPh>
    <rPh sb="21" eb="24">
      <t>ショウガッコウ</t>
    </rPh>
    <rPh sb="24" eb="26">
      <t>キョウイン</t>
    </rPh>
    <rPh sb="26" eb="27">
      <t>スウ</t>
    </rPh>
    <rPh sb="28" eb="30">
      <t>ホンム</t>
    </rPh>
    <rPh sb="30" eb="31">
      <t>シャ</t>
    </rPh>
    <phoneticPr fontId="5"/>
  </si>
  <si>
    <t>公立小学校児童数（教員１人当たり）</t>
    <rPh sb="0" eb="2">
      <t>コウリツ</t>
    </rPh>
    <rPh sb="2" eb="5">
      <t>ショウガッコウ</t>
    </rPh>
    <rPh sb="5" eb="7">
      <t>ジドウ</t>
    </rPh>
    <rPh sb="7" eb="8">
      <t>スウ</t>
    </rPh>
    <rPh sb="9" eb="11">
      <t>キョウイン</t>
    </rPh>
    <rPh sb="11" eb="13">
      <t>ヒトリ</t>
    </rPh>
    <rPh sb="13" eb="14">
      <t>ア</t>
    </rPh>
    <phoneticPr fontId="5"/>
  </si>
  <si>
    <t>　　資料出所　　学校基本調査（文部科学省）、国勢調査（総務省統計局）</t>
    <rPh sb="2" eb="4">
      <t>シリョウ</t>
    </rPh>
    <rPh sb="4" eb="5">
      <t>デ</t>
    </rPh>
    <rPh sb="5" eb="6">
      <t>トコロ</t>
    </rPh>
    <rPh sb="8" eb="10">
      <t>ガッコウ</t>
    </rPh>
    <rPh sb="10" eb="12">
      <t>キホン</t>
    </rPh>
    <rPh sb="12" eb="14">
      <t>チョウサ</t>
    </rPh>
    <rPh sb="15" eb="17">
      <t>モンブ</t>
    </rPh>
    <rPh sb="17" eb="20">
      <t>カガクショウ</t>
    </rPh>
    <rPh sb="22" eb="26">
      <t>コクセイチョウサ</t>
    </rPh>
    <rPh sb="27" eb="33">
      <t>ソウムショウトウケイキョク</t>
    </rPh>
    <phoneticPr fontId="5"/>
  </si>
  <si>
    <t>　　　　　　　　　　３～５歳人口は、平成27年10月１日現在</t>
    <rPh sb="13" eb="14">
      <t>サイ</t>
    </rPh>
    <rPh sb="14" eb="16">
      <t>ジンコウ</t>
    </rPh>
    <rPh sb="18" eb="20">
      <t>ヘイセイ</t>
    </rPh>
    <rPh sb="22" eb="23">
      <t>ネン</t>
    </rPh>
    <rPh sb="25" eb="26">
      <t>ガツ</t>
    </rPh>
    <rPh sb="27" eb="28">
      <t>ニチ</t>
    </rPh>
    <rPh sb="28" eb="30">
      <t>ゲンザイ</t>
    </rPh>
    <phoneticPr fontId="5"/>
  </si>
  <si>
    <t>　　　　　</t>
    <phoneticPr fontId="5"/>
  </si>
  <si>
    <t>　　　　　　　　　　幼稚園数は、幼保連携型認定こども園を含まない。</t>
    <rPh sb="10" eb="13">
      <t>ヨウチエン</t>
    </rPh>
    <rPh sb="13" eb="14">
      <t>スウ</t>
    </rPh>
    <rPh sb="16" eb="23">
      <t>ヨウホレンケイガタニンテイ</t>
    </rPh>
    <rPh sb="26" eb="27">
      <t>エン</t>
    </rPh>
    <rPh sb="28" eb="29">
      <t>フク</t>
    </rPh>
    <phoneticPr fontId="5"/>
  </si>
  <si>
    <t>　　計 算 式 　　幼稚園数÷３～５歳人口×１０，０００</t>
    <rPh sb="10" eb="13">
      <t>ヨウチエン</t>
    </rPh>
    <rPh sb="13" eb="14">
      <t>スウ</t>
    </rPh>
    <rPh sb="18" eb="19">
      <t>サイ</t>
    </rPh>
    <rPh sb="19" eb="21">
      <t>ジンコウ</t>
    </rPh>
    <phoneticPr fontId="5"/>
  </si>
  <si>
    <t>幼稚園数（３～５歳１万人当たり）</t>
    <rPh sb="0" eb="3">
      <t>ヨウチエン</t>
    </rPh>
    <rPh sb="3" eb="4">
      <t>スウ</t>
    </rPh>
    <rPh sb="8" eb="9">
      <t>サイ</t>
    </rPh>
    <phoneticPr fontId="5"/>
  </si>
  <si>
    <t>教育・文化</t>
    <phoneticPr fontId="5"/>
  </si>
  <si>
    <t>　　資料出所　　市町村財政実態資料（県市町村課）、茨城県常住人口調査（県統計課）　　</t>
    <rPh sb="2" eb="4">
      <t>シリョウ</t>
    </rPh>
    <rPh sb="4" eb="5">
      <t>デ</t>
    </rPh>
    <rPh sb="5" eb="6">
      <t>トコロ</t>
    </rPh>
    <rPh sb="25" eb="28">
      <t>イバラキケン</t>
    </rPh>
    <rPh sb="28" eb="30">
      <t>ジョウジュウ</t>
    </rPh>
    <rPh sb="30" eb="32">
      <t>ジンコウ</t>
    </rPh>
    <rPh sb="32" eb="34">
      <t>チョウサ</t>
    </rPh>
    <rPh sb="35" eb="36">
      <t>ケン</t>
    </rPh>
    <rPh sb="36" eb="38">
      <t>トウケイ</t>
    </rPh>
    <rPh sb="38" eb="39">
      <t>カ</t>
    </rPh>
    <phoneticPr fontId="5"/>
  </si>
  <si>
    <t>　　計 算 式 　　歳出決算総額÷総人口</t>
    <rPh sb="10" eb="12">
      <t>サイシュツ</t>
    </rPh>
    <rPh sb="12" eb="14">
      <t>ケッサン</t>
    </rPh>
    <rPh sb="14" eb="16">
      <t>ソウガク</t>
    </rPh>
    <rPh sb="17" eb="18">
      <t>ソウ</t>
    </rPh>
    <rPh sb="18" eb="20">
      <t>ジンコウ</t>
    </rPh>
    <phoneticPr fontId="5"/>
  </si>
  <si>
    <t>歳出決算総額（住民１人当たり）</t>
    <rPh sb="0" eb="2">
      <t>サイシュツ</t>
    </rPh>
    <rPh sb="2" eb="4">
      <t>ケッサン</t>
    </rPh>
    <rPh sb="4" eb="6">
      <t>ソウガク</t>
    </rPh>
    <rPh sb="7" eb="9">
      <t>ジュウミン</t>
    </rPh>
    <rPh sb="10" eb="11">
      <t>ニン</t>
    </rPh>
    <rPh sb="11" eb="12">
      <t>ア</t>
    </rPh>
    <phoneticPr fontId="5"/>
  </si>
  <si>
    <t>　　計 算 式 　　固定資産税収入済額÷総人口</t>
    <rPh sb="10" eb="12">
      <t>コテイ</t>
    </rPh>
    <rPh sb="12" eb="14">
      <t>シサン</t>
    </rPh>
    <rPh sb="14" eb="15">
      <t>ゼイ</t>
    </rPh>
    <rPh sb="15" eb="17">
      <t>シュウニュウ</t>
    </rPh>
    <rPh sb="17" eb="18">
      <t>ス</t>
    </rPh>
    <rPh sb="18" eb="19">
      <t>ガク</t>
    </rPh>
    <rPh sb="20" eb="21">
      <t>ソウ</t>
    </rPh>
    <rPh sb="21" eb="23">
      <t>ジンコウ</t>
    </rPh>
    <phoneticPr fontId="5"/>
  </si>
  <si>
    <t>固定資産税（住民１人当たり）</t>
    <rPh sb="0" eb="2">
      <t>コテイ</t>
    </rPh>
    <rPh sb="2" eb="5">
      <t>シサンゼイ</t>
    </rPh>
    <phoneticPr fontId="5"/>
  </si>
  <si>
    <t>　　資料出所　  市町村財政実態資料（県市町村課）、茨城県社会生活統計指標（県統計課）　　</t>
    <rPh sb="2" eb="4">
      <t>シリョウ</t>
    </rPh>
    <rPh sb="4" eb="5">
      <t>デ</t>
    </rPh>
    <rPh sb="5" eb="6">
      <t>トコロ</t>
    </rPh>
    <rPh sb="9" eb="12">
      <t>シチョウソン</t>
    </rPh>
    <rPh sb="12" eb="14">
      <t>ザイセイ</t>
    </rPh>
    <rPh sb="14" eb="16">
      <t>ジッタイ</t>
    </rPh>
    <rPh sb="16" eb="18">
      <t>シリョウ</t>
    </rPh>
    <rPh sb="19" eb="20">
      <t>ケン</t>
    </rPh>
    <rPh sb="20" eb="23">
      <t>シチョウソン</t>
    </rPh>
    <rPh sb="23" eb="24">
      <t>カ</t>
    </rPh>
    <rPh sb="26" eb="29">
      <t>イバラキケン</t>
    </rPh>
    <rPh sb="29" eb="31">
      <t>シャカイ</t>
    </rPh>
    <rPh sb="31" eb="33">
      <t>セイカツ</t>
    </rPh>
    <rPh sb="33" eb="35">
      <t>トウケイ</t>
    </rPh>
    <rPh sb="35" eb="37">
      <t>シヒョウ</t>
    </rPh>
    <rPh sb="38" eb="39">
      <t>ケン</t>
    </rPh>
    <rPh sb="39" eb="41">
      <t>トウケイ</t>
    </rPh>
    <rPh sb="41" eb="42">
      <t>カ</t>
    </rPh>
    <phoneticPr fontId="5"/>
  </si>
  <si>
    <t>　　計 算 式 　　市町村民税収入済額÷総人口</t>
    <rPh sb="10" eb="13">
      <t>シチョウソン</t>
    </rPh>
    <rPh sb="13" eb="14">
      <t>ミン</t>
    </rPh>
    <rPh sb="14" eb="15">
      <t>ゼイ</t>
    </rPh>
    <rPh sb="15" eb="17">
      <t>シュウニュウ</t>
    </rPh>
    <rPh sb="17" eb="18">
      <t>ス</t>
    </rPh>
    <rPh sb="18" eb="19">
      <t>ガク</t>
    </rPh>
    <rPh sb="20" eb="21">
      <t>ソウ</t>
    </rPh>
    <rPh sb="21" eb="23">
      <t>ジンコウ</t>
    </rPh>
    <phoneticPr fontId="5"/>
  </si>
  <si>
    <t>市町村民税（住民１人当たり）</t>
    <rPh sb="0" eb="3">
      <t>シチョウソン</t>
    </rPh>
    <rPh sb="3" eb="4">
      <t>ミン</t>
    </rPh>
    <rPh sb="4" eb="5">
      <t>ゼイ</t>
    </rPh>
    <rPh sb="6" eb="8">
      <t>ジュウミン</t>
    </rPh>
    <rPh sb="8" eb="10">
      <t>ヒトリ</t>
    </rPh>
    <rPh sb="10" eb="11">
      <t>ア</t>
    </rPh>
    <phoneticPr fontId="5"/>
  </si>
  <si>
    <t>　　資料出所　　市町村財政実態資料（県市町村課）　　</t>
    <rPh sb="2" eb="4">
      <t>シリョウ</t>
    </rPh>
    <rPh sb="4" eb="5">
      <t>デ</t>
    </rPh>
    <rPh sb="5" eb="6">
      <t>トコロ</t>
    </rPh>
    <rPh sb="8" eb="11">
      <t>シチョウソン</t>
    </rPh>
    <rPh sb="11" eb="13">
      <t>ザイセイ</t>
    </rPh>
    <rPh sb="13" eb="15">
      <t>ジッタイ</t>
    </rPh>
    <rPh sb="15" eb="17">
      <t>シリョウ</t>
    </rPh>
    <rPh sb="18" eb="19">
      <t>ケン</t>
    </rPh>
    <rPh sb="19" eb="22">
      <t>シチョウソン</t>
    </rPh>
    <rPh sb="22" eb="23">
      <t>カ</t>
    </rPh>
    <phoneticPr fontId="5"/>
  </si>
  <si>
    <t>　　資料出所　　市町村別普通交付税決定額・財政力指数等一覧（県市町村課）　　</t>
    <rPh sb="2" eb="4">
      <t>シリョウ</t>
    </rPh>
    <rPh sb="4" eb="5">
      <t>デ</t>
    </rPh>
    <rPh sb="5" eb="6">
      <t>トコロ</t>
    </rPh>
    <rPh sb="8" eb="11">
      <t>シチョウソン</t>
    </rPh>
    <rPh sb="11" eb="12">
      <t>ベツ</t>
    </rPh>
    <rPh sb="12" eb="14">
      <t>フツウ</t>
    </rPh>
    <rPh sb="14" eb="17">
      <t>コウフゼイ</t>
    </rPh>
    <rPh sb="17" eb="19">
      <t>ケッテイ</t>
    </rPh>
    <rPh sb="19" eb="20">
      <t>ガク</t>
    </rPh>
    <rPh sb="21" eb="24">
      <t>ザイセイリョク</t>
    </rPh>
    <rPh sb="24" eb="26">
      <t>シスウ</t>
    </rPh>
    <rPh sb="26" eb="27">
      <t>トウ</t>
    </rPh>
    <rPh sb="27" eb="29">
      <t>イチラン</t>
    </rPh>
    <rPh sb="30" eb="31">
      <t>ケン</t>
    </rPh>
    <rPh sb="31" eb="34">
      <t>シチョウソン</t>
    </rPh>
    <rPh sb="34" eb="35">
      <t>カ</t>
    </rPh>
    <phoneticPr fontId="5"/>
  </si>
  <si>
    <t>　　資料出所　　国勢調査（総務省統計局）</t>
    <rPh sb="2" eb="4">
      <t>シリョウ</t>
    </rPh>
    <rPh sb="4" eb="6">
      <t>デドコロ</t>
    </rPh>
    <rPh sb="16" eb="19">
      <t>トウケイキョク</t>
    </rPh>
    <phoneticPr fontId="5"/>
  </si>
  <si>
    <t>第３次産業は、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事業、サービス業（他に分類されないもの）、公務（他に分類されるものを除く）の合計。</t>
    <rPh sb="0" eb="1">
      <t>ダイ</t>
    </rPh>
    <rPh sb="2" eb="3">
      <t>ジ</t>
    </rPh>
    <rPh sb="3" eb="5">
      <t>サンギョウ</t>
    </rPh>
    <rPh sb="7" eb="9">
      <t>デンキ</t>
    </rPh>
    <rPh sb="13" eb="14">
      <t>ネツ</t>
    </rPh>
    <rPh sb="14" eb="16">
      <t>キョウキュウ</t>
    </rPh>
    <rPh sb="17" eb="20">
      <t>スイドウギョウ</t>
    </rPh>
    <rPh sb="21" eb="23">
      <t>ジョウホウ</t>
    </rPh>
    <rPh sb="23" eb="26">
      <t>ツウシンギョウ</t>
    </rPh>
    <rPh sb="27" eb="30">
      <t>ウンユギョウ</t>
    </rPh>
    <rPh sb="31" eb="33">
      <t>ユウビン</t>
    </rPh>
    <rPh sb="33" eb="34">
      <t>ギョウ</t>
    </rPh>
    <rPh sb="35" eb="38">
      <t>オロシウリギョウ</t>
    </rPh>
    <rPh sb="39" eb="42">
      <t>コウリギョウ</t>
    </rPh>
    <rPh sb="43" eb="46">
      <t>キンユウギョウ</t>
    </rPh>
    <rPh sb="47" eb="50">
      <t>ホケンギョウ</t>
    </rPh>
    <rPh sb="51" eb="54">
      <t>フドウサン</t>
    </rPh>
    <rPh sb="54" eb="55">
      <t>ギョウ</t>
    </rPh>
    <rPh sb="56" eb="58">
      <t>ブッピン</t>
    </rPh>
    <rPh sb="58" eb="61">
      <t>チンタイギョウ</t>
    </rPh>
    <rPh sb="62" eb="64">
      <t>ガクジュツ</t>
    </rPh>
    <rPh sb="64" eb="66">
      <t>ケンキュウ</t>
    </rPh>
    <rPh sb="67" eb="69">
      <t>センモン</t>
    </rPh>
    <rPh sb="70" eb="72">
      <t>ギジュツ</t>
    </rPh>
    <rPh sb="76" eb="77">
      <t>ギョウ</t>
    </rPh>
    <rPh sb="78" eb="80">
      <t>シュクハク</t>
    </rPh>
    <rPh sb="80" eb="81">
      <t>ギョウ</t>
    </rPh>
    <rPh sb="82" eb="84">
      <t>インショク</t>
    </rPh>
    <rPh sb="88" eb="89">
      <t>ギョウ</t>
    </rPh>
    <rPh sb="90" eb="92">
      <t>セイカツ</t>
    </rPh>
    <rPh sb="92" eb="94">
      <t>カンレン</t>
    </rPh>
    <rPh sb="98" eb="99">
      <t>ギョウ</t>
    </rPh>
    <rPh sb="100" eb="103">
      <t>ゴラクギョウ</t>
    </rPh>
    <rPh sb="104" eb="106">
      <t>キョウイク</t>
    </rPh>
    <rPh sb="107" eb="109">
      <t>ガクシュウ</t>
    </rPh>
    <rPh sb="109" eb="111">
      <t>シエン</t>
    </rPh>
    <rPh sb="111" eb="112">
      <t>ギョウ</t>
    </rPh>
    <rPh sb="113" eb="115">
      <t>イリョウ</t>
    </rPh>
    <rPh sb="116" eb="118">
      <t>フクシ</t>
    </rPh>
    <rPh sb="119" eb="121">
      <t>フクゴウ</t>
    </rPh>
    <rPh sb="125" eb="127">
      <t>ジギョウ</t>
    </rPh>
    <rPh sb="132" eb="133">
      <t>ギョウ</t>
    </rPh>
    <rPh sb="134" eb="135">
      <t>ホカ</t>
    </rPh>
    <rPh sb="136" eb="138">
      <t>ブンルイ</t>
    </rPh>
    <rPh sb="146" eb="148">
      <t>コウム</t>
    </rPh>
    <rPh sb="149" eb="150">
      <t>ホカ</t>
    </rPh>
    <rPh sb="151" eb="153">
      <t>ブンルイ</t>
    </rPh>
    <rPh sb="159" eb="160">
      <t>ノゾ</t>
    </rPh>
    <rPh sb="163" eb="165">
      <t>ゴウケイ</t>
    </rPh>
    <phoneticPr fontId="5"/>
  </si>
  <si>
    <t>　　計 算 式 　第３次産業就業者数÷就業者総数×100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5"/>
  </si>
  <si>
    <t>　　　　　　　　　第２次産業は、鉱業、採石業、砂利採取業、建設業、製造業の合計</t>
    <rPh sb="9" eb="10">
      <t>ダイ</t>
    </rPh>
    <rPh sb="11" eb="12">
      <t>ジ</t>
    </rPh>
    <rPh sb="12" eb="14">
      <t>サンギョウ</t>
    </rPh>
    <rPh sb="16" eb="18">
      <t>コウギョウ</t>
    </rPh>
    <rPh sb="19" eb="21">
      <t>サイセキ</t>
    </rPh>
    <rPh sb="21" eb="22">
      <t>ギョウ</t>
    </rPh>
    <rPh sb="23" eb="25">
      <t>ジャリ</t>
    </rPh>
    <rPh sb="25" eb="27">
      <t>サイシュ</t>
    </rPh>
    <rPh sb="27" eb="28">
      <t>ギョウ</t>
    </rPh>
    <rPh sb="29" eb="32">
      <t>ケンセツギョウ</t>
    </rPh>
    <rPh sb="33" eb="36">
      <t>セイゾウギョウ</t>
    </rPh>
    <rPh sb="37" eb="39">
      <t>ゴウケイ</t>
    </rPh>
    <phoneticPr fontId="5"/>
  </si>
  <si>
    <t>　　計 算 式 　第２次産業就業者数÷就業者総数×100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5"/>
  </si>
  <si>
    <t>　　資料出所　　国勢調査（総務省統計局）</t>
    <rPh sb="2" eb="4">
      <t>シリョウ</t>
    </rPh>
    <rPh sb="4" eb="6">
      <t>デドコロ</t>
    </rPh>
    <rPh sb="8" eb="10">
      <t>コクセイ</t>
    </rPh>
    <rPh sb="10" eb="12">
      <t>チョウサ</t>
    </rPh>
    <rPh sb="13" eb="16">
      <t>ソウムショウ</t>
    </rPh>
    <rPh sb="16" eb="19">
      <t>トウケイキョク</t>
    </rPh>
    <phoneticPr fontId="5"/>
  </si>
  <si>
    <t>　　　　　　　　　第１次産業は、農業、林業、漁業の合計</t>
    <rPh sb="9" eb="10">
      <t>ダイ</t>
    </rPh>
    <rPh sb="11" eb="12">
      <t>ジ</t>
    </rPh>
    <rPh sb="12" eb="14">
      <t>サンギョウ</t>
    </rPh>
    <rPh sb="16" eb="18">
      <t>ノウギョウ</t>
    </rPh>
    <rPh sb="19" eb="21">
      <t>リンギョウ</t>
    </rPh>
    <rPh sb="22" eb="24">
      <t>ギョギョウ</t>
    </rPh>
    <rPh sb="25" eb="27">
      <t>ゴウケイ</t>
    </rPh>
    <phoneticPr fontId="5"/>
  </si>
  <si>
    <t>　　計 算 式 　第１次産業就業者数÷就業者総数×100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5"/>
  </si>
  <si>
    <t>　　資料出所　　平成28年経済センサス－活動調査（総務省統計局・経済産業省）</t>
    <rPh sb="2" eb="4">
      <t>シリョウ</t>
    </rPh>
    <rPh sb="4" eb="5">
      <t>デ</t>
    </rPh>
    <rPh sb="5" eb="6">
      <t>トコロ</t>
    </rPh>
    <rPh sb="8" eb="10">
      <t>ヘイセイ</t>
    </rPh>
    <rPh sb="12" eb="13">
      <t>ネン</t>
    </rPh>
    <rPh sb="13" eb="15">
      <t>ケイザイ</t>
    </rPh>
    <rPh sb="20" eb="24">
      <t>カツドウチョウサ</t>
    </rPh>
    <rPh sb="25" eb="28">
      <t>ソウムショウ</t>
    </rPh>
    <rPh sb="28" eb="31">
      <t>トウケイキョク</t>
    </rPh>
    <rPh sb="32" eb="34">
      <t>ケイザイ</t>
    </rPh>
    <rPh sb="34" eb="37">
      <t>サンギョウショウ</t>
    </rPh>
    <phoneticPr fontId="5"/>
  </si>
  <si>
    <t>　　資料出所　　平成28年経済センサス－活動調査（総務省統計局・経済産業省）</t>
    <rPh sb="2" eb="4">
      <t>シリョウ</t>
    </rPh>
    <rPh sb="4" eb="5">
      <t>デ</t>
    </rPh>
    <rPh sb="5" eb="6">
      <t>トコロ</t>
    </rPh>
    <rPh sb="8" eb="10">
      <t>ヘイセイ</t>
    </rPh>
    <rPh sb="12" eb="13">
      <t>ネン</t>
    </rPh>
    <rPh sb="13" eb="15">
      <t>ケイザイ</t>
    </rPh>
    <rPh sb="20" eb="22">
      <t>カツドウ</t>
    </rPh>
    <rPh sb="22" eb="24">
      <t>チョウサ</t>
    </rPh>
    <rPh sb="25" eb="28">
      <t>ソウムショウ</t>
    </rPh>
    <rPh sb="28" eb="31">
      <t>トウケイキョク</t>
    </rPh>
    <rPh sb="32" eb="34">
      <t>ケイザイ</t>
    </rPh>
    <rPh sb="34" eb="37">
      <t>サンギョウショウ</t>
    </rPh>
    <phoneticPr fontId="5"/>
  </si>
  <si>
    <t>　　計 算 式 　　卸売業、小売業の合計</t>
    <rPh sb="10" eb="13">
      <t>オロシウリギョウ</t>
    </rPh>
    <rPh sb="14" eb="17">
      <t>コウリギョウ</t>
    </rPh>
    <rPh sb="18" eb="20">
      <t>ゴウケイ</t>
    </rPh>
    <phoneticPr fontId="5"/>
  </si>
  <si>
    <t>商品販売額</t>
    <rPh sb="0" eb="2">
      <t>ショウヒン</t>
    </rPh>
    <rPh sb="2" eb="4">
      <t>ハンバイ</t>
    </rPh>
    <rPh sb="4" eb="5">
      <t>ガク</t>
    </rPh>
    <phoneticPr fontId="5"/>
  </si>
  <si>
    <t>　　資料出所　　茨城の工業（県統計課）</t>
    <rPh sb="2" eb="4">
      <t>シリョウ</t>
    </rPh>
    <rPh sb="4" eb="5">
      <t>デ</t>
    </rPh>
    <rPh sb="5" eb="6">
      <t>トコロ</t>
    </rPh>
    <rPh sb="8" eb="10">
      <t>イバラキ</t>
    </rPh>
    <rPh sb="11" eb="13">
      <t>コウギョウ</t>
    </rPh>
    <rPh sb="14" eb="15">
      <t>ケン</t>
    </rPh>
    <rPh sb="15" eb="17">
      <t>トウケイ</t>
    </rPh>
    <rPh sb="17" eb="18">
      <t>カ</t>
    </rPh>
    <phoneticPr fontId="5"/>
  </si>
  <si>
    <t>製造品出荷額等</t>
    <rPh sb="0" eb="2">
      <t>セイゾウ</t>
    </rPh>
    <rPh sb="2" eb="3">
      <t>ヒン</t>
    </rPh>
    <rPh sb="3" eb="5">
      <t>シュッカ</t>
    </rPh>
    <rPh sb="5" eb="6">
      <t>ガク</t>
    </rPh>
    <rPh sb="6" eb="7">
      <t>トウ</t>
    </rPh>
    <phoneticPr fontId="5"/>
  </si>
  <si>
    <t>　　資料出所　　市町村民経済計算（県統計課）</t>
    <rPh sb="2" eb="4">
      <t>シリョウ</t>
    </rPh>
    <rPh sb="4" eb="5">
      <t>デ</t>
    </rPh>
    <rPh sb="5" eb="6">
      <t>トコロ</t>
    </rPh>
    <rPh sb="8" eb="11">
      <t>シチョウソン</t>
    </rPh>
    <rPh sb="11" eb="12">
      <t>ミン</t>
    </rPh>
    <rPh sb="12" eb="14">
      <t>ケイザイ</t>
    </rPh>
    <rPh sb="14" eb="16">
      <t>ケイサン</t>
    </rPh>
    <rPh sb="17" eb="18">
      <t>ケン</t>
    </rPh>
    <rPh sb="18" eb="20">
      <t>トウケイ</t>
    </rPh>
    <rPh sb="20" eb="21">
      <t>カ</t>
    </rPh>
    <phoneticPr fontId="5"/>
  </si>
  <si>
    <t>市町村内総生産（名目）</t>
    <rPh sb="0" eb="3">
      <t>シチョウソン</t>
    </rPh>
    <rPh sb="3" eb="4">
      <t>ナイ</t>
    </rPh>
    <rPh sb="4" eb="7">
      <t>ソウセイサン</t>
    </rPh>
    <rPh sb="8" eb="10">
      <t>メイモク</t>
    </rPh>
    <phoneticPr fontId="5"/>
  </si>
  <si>
    <t>　　資料出所　　在留外国人統計（法務省）、茨城県常住人口調査（県統計課）　</t>
    <rPh sb="2" eb="4">
      <t>シリョウ</t>
    </rPh>
    <rPh sb="4" eb="5">
      <t>デ</t>
    </rPh>
    <rPh sb="5" eb="6">
      <t>トコロ</t>
    </rPh>
    <rPh sb="8" eb="10">
      <t>ザイリュウ</t>
    </rPh>
    <rPh sb="10" eb="12">
      <t>ガイコク</t>
    </rPh>
    <rPh sb="12" eb="13">
      <t>ジン</t>
    </rPh>
    <rPh sb="13" eb="15">
      <t>トウケイ</t>
    </rPh>
    <rPh sb="16" eb="19">
      <t>ホウムショウ</t>
    </rPh>
    <rPh sb="21" eb="24">
      <t>イバラキケン</t>
    </rPh>
    <rPh sb="24" eb="26">
      <t>ジョウジュウ</t>
    </rPh>
    <rPh sb="26" eb="28">
      <t>ジンコウ</t>
    </rPh>
    <rPh sb="28" eb="30">
      <t>チョウサ</t>
    </rPh>
    <rPh sb="31" eb="32">
      <t>ケン</t>
    </rPh>
    <rPh sb="32" eb="34">
      <t>トウケイ</t>
    </rPh>
    <rPh sb="34" eb="35">
      <t>カ</t>
    </rPh>
    <phoneticPr fontId="5"/>
  </si>
  <si>
    <t>　　計 算 式 　　在留外国人数÷総人口×１００</t>
    <rPh sb="10" eb="12">
      <t>ザイリュウ</t>
    </rPh>
    <rPh sb="12" eb="14">
      <t>ガイコク</t>
    </rPh>
    <rPh sb="14" eb="15">
      <t>ジン</t>
    </rPh>
    <rPh sb="15" eb="16">
      <t>スウ</t>
    </rPh>
    <rPh sb="17" eb="20">
      <t>ソウジンコウ</t>
    </rPh>
    <phoneticPr fontId="5"/>
  </si>
  <si>
    <t>　　資料出所　　国勢調査（総務省統計局）　</t>
    <rPh sb="2" eb="4">
      <t>シリョウ</t>
    </rPh>
    <rPh sb="4" eb="5">
      <t>デ</t>
    </rPh>
    <rPh sb="5" eb="6">
      <t>トコロ</t>
    </rPh>
    <rPh sb="8" eb="12">
      <t>コクセイチョウサ</t>
    </rPh>
    <rPh sb="13" eb="16">
      <t>ソウムショウ</t>
    </rPh>
    <rPh sb="16" eb="19">
      <t>トウケイキョク</t>
    </rPh>
    <phoneticPr fontId="5"/>
  </si>
  <si>
    <t>　　　　　　　　　　「未婚」とは、まだ結婚したことのない人を指す。</t>
    <rPh sb="11" eb="13">
      <t>ミコン</t>
    </rPh>
    <rPh sb="19" eb="21">
      <t>ケッコン</t>
    </rPh>
    <rPh sb="28" eb="29">
      <t>ヒト</t>
    </rPh>
    <rPh sb="30" eb="31">
      <t>サ</t>
    </rPh>
    <phoneticPr fontId="5"/>
  </si>
  <si>
    <t>　　計 算 式 　　１５歳以上未婚者÷１５歳以上人口×１００</t>
    <rPh sb="12" eb="15">
      <t>サイイジョウ</t>
    </rPh>
    <rPh sb="15" eb="18">
      <t>ミコンシャ</t>
    </rPh>
    <rPh sb="21" eb="24">
      <t>サイイジョウ</t>
    </rPh>
    <rPh sb="24" eb="26">
      <t>ジンコウ</t>
    </rPh>
    <phoneticPr fontId="5"/>
  </si>
  <si>
    <t>　　資料出所　　茨城県社会生活統計指標（県統計課）</t>
    <rPh sb="2" eb="4">
      <t>シリョウ</t>
    </rPh>
    <rPh sb="4" eb="6">
      <t>デドコロ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5"/>
  </si>
  <si>
    <t>　　計 算 式 　　高齢単身者数÷６５歳以上人口×１００</t>
    <rPh sb="10" eb="12">
      <t>コウレイ</t>
    </rPh>
    <rPh sb="12" eb="14">
      <t>タンシン</t>
    </rPh>
    <rPh sb="14" eb="15">
      <t>シャ</t>
    </rPh>
    <rPh sb="15" eb="16">
      <t>スウ</t>
    </rPh>
    <rPh sb="19" eb="20">
      <t>サイ</t>
    </rPh>
    <rPh sb="20" eb="22">
      <t>イジョウ</t>
    </rPh>
    <rPh sb="22" eb="24">
      <t>ジンコウ</t>
    </rPh>
    <phoneticPr fontId="5"/>
  </si>
  <si>
    <t>高齢単身者割合</t>
    <rPh sb="0" eb="2">
      <t>コウレイ</t>
    </rPh>
    <rPh sb="2" eb="4">
      <t>タンシン</t>
    </rPh>
    <rPh sb="4" eb="5">
      <t>シャ</t>
    </rPh>
    <rPh sb="5" eb="7">
      <t>ワリアイ</t>
    </rPh>
    <phoneticPr fontId="5"/>
  </si>
  <si>
    <t>　　計 算 式 　　死亡数÷日本人人口×１，０００</t>
    <rPh sb="10" eb="13">
      <t>シボウスウ</t>
    </rPh>
    <rPh sb="12" eb="13">
      <t>スウ</t>
    </rPh>
    <rPh sb="14" eb="17">
      <t>ニホンジン</t>
    </rPh>
    <rPh sb="17" eb="19">
      <t>ジンコウ</t>
    </rPh>
    <phoneticPr fontId="5"/>
  </si>
  <si>
    <t>死亡率</t>
    <rPh sb="0" eb="3">
      <t>シボウリツ</t>
    </rPh>
    <phoneticPr fontId="5"/>
  </si>
  <si>
    <t>　　資料出所　　茨城県社会生活統計指標（県統計課）　　</t>
    <rPh sb="2" eb="4">
      <t>シリョウ</t>
    </rPh>
    <rPh sb="4" eb="5">
      <t>デ</t>
    </rPh>
    <rPh sb="5" eb="6">
      <t>トコロ</t>
    </rPh>
    <rPh sb="8" eb="11">
      <t>イバラキケン</t>
    </rPh>
    <rPh sb="11" eb="13">
      <t>ジンコウ</t>
    </rPh>
    <rPh sb="13" eb="15">
      <t>ドウタイ</t>
    </rPh>
    <rPh sb="15" eb="17">
      <t>トウケイ</t>
    </rPh>
    <rPh sb="18" eb="19">
      <t>ケン</t>
    </rPh>
    <rPh sb="19" eb="21">
      <t>トウケイ</t>
    </rPh>
    <rPh sb="21" eb="22">
      <t>カ</t>
    </rPh>
    <phoneticPr fontId="5"/>
  </si>
  <si>
    <t>　　計 算 式 　　出生数÷日本人人口×１，０００</t>
    <rPh sb="10" eb="12">
      <t>シュッショウジ</t>
    </rPh>
    <rPh sb="12" eb="13">
      <t>スウ</t>
    </rPh>
    <rPh sb="14" eb="17">
      <t>ニホンジン</t>
    </rPh>
    <rPh sb="17" eb="19">
      <t>ジンコウ</t>
    </rPh>
    <phoneticPr fontId="5"/>
  </si>
  <si>
    <t>出生率</t>
    <rPh sb="0" eb="3">
      <t>シュッショウリツ</t>
    </rPh>
    <phoneticPr fontId="5"/>
  </si>
  <si>
    <t>　　資料出所　　茨城県常住人口調査（県統計課）</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5"/>
  </si>
  <si>
    <t>　　計 算 式 　　６５歳以上人口÷総人口（年齢不詳を除く）×１００</t>
    <rPh sb="12" eb="13">
      <t>サイ</t>
    </rPh>
    <rPh sb="13" eb="15">
      <t>イジョウ</t>
    </rPh>
    <rPh sb="15" eb="17">
      <t>ジンコウ</t>
    </rPh>
    <rPh sb="18" eb="19">
      <t>ソウ</t>
    </rPh>
    <rPh sb="19" eb="21">
      <t>ジンコウ</t>
    </rPh>
    <rPh sb="22" eb="24">
      <t>ネンレイ</t>
    </rPh>
    <rPh sb="24" eb="26">
      <t>フショウ</t>
    </rPh>
    <rPh sb="27" eb="28">
      <t>ノゾ</t>
    </rPh>
    <phoneticPr fontId="5"/>
  </si>
  <si>
    <t>６５歳以上人口割合</t>
    <rPh sb="2" eb="5">
      <t>サイイジョウ</t>
    </rPh>
    <rPh sb="5" eb="7">
      <t>ジンコウ</t>
    </rPh>
    <rPh sb="7" eb="9">
      <t>ワリアイ</t>
    </rPh>
    <phoneticPr fontId="5"/>
  </si>
  <si>
    <t>　　計 算 式 　　１５歳～６４歳人口÷総人口（年齢不詳を除く）×１００</t>
    <rPh sb="12" eb="13">
      <t>サイ</t>
    </rPh>
    <rPh sb="16" eb="17">
      <t>サイ</t>
    </rPh>
    <rPh sb="17" eb="19">
      <t>ジンコウ</t>
    </rPh>
    <rPh sb="20" eb="21">
      <t>ソウ</t>
    </rPh>
    <rPh sb="21" eb="23">
      <t>ジンコウ</t>
    </rPh>
    <rPh sb="24" eb="26">
      <t>ネンレイ</t>
    </rPh>
    <rPh sb="26" eb="28">
      <t>フショウ</t>
    </rPh>
    <rPh sb="29" eb="30">
      <t>ノゾ</t>
    </rPh>
    <phoneticPr fontId="5"/>
  </si>
  <si>
    <t>１５～６４歳人口割合</t>
    <rPh sb="5" eb="6">
      <t>サイ</t>
    </rPh>
    <rPh sb="6" eb="8">
      <t>ジンコウ</t>
    </rPh>
    <rPh sb="8" eb="10">
      <t>ワリアイ</t>
    </rPh>
    <phoneticPr fontId="5"/>
  </si>
  <si>
    <t>　　計 算 式 　　１５歳未満人口÷総人口（年齢不詳を除く）×１００</t>
    <rPh sb="12" eb="15">
      <t>サイミマン</t>
    </rPh>
    <rPh sb="15" eb="17">
      <t>ジンコウ</t>
    </rPh>
    <rPh sb="18" eb="19">
      <t>ソウ</t>
    </rPh>
    <rPh sb="19" eb="21">
      <t>ジンコウ</t>
    </rPh>
    <rPh sb="22" eb="24">
      <t>ネンレイ</t>
    </rPh>
    <rPh sb="24" eb="26">
      <t>フショウ</t>
    </rPh>
    <rPh sb="27" eb="28">
      <t>ノゾ</t>
    </rPh>
    <phoneticPr fontId="5"/>
  </si>
  <si>
    <t>１５歳未満人口割合</t>
    <rPh sb="2" eb="5">
      <t>サイミマン</t>
    </rPh>
    <rPh sb="5" eb="7">
      <t>ジンコウ</t>
    </rPh>
    <rPh sb="7" eb="9">
      <t>ワリアイ</t>
    </rPh>
    <phoneticPr fontId="5"/>
  </si>
  <si>
    <t>　　計 算 式 　　総人口÷総面積</t>
    <rPh sb="10" eb="11">
      <t>ソウメンセキ</t>
    </rPh>
    <rPh sb="11" eb="13">
      <t>ジンコウ</t>
    </rPh>
    <rPh sb="14" eb="15">
      <t>ソウ</t>
    </rPh>
    <rPh sb="15" eb="17">
      <t>メンセキ</t>
    </rPh>
    <phoneticPr fontId="5"/>
  </si>
  <si>
    <r>
      <t>人口密度（総面積１km</t>
    </r>
    <r>
      <rPr>
        <vertAlign val="superscript"/>
        <sz val="8"/>
        <rFont val="ＭＳ Ｐゴシック"/>
        <family val="3"/>
        <charset val="128"/>
      </rPr>
      <t>2</t>
    </r>
    <r>
      <rPr>
        <sz val="10.5"/>
        <rFont val="ＭＳ Ｐゴシック"/>
        <family val="3"/>
        <charset val="128"/>
      </rPr>
      <t>当たり）</t>
    </r>
    <rPh sb="0" eb="2">
      <t>ジンコウ</t>
    </rPh>
    <rPh sb="2" eb="4">
      <t>ミツド</t>
    </rPh>
    <rPh sb="5" eb="8">
      <t>ソウメンセキ</t>
    </rPh>
    <rPh sb="12" eb="13">
      <t>ア</t>
    </rPh>
    <phoneticPr fontId="5"/>
  </si>
  <si>
    <t>　　計 算 式 　　総人口÷総世帯数</t>
    <rPh sb="10" eb="11">
      <t>ソウメンセキ</t>
    </rPh>
    <rPh sb="11" eb="13">
      <t>ジンコウ</t>
    </rPh>
    <rPh sb="14" eb="15">
      <t>ソウ</t>
    </rPh>
    <rPh sb="15" eb="18">
      <t>セタイスウ</t>
    </rPh>
    <phoneticPr fontId="5"/>
  </si>
  <si>
    <t>世帯人員</t>
    <rPh sb="0" eb="2">
      <t>セタイ</t>
    </rPh>
    <rPh sb="2" eb="4">
      <t>ジンイン</t>
    </rPh>
    <phoneticPr fontId="5"/>
  </si>
  <si>
    <t>　　資料出所　　茨城県常住人口調査（県統計課）　</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5"/>
  </si>
  <si>
    <t>　　資料出所　　統計でみる市区町村のすがた（総務省統計局）</t>
    <rPh sb="2" eb="4">
      <t>シリョウ</t>
    </rPh>
    <rPh sb="4" eb="5">
      <t>デ</t>
    </rPh>
    <rPh sb="5" eb="6">
      <t>トコロ</t>
    </rPh>
    <rPh sb="8" eb="10">
      <t>トウケイ</t>
    </rPh>
    <rPh sb="13" eb="15">
      <t>シク</t>
    </rPh>
    <rPh sb="15" eb="17">
      <t>チョウソン</t>
    </rPh>
    <rPh sb="22" eb="25">
      <t>ソウムショウ</t>
    </rPh>
    <rPh sb="25" eb="28">
      <t>トウケイキョク</t>
    </rPh>
    <phoneticPr fontId="5"/>
  </si>
  <si>
    <t>　　計 算 式 　　総面積－（林野面積＋主要湖沼面積）</t>
    <rPh sb="2" eb="3">
      <t>ケイ</t>
    </rPh>
    <rPh sb="4" eb="5">
      <t>サン</t>
    </rPh>
    <rPh sb="6" eb="7">
      <t>シキ</t>
    </rPh>
    <rPh sb="10" eb="13">
      <t>ソウメンセキ</t>
    </rPh>
    <rPh sb="15" eb="17">
      <t>リンヤ</t>
    </rPh>
    <rPh sb="17" eb="19">
      <t>メンセキ</t>
    </rPh>
    <rPh sb="20" eb="22">
      <t>シュヨウ</t>
    </rPh>
    <rPh sb="22" eb="24">
      <t>コショウ</t>
    </rPh>
    <rPh sb="24" eb="26">
      <t>メンセキ</t>
    </rPh>
    <phoneticPr fontId="5"/>
  </si>
  <si>
    <t>　　資料出所　 茨城県社会生活統計指標（県統計課）</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5"/>
  </si>
  <si>
    <t>統計数値の計算式</t>
    <rPh sb="0" eb="2">
      <t>トウケイ</t>
    </rPh>
    <rPh sb="2" eb="4">
      <t>スウチ</t>
    </rPh>
    <phoneticPr fontId="5"/>
  </si>
  <si>
    <t>　</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</si>
</sst>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quot;¥&quot;\-#,##0"/>
    <numFmt numFmtId="6" formatCode="&quot;¥&quot;#,##0;[Red]&quot;¥&quot;\-#,##0"/>
    <numFmt numFmtId="41" formatCode="_ * #,##0_ ;_ * \-#,##0_ ;_ * &quot;-&quot;_ ;_ @_ "/>
    <numFmt numFmtId="176" formatCode="[&lt;=999]000;[&lt;=9999]000\-00;000\-0000"/>
    <numFmt numFmtId="177" formatCode="#,##0_ "/>
    <numFmt numFmtId="178" formatCode="#,##0.0;[Red]\-#,##0.0"/>
    <numFmt numFmtId="179" formatCode="#,##0_);[Red]\(#,##0\)"/>
    <numFmt numFmtId="180" formatCode="#,##0;[Red]#,##0"/>
    <numFmt numFmtId="181" formatCode="#,###,##0;&quot; -&quot;###,##0"/>
    <numFmt numFmtId="182" formatCode="###,###,##0;&quot;-&quot;##,###,##0"/>
    <numFmt numFmtId="183" formatCode="##,###,##0;&quot;-&quot;#,###,##0"/>
    <numFmt numFmtId="184" formatCode="0.0_ "/>
    <numFmt numFmtId="185" formatCode="#,##0.0000000000000_ ;[Red]\-#,##0.0000000000000\ "/>
    <numFmt numFmtId="186" formatCode="#,###,###,##0;&quot; -&quot;###,###,##0"/>
    <numFmt numFmtId="187" formatCode="#,##0_ ;[Red]\-#,##0\ "/>
    <numFmt numFmtId="188" formatCode="0.0%"/>
    <numFmt numFmtId="189" formatCode="0.0"/>
    <numFmt numFmtId="190" formatCode="#,##0.0_ "/>
    <numFmt numFmtId="191" formatCode="0.0_);[Red]\(0.0\)"/>
    <numFmt numFmtId="192" formatCode="#,##0.0;[Red]#,##0.0"/>
    <numFmt numFmtId="193" formatCode="#,##0.0"/>
    <numFmt numFmtId="194" formatCode="#,##0.0_ ;[Red]\-#,##0.0\ "/>
    <numFmt numFmtId="195" formatCode="m/d;@"/>
    <numFmt numFmtId="196" formatCode="#,##0.0000;[Red]\-#,##0.0000"/>
    <numFmt numFmtId="197" formatCode="#,##0.0;&quot;△ &quot;#,##0.0"/>
    <numFmt numFmtId="198" formatCode="0;_ꐀ"/>
    <numFmt numFmtId="199" formatCode="0.0;_ꐀ"/>
    <numFmt numFmtId="200" formatCode="0_);[Red]\(0\)"/>
    <numFmt numFmtId="201" formatCode="0.00_ "/>
    <numFmt numFmtId="202" formatCode="#,##0.00_ "/>
    <numFmt numFmtId="203" formatCode="#,##0.00;[Red]#,##0.00"/>
    <numFmt numFmtId="204" formatCode="#,##0;&quot;△ &quot;#,##0"/>
    <numFmt numFmtId="205" formatCode="[$-411]ggge&quot;年&quot;m&quot;月&quot;d&quot;日&quot;;@"/>
    <numFmt numFmtId="206" formatCode="&quot;&quot;\ #,##0.0;&quot;△&quot;\ #,##0.0"/>
    <numFmt numFmtId="207" formatCode="#,##0.000"/>
  </numFmts>
  <fonts count="79">
    <font>
      <sz val="11"/>
      <color theme="1"/>
      <name val="Yu Gothic"/>
      <family val="2"/>
      <scheme val="minor"/>
    </font>
    <font>
      <sz val="11"/>
      <color theme="1"/>
      <name val="Yu Gothic"/>
      <family val="2"/>
      <charset val="128"/>
      <scheme val="minor"/>
    </font>
    <font>
      <sz val="11"/>
      <name val="ＭＳ Ｐゴシック"/>
      <family val="3"/>
      <charset val="128"/>
    </font>
    <font>
      <sz val="6"/>
      <name val="Yu Gothic"/>
      <family val="3"/>
      <charset val="128"/>
      <scheme val="minor"/>
    </font>
    <font>
      <sz val="12"/>
      <color theme="1"/>
      <name val="ＭＳ Ｐゴシック"/>
      <family val="3"/>
      <charset val="128"/>
    </font>
    <font>
      <sz val="6"/>
      <name val="ＭＳ Ｐゴシック"/>
      <family val="3"/>
      <charset val="128"/>
    </font>
    <font>
      <sz val="12"/>
      <name val="ＭＳ Ｐゴシック"/>
      <family val="3"/>
      <charset val="128"/>
    </font>
    <font>
      <sz val="18"/>
      <name val="ＭＳ Ｐゴシック"/>
      <family val="3"/>
      <charset val="128"/>
    </font>
    <font>
      <sz val="10"/>
      <name val="ＭＳ Ｐゴシック"/>
      <family val="3"/>
      <charset val="128"/>
    </font>
    <font>
      <sz val="9"/>
      <name val="ＭＳ Ｐゴシック"/>
      <family val="3"/>
      <charset val="128"/>
    </font>
    <font>
      <sz val="7"/>
      <name val="ＭＳ Ｐゴシック"/>
      <family val="3"/>
      <charset val="128"/>
    </font>
    <font>
      <sz val="6"/>
      <name val="明朝"/>
      <family val="1"/>
      <charset val="128"/>
    </font>
    <font>
      <sz val="6"/>
      <name val="ＭＳ Ｐ明朝"/>
      <family val="1"/>
      <charset val="128"/>
    </font>
    <font>
      <sz val="11"/>
      <name val="ＭＳ ゴシック"/>
      <family val="3"/>
      <charset val="128"/>
    </font>
    <font>
      <sz val="11"/>
      <color indexed="8"/>
      <name val="ＭＳ Ｐゴシック"/>
      <family val="3"/>
      <charset val="128"/>
    </font>
    <font>
      <sz val="10.5"/>
      <name val="ＭＳ Ｐゴシック"/>
      <family val="3"/>
      <charset val="128"/>
    </font>
    <font>
      <sz val="11"/>
      <color rgb="FF000000"/>
      <name val="ＭＳ Ｐゴシック"/>
      <family val="3"/>
      <charset val="128"/>
    </font>
    <font>
      <sz val="11"/>
      <name val="明朝"/>
      <family val="1"/>
      <charset val="128"/>
    </font>
    <font>
      <sz val="11"/>
      <name val="Yu Gothic Light"/>
      <family val="3"/>
      <charset val="128"/>
      <scheme val="major"/>
    </font>
    <font>
      <sz val="11"/>
      <color indexed="9"/>
      <name val="Yu Gothic Light"/>
      <family val="3"/>
      <charset val="128"/>
      <scheme val="major"/>
    </font>
    <font>
      <sz val="6"/>
      <color indexed="9"/>
      <name val="Yu Gothic Light"/>
      <family val="3"/>
      <charset val="128"/>
      <scheme val="major"/>
    </font>
    <font>
      <sz val="12"/>
      <name val="Yu Gothic Light"/>
      <family val="3"/>
      <charset val="128"/>
      <scheme val="major"/>
    </font>
    <font>
      <sz val="12"/>
      <color theme="1"/>
      <name val="Yu Gothic Light"/>
      <family val="3"/>
      <charset val="128"/>
      <scheme val="major"/>
    </font>
    <font>
      <sz val="10"/>
      <name val="ＭＳ 明朝"/>
      <family val="1"/>
      <charset val="128"/>
    </font>
    <font>
      <sz val="8"/>
      <name val="ＭＳ Ｐゴシック"/>
      <family val="3"/>
      <charset val="128"/>
    </font>
    <font>
      <b/>
      <sz val="14"/>
      <name val="ＭＳ ゴシック"/>
      <family val="3"/>
      <charset val="128"/>
    </font>
    <font>
      <b/>
      <sz val="16"/>
      <name val="ＭＳ Ｐゴシック"/>
      <family val="3"/>
      <charset val="128"/>
    </font>
    <font>
      <b/>
      <sz val="9"/>
      <color indexed="81"/>
      <name val="ＭＳ Ｐゴシック"/>
      <family val="3"/>
      <charset val="128"/>
    </font>
    <font>
      <sz val="9"/>
      <color indexed="81"/>
      <name val="ＭＳ Ｐゴシック"/>
      <family val="3"/>
      <charset val="128"/>
    </font>
    <font>
      <sz val="14"/>
      <name val="ＭＳ Ｐゴシック"/>
      <family val="3"/>
      <charset val="128"/>
    </font>
    <font>
      <sz val="11"/>
      <color rgb="FFFF0000"/>
      <name val="ＭＳ Ｐゴシック"/>
      <family val="3"/>
      <charset val="128"/>
    </font>
    <font>
      <u/>
      <sz val="11"/>
      <name val="ＭＳ Ｐゴシック"/>
      <family val="3"/>
      <charset val="128"/>
    </font>
    <font>
      <sz val="16"/>
      <name val="ＭＳ Ｐゴシック"/>
      <family val="3"/>
      <charset val="128"/>
    </font>
    <font>
      <b/>
      <sz val="12"/>
      <name val="ＭＳ Ｐゴシック"/>
      <family val="3"/>
      <charset val="128"/>
    </font>
    <font>
      <b/>
      <sz val="14"/>
      <name val="ＭＳ Ｐゴシック"/>
      <family val="3"/>
      <charset val="128"/>
    </font>
    <font>
      <b/>
      <sz val="20"/>
      <name val="ＭＳ Ｐゴシック"/>
      <family val="3"/>
      <charset val="128"/>
    </font>
    <font>
      <sz val="12"/>
      <color indexed="56"/>
      <name val="ＭＳ Ｐゴシック"/>
      <family val="3"/>
      <charset val="128"/>
    </font>
    <font>
      <sz val="11"/>
      <color indexed="56"/>
      <name val="ＭＳ Ｐゴシック"/>
      <family val="3"/>
      <charset val="128"/>
    </font>
    <font>
      <sz val="11"/>
      <color indexed="9"/>
      <name val="ＭＳ Ｐゴシック"/>
      <family val="3"/>
      <charset val="128"/>
    </font>
    <font>
      <sz val="14"/>
      <name val="ＭＳ ゴシック"/>
      <family val="3"/>
      <charset val="128"/>
    </font>
    <font>
      <b/>
      <sz val="16"/>
      <name val="ＭＳ ゴシック"/>
      <family val="3"/>
      <charset val="128"/>
    </font>
    <font>
      <b/>
      <sz val="11"/>
      <name val="ＭＳ Ｐゴシック"/>
      <family val="3"/>
      <charset val="128"/>
    </font>
    <font>
      <b/>
      <sz val="11"/>
      <color theme="1"/>
      <name val="ＭＳ Ｐゴシック"/>
      <family val="3"/>
      <charset val="128"/>
    </font>
    <font>
      <b/>
      <sz val="17"/>
      <name val="ＭＳ ゴシック"/>
      <family val="3"/>
      <charset val="128"/>
    </font>
    <font>
      <sz val="10"/>
      <color indexed="8"/>
      <name val="ＭＳ Ｐゴシック"/>
      <family val="3"/>
      <charset val="128"/>
    </font>
    <font>
      <sz val="22"/>
      <name val="ＭＳ Ｐゴシック"/>
      <family val="3"/>
      <charset val="128"/>
    </font>
    <font>
      <b/>
      <sz val="28"/>
      <name val="ＭＳ Ｐゴシック"/>
      <family val="3"/>
      <charset val="128"/>
    </font>
    <font>
      <sz val="11"/>
      <color theme="1"/>
      <name val="ＭＳ Ｐゴシック"/>
      <family val="3"/>
      <charset val="128"/>
    </font>
    <font>
      <sz val="6"/>
      <name val="Yu Gothic"/>
      <family val="2"/>
      <charset val="128"/>
      <scheme val="minor"/>
    </font>
    <font>
      <sz val="14"/>
      <color theme="1"/>
      <name val="Yu Gothic"/>
      <family val="3"/>
      <charset val="128"/>
      <scheme val="minor"/>
    </font>
    <font>
      <sz val="10"/>
      <name val="Yu Gothic"/>
      <family val="3"/>
      <charset val="128"/>
      <scheme val="minor"/>
    </font>
    <font>
      <sz val="11"/>
      <name val="Yu Gothic"/>
      <family val="3"/>
      <charset val="128"/>
      <scheme val="minor"/>
    </font>
    <font>
      <sz val="10"/>
      <color theme="1"/>
      <name val="Yu Gothic"/>
      <family val="3"/>
      <charset val="128"/>
      <scheme val="minor"/>
    </font>
    <font>
      <sz val="11"/>
      <color theme="1"/>
      <name val="Yu Gothic"/>
      <family val="3"/>
      <charset val="128"/>
      <scheme val="minor"/>
    </font>
    <font>
      <sz val="11"/>
      <name val="Yu Gothic"/>
      <family val="2"/>
      <charset val="128"/>
      <scheme val="minor"/>
    </font>
    <font>
      <sz val="10"/>
      <color theme="1"/>
      <name val="Yu Gothic"/>
      <family val="2"/>
      <charset val="128"/>
      <scheme val="minor"/>
    </font>
    <font>
      <sz val="9"/>
      <color theme="1"/>
      <name val="Yu Gothic"/>
      <family val="3"/>
      <charset val="128"/>
      <scheme val="minor"/>
    </font>
    <font>
      <sz val="9"/>
      <name val="Yu Gothic"/>
      <family val="3"/>
      <charset val="128"/>
      <scheme val="minor"/>
    </font>
    <font>
      <sz val="9"/>
      <color theme="1"/>
      <name val="Yu Gothic"/>
      <family val="2"/>
      <charset val="128"/>
      <scheme val="minor"/>
    </font>
    <font>
      <b/>
      <sz val="16"/>
      <color theme="1"/>
      <name val="Yu Gothic"/>
      <family val="3"/>
      <charset val="128"/>
      <scheme val="minor"/>
    </font>
    <font>
      <sz val="20"/>
      <name val="ＭＳ Ｐゴシック"/>
      <family val="3"/>
      <charset val="128"/>
    </font>
    <font>
      <b/>
      <sz val="20"/>
      <name val="ＭＳ ゴシック"/>
      <family val="3"/>
      <charset val="128"/>
    </font>
    <font>
      <b/>
      <sz val="26"/>
      <name val="ＭＳ Ｐゴシック"/>
      <family val="3"/>
      <charset val="128"/>
    </font>
    <font>
      <b/>
      <sz val="22"/>
      <name val="ＭＳ Ｐゴシック"/>
      <family val="3"/>
      <charset val="128"/>
    </font>
    <font>
      <b/>
      <sz val="24"/>
      <name val="ＭＳ Ｐゴシック"/>
      <family val="3"/>
      <charset val="128"/>
    </font>
    <font>
      <b/>
      <sz val="18"/>
      <name val="ＭＳ Ｐゴシック"/>
      <family val="3"/>
      <charset val="128"/>
    </font>
    <font>
      <sz val="18"/>
      <name val="ＭＳ ゴシック"/>
      <family val="3"/>
      <charset val="128"/>
    </font>
    <font>
      <b/>
      <sz val="18"/>
      <name val="ＭＳ ゴシック"/>
      <family val="3"/>
      <charset val="128"/>
    </font>
    <font>
      <b/>
      <sz val="16"/>
      <name val="Yu Gothic"/>
      <family val="3"/>
      <charset val="128"/>
      <scheme val="minor"/>
    </font>
    <font>
      <sz val="14"/>
      <name val="ＭＳ 明朝"/>
      <family val="1"/>
      <charset val="128"/>
    </font>
    <font>
      <sz val="7"/>
      <name val="ＭＳ 明朝"/>
      <family val="1"/>
      <charset val="128"/>
    </font>
    <font>
      <sz val="16"/>
      <name val="Yu Gothic"/>
      <family val="3"/>
      <charset val="128"/>
      <scheme val="minor"/>
    </font>
    <font>
      <sz val="7"/>
      <name val="ＭＳ Ｐ明朝"/>
      <family val="1"/>
      <charset val="128"/>
    </font>
    <font>
      <u/>
      <sz val="5.5"/>
      <color indexed="12"/>
      <name val="ＭＳ Ｐゴシック"/>
      <family val="3"/>
      <charset val="128"/>
    </font>
    <font>
      <sz val="20"/>
      <name val="ＭＳ 明朝"/>
      <family val="1"/>
      <charset val="128"/>
    </font>
    <font>
      <b/>
      <sz val="30"/>
      <name val="ＭＳ Ｐゴシック"/>
      <family val="3"/>
      <charset val="128"/>
    </font>
    <font>
      <sz val="12"/>
      <color rgb="FFFF0000"/>
      <name val="ＭＳ Ｐゴシック"/>
      <family val="3"/>
      <charset val="128"/>
    </font>
    <font>
      <sz val="11"/>
      <color indexed="10"/>
      <name val="ＭＳ Ｐゴシック"/>
      <family val="3"/>
      <charset val="128"/>
    </font>
    <font>
      <vertAlign val="superscript"/>
      <sz val="8"/>
      <name val="ＭＳ Ｐゴシック"/>
      <family val="3"/>
      <charset val="128"/>
    </font>
  </fonts>
  <fills count="7">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gray125">
        <bgColor theme="0"/>
      </patternFill>
    </fill>
    <fill>
      <patternFill patternType="solid">
        <fgColor theme="9" tint="0.59999389629810485"/>
        <bgColor indexed="64"/>
      </patternFill>
    </fill>
  </fills>
  <borders count="169">
    <border>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style="thin">
        <color indexed="64"/>
      </right>
      <top style="double">
        <color indexed="64"/>
      </top>
      <bottom/>
      <diagonal/>
    </border>
    <border>
      <left style="medium">
        <color indexed="64"/>
      </left>
      <right/>
      <top style="double">
        <color indexed="64"/>
      </top>
      <bottom style="medium">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right/>
      <top style="hair">
        <color indexed="64"/>
      </top>
      <bottom/>
      <diagonal/>
    </border>
    <border>
      <left style="medium">
        <color indexed="64"/>
      </left>
      <right/>
      <top style="hair">
        <color indexed="64"/>
      </top>
      <bottom/>
      <diagonal/>
    </border>
    <border>
      <left style="medium">
        <color indexed="64"/>
      </left>
      <right style="medium">
        <color indexed="64"/>
      </right>
      <top style="hair">
        <color indexed="64"/>
      </top>
      <bottom/>
      <diagonal/>
    </border>
    <border>
      <left/>
      <right style="medium">
        <color indexed="64"/>
      </right>
      <top style="hair">
        <color indexed="64"/>
      </top>
      <bottom/>
      <diagonal/>
    </border>
    <border>
      <left/>
      <right/>
      <top/>
      <bottom style="hair">
        <color indexed="64"/>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style="double">
        <color indexed="64"/>
      </right>
      <top/>
      <bottom style="medium">
        <color indexed="64"/>
      </bottom>
      <diagonal/>
    </border>
    <border>
      <left style="double">
        <color indexed="64"/>
      </left>
      <right/>
      <top/>
      <bottom style="medium">
        <color indexed="64"/>
      </bottom>
      <diagonal/>
    </border>
    <border>
      <left style="double">
        <color indexed="64"/>
      </left>
      <right style="double">
        <color indexed="64"/>
      </right>
      <top/>
      <bottom style="double">
        <color indexed="64"/>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double">
        <color indexed="64"/>
      </right>
      <top/>
      <bottom style="medium">
        <color indexed="64"/>
      </bottom>
      <diagonal/>
    </border>
    <border>
      <left style="double">
        <color indexed="64"/>
      </left>
      <right/>
      <top style="medium">
        <color indexed="64"/>
      </top>
      <bottom/>
      <diagonal/>
    </border>
    <border>
      <left style="double">
        <color indexed="64"/>
      </left>
      <right/>
      <top style="thin">
        <color indexed="64"/>
      </top>
      <bottom/>
      <diagonal/>
    </border>
    <border>
      <left/>
      <right style="medium">
        <color indexed="64"/>
      </right>
      <top style="thin">
        <color indexed="64"/>
      </top>
      <bottom style="medium">
        <color indexed="64"/>
      </bottom>
      <diagonal/>
    </border>
    <border>
      <left style="double">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double">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double">
        <color indexed="64"/>
      </right>
      <top/>
      <bottom style="medium">
        <color indexed="64"/>
      </bottom>
      <diagonal/>
    </border>
    <border>
      <left style="double">
        <color indexed="64"/>
      </left>
      <right style="medium">
        <color indexed="64"/>
      </right>
      <top style="thin">
        <color indexed="64"/>
      </top>
      <bottom style="double">
        <color indexed="64"/>
      </bottom>
      <diagonal/>
    </border>
    <border>
      <left style="thin">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double">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medium">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style="double">
        <color indexed="64"/>
      </top>
      <bottom style="medium">
        <color indexed="64"/>
      </bottom>
      <diagonal/>
    </border>
    <border>
      <left style="double">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dotted">
        <color indexed="64"/>
      </left>
      <right style="dotted">
        <color indexed="64"/>
      </right>
      <top/>
      <bottom style="medium">
        <color indexed="64"/>
      </bottom>
      <diagonal/>
    </border>
    <border>
      <left style="medium">
        <color indexed="64"/>
      </left>
      <right style="dotted">
        <color indexed="64"/>
      </right>
      <top/>
      <bottom style="medium">
        <color indexed="64"/>
      </bottom>
      <diagonal/>
    </border>
    <border>
      <left style="dotted">
        <color indexed="64"/>
      </left>
      <right style="dotted">
        <color indexed="64"/>
      </right>
      <top/>
      <bottom/>
      <diagonal/>
    </border>
    <border>
      <left style="medium">
        <color indexed="64"/>
      </left>
      <right style="dotted">
        <color indexed="64"/>
      </right>
      <top/>
      <bottom/>
      <diagonal/>
    </border>
    <border>
      <left style="dotted">
        <color indexed="64"/>
      </left>
      <right style="medium">
        <color indexed="64"/>
      </right>
      <top/>
      <bottom/>
      <diagonal/>
    </border>
    <border>
      <left style="dotted">
        <color indexed="64"/>
      </left>
      <right style="medium">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medium">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style="medium">
        <color indexed="64"/>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double">
        <color indexed="64"/>
      </right>
      <top/>
      <bottom/>
      <diagonal/>
    </border>
    <border>
      <left/>
      <right style="double">
        <color indexed="64"/>
      </right>
      <top style="medium">
        <color indexed="64"/>
      </top>
      <bottom/>
      <diagonal/>
    </border>
    <border>
      <left/>
      <right style="double">
        <color indexed="64"/>
      </right>
      <top/>
      <bottom style="medium">
        <color indexed="64"/>
      </bottom>
      <diagonal/>
    </border>
    <border>
      <left style="medium">
        <color indexed="64"/>
      </left>
      <right style="medium">
        <color indexed="64"/>
      </right>
      <top/>
      <bottom style="double">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right style="thick">
        <color indexed="64"/>
      </right>
      <top/>
      <bottom/>
      <diagonal/>
    </border>
    <border>
      <left style="thick">
        <color indexed="64"/>
      </left>
      <right/>
      <top/>
      <bottom/>
      <diagonal/>
    </border>
    <border>
      <left/>
      <right style="thick">
        <color indexed="64"/>
      </right>
      <top style="medium">
        <color indexed="64"/>
      </top>
      <bottom/>
      <diagonal/>
    </border>
    <border>
      <left style="thick">
        <color indexed="64"/>
      </left>
      <right/>
      <top style="medium">
        <color indexed="64"/>
      </top>
      <bottom/>
      <diagonal/>
    </border>
    <border>
      <left/>
      <right style="thick">
        <color indexed="64"/>
      </right>
      <top/>
      <bottom style="medium">
        <color indexed="64"/>
      </bottom>
      <diagonal/>
    </border>
    <border>
      <left style="thick">
        <color indexed="64"/>
      </left>
      <right/>
      <top/>
      <bottom style="medium">
        <color indexed="64"/>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medium">
        <color indexed="64"/>
      </left>
      <right/>
      <top/>
      <bottom style="thick">
        <color indexed="64"/>
      </bottom>
      <diagonal/>
    </border>
    <border>
      <left/>
      <right style="medium">
        <color indexed="64"/>
      </right>
      <top/>
      <bottom style="thick">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s>
  <cellStyleXfs count="14">
    <xf numFmtId="0" fontId="0" fillId="0" borderId="0"/>
    <xf numFmtId="0" fontId="2" fillId="0" borderId="0"/>
    <xf numFmtId="38" fontId="2" fillId="0" borderId="0" applyFont="0" applyFill="0" applyBorder="0" applyAlignment="0" applyProtection="0"/>
    <xf numFmtId="6" fontId="2" fillId="0" borderId="0" applyFont="0" applyFill="0" applyBorder="0" applyAlignment="0" applyProtection="0"/>
    <xf numFmtId="0" fontId="2" fillId="0" borderId="0"/>
    <xf numFmtId="0" fontId="2" fillId="0" borderId="0">
      <alignment vertical="center"/>
    </xf>
    <xf numFmtId="38" fontId="2" fillId="0" borderId="0" applyFont="0" applyFill="0" applyBorder="0" applyAlignment="0" applyProtection="0">
      <alignment vertical="center"/>
    </xf>
    <xf numFmtId="0" fontId="17" fillId="0" borderId="0"/>
    <xf numFmtId="38" fontId="17" fillId="0" borderId="0" applyFont="0" applyFill="0" applyBorder="0" applyAlignment="0" applyProtection="0"/>
    <xf numFmtId="9" fontId="2"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xf numFmtId="0" fontId="69" fillId="0" borderId="0"/>
    <xf numFmtId="0" fontId="73" fillId="0" borderId="0" applyNumberFormat="0" applyFill="0" applyBorder="0" applyAlignment="0" applyProtection="0">
      <alignment vertical="top"/>
      <protection locked="0"/>
    </xf>
  </cellStyleXfs>
  <cellXfs count="2501">
    <xf numFmtId="0" fontId="0" fillId="0" borderId="0" xfId="0"/>
    <xf numFmtId="0" fontId="2" fillId="0" borderId="0" xfId="1"/>
    <xf numFmtId="38" fontId="4" fillId="0" borderId="0" xfId="2" applyFont="1" applyBorder="1"/>
    <xf numFmtId="49" fontId="2" fillId="0" borderId="0" xfId="1" applyNumberFormat="1" applyBorder="1" applyAlignment="1"/>
    <xf numFmtId="3" fontId="2" fillId="0" borderId="0" xfId="1" applyNumberFormat="1"/>
    <xf numFmtId="38" fontId="6" fillId="0" borderId="0" xfId="2" applyFont="1" applyBorder="1"/>
    <xf numFmtId="0" fontId="2" fillId="2" borderId="0" xfId="1" applyFill="1" applyBorder="1" applyAlignment="1">
      <alignment horizontal="center" vertical="center"/>
    </xf>
    <xf numFmtId="0" fontId="2" fillId="0" borderId="0" xfId="1" applyAlignment="1">
      <alignment horizontal="right"/>
    </xf>
    <xf numFmtId="0" fontId="7" fillId="0" borderId="0" xfId="1" applyFont="1"/>
    <xf numFmtId="0" fontId="2" fillId="0" borderId="0" xfId="1" applyFont="1"/>
    <xf numFmtId="0" fontId="2" fillId="0" borderId="0" xfId="1" applyFont="1" applyBorder="1"/>
    <xf numFmtId="0" fontId="2" fillId="0" borderId="0" xfId="1" applyFont="1" applyBorder="1" applyAlignment="1">
      <alignment horizontal="right"/>
    </xf>
    <xf numFmtId="0" fontId="2" fillId="0" borderId="0" xfId="1" applyFont="1" applyBorder="1" applyAlignment="1">
      <alignment horizontal="distributed"/>
    </xf>
    <xf numFmtId="0" fontId="6" fillId="0" borderId="0" xfId="1" applyFont="1" applyBorder="1"/>
    <xf numFmtId="0" fontId="6" fillId="0" borderId="0" xfId="1" applyFont="1" applyBorder="1" applyAlignment="1">
      <alignment horizontal="right"/>
    </xf>
    <xf numFmtId="0" fontId="6" fillId="0" borderId="0" xfId="1" applyFont="1" applyBorder="1" applyAlignment="1">
      <alignment horizontal="distributed"/>
    </xf>
    <xf numFmtId="0" fontId="2" fillId="0" borderId="0" xfId="1" applyFont="1" applyBorder="1" applyAlignment="1">
      <alignment horizontal="center"/>
    </xf>
    <xf numFmtId="0" fontId="6" fillId="0" borderId="0" xfId="1" applyFont="1" applyBorder="1" applyAlignment="1"/>
    <xf numFmtId="0" fontId="2" fillId="0" borderId="0" xfId="1" applyBorder="1" applyAlignment="1">
      <alignment wrapText="1"/>
    </xf>
    <xf numFmtId="0" fontId="8" fillId="0" borderId="0" xfId="1" applyFont="1" applyBorder="1" applyAlignment="1"/>
    <xf numFmtId="0" fontId="2" fillId="0" borderId="0" xfId="1" applyBorder="1" applyAlignment="1">
      <alignment horizontal="distributed" wrapText="1"/>
    </xf>
    <xf numFmtId="38" fontId="0" fillId="0" borderId="0" xfId="2" applyFont="1" applyBorder="1"/>
    <xf numFmtId="38" fontId="0" fillId="0" borderId="0" xfId="2" applyFont="1" applyFill="1" applyBorder="1"/>
    <xf numFmtId="0" fontId="2" fillId="0" borderId="0" xfId="1" applyFill="1" applyBorder="1" applyAlignment="1">
      <alignment wrapText="1"/>
    </xf>
    <xf numFmtId="0" fontId="2" fillId="0" borderId="0" xfId="1" applyFont="1" applyFill="1" applyBorder="1" applyAlignment="1">
      <alignment vertical="center" wrapText="1"/>
    </xf>
    <xf numFmtId="0" fontId="2" fillId="0" borderId="0" xfId="1" applyFill="1" applyBorder="1" applyAlignment="1">
      <alignment vertical="center" wrapText="1"/>
    </xf>
    <xf numFmtId="0" fontId="2" fillId="0" borderId="0" xfId="1" applyFont="1" applyBorder="1" applyAlignment="1"/>
    <xf numFmtId="38" fontId="0" fillId="0" borderId="0" xfId="2" applyFont="1" applyFill="1" applyBorder="1" applyAlignment="1"/>
    <xf numFmtId="0" fontId="2" fillId="0" borderId="0" xfId="1" applyFont="1" applyFill="1" applyBorder="1" applyAlignment="1"/>
    <xf numFmtId="0" fontId="2" fillId="0" borderId="0" xfId="1" applyFont="1" applyFill="1" applyBorder="1" applyAlignment="1">
      <alignment vertical="center"/>
    </xf>
    <xf numFmtId="0" fontId="2" fillId="0" borderId="0" xfId="1" applyFill="1" applyBorder="1" applyAlignment="1"/>
    <xf numFmtId="0" fontId="2" fillId="0" borderId="0" xfId="1" applyFill="1" applyBorder="1" applyAlignment="1">
      <alignment vertical="center"/>
    </xf>
    <xf numFmtId="0" fontId="9" fillId="0" borderId="0" xfId="1" applyFont="1" applyFill="1" applyBorder="1" applyAlignment="1">
      <alignment vertical="center"/>
    </xf>
    <xf numFmtId="38" fontId="2" fillId="0" borderId="0" xfId="1" applyNumberFormat="1" applyFill="1" applyBorder="1"/>
    <xf numFmtId="0" fontId="9" fillId="0" borderId="0" xfId="1" applyFont="1" applyFill="1" applyBorder="1" applyAlignment="1">
      <alignment vertical="center" wrapText="1"/>
    </xf>
    <xf numFmtId="176" fontId="2" fillId="0" borderId="0" xfId="1" applyNumberFormat="1" applyFont="1" applyFill="1" applyBorder="1" applyAlignment="1"/>
    <xf numFmtId="0" fontId="10" fillId="0" borderId="0" xfId="1" applyFont="1" applyFill="1" applyBorder="1" applyAlignment="1">
      <alignment vertical="center" wrapText="1" shrinkToFit="1"/>
    </xf>
    <xf numFmtId="0" fontId="9" fillId="0" borderId="0" xfId="1" applyFont="1" applyFill="1" applyBorder="1" applyAlignment="1">
      <alignment vertical="center" wrapText="1" shrinkToFit="1"/>
    </xf>
    <xf numFmtId="0" fontId="8" fillId="0" borderId="0" xfId="1" applyFont="1" applyFill="1" applyBorder="1" applyAlignment="1">
      <alignment vertical="center"/>
    </xf>
    <xf numFmtId="176" fontId="2" fillId="0" borderId="0" xfId="1" applyNumberFormat="1" applyFont="1" applyFill="1" applyBorder="1" applyAlignment="1">
      <alignment vertical="center"/>
    </xf>
    <xf numFmtId="0" fontId="2" fillId="2" borderId="0" xfId="1" applyFont="1" applyFill="1" applyBorder="1" applyAlignment="1">
      <alignment horizontal="center" vertical="center" wrapText="1"/>
    </xf>
    <xf numFmtId="0" fontId="2" fillId="2" borderId="0" xfId="1" applyFont="1" applyFill="1" applyBorder="1" applyAlignment="1">
      <alignment horizontal="center"/>
    </xf>
    <xf numFmtId="0" fontId="2" fillId="2" borderId="0" xfId="1" applyFont="1" applyFill="1" applyBorder="1" applyAlignment="1">
      <alignment horizontal="center" vertical="center"/>
    </xf>
    <xf numFmtId="0" fontId="2" fillId="0" borderId="0" xfId="1" applyFont="1" applyBorder="1" applyAlignment="1">
      <alignment horizontal="left"/>
    </xf>
    <xf numFmtId="0" fontId="2" fillId="0" borderId="0" xfId="1" applyBorder="1"/>
    <xf numFmtId="0" fontId="2" fillId="0" borderId="0" xfId="1" applyBorder="1" applyAlignment="1">
      <alignment horizontal="center" vertical="center"/>
    </xf>
    <xf numFmtId="0" fontId="2" fillId="0" borderId="0" xfId="1" applyBorder="1" applyAlignment="1">
      <alignment vertical="center"/>
    </xf>
    <xf numFmtId="38" fontId="2" fillId="0" borderId="0" xfId="1" applyNumberFormat="1" applyFont="1" applyBorder="1"/>
    <xf numFmtId="38" fontId="0" fillId="3" borderId="0" xfId="2" applyFont="1" applyFill="1" applyBorder="1" applyAlignment="1">
      <alignment horizontal="right" vertical="center"/>
    </xf>
    <xf numFmtId="3" fontId="2" fillId="0" borderId="0" xfId="1" applyNumberFormat="1" applyFont="1" applyBorder="1"/>
    <xf numFmtId="38" fontId="2" fillId="0" borderId="0" xfId="1" applyNumberFormat="1" applyBorder="1"/>
    <xf numFmtId="38" fontId="2" fillId="3" borderId="0" xfId="2" applyFont="1" applyFill="1" applyBorder="1" applyAlignment="1">
      <alignment horizontal="right" vertical="center"/>
    </xf>
    <xf numFmtId="3" fontId="2" fillId="0" borderId="0" xfId="1" applyNumberFormat="1" applyBorder="1"/>
    <xf numFmtId="3" fontId="2" fillId="0" borderId="0" xfId="1" applyNumberFormat="1" applyFill="1" applyBorder="1"/>
    <xf numFmtId="3" fontId="0" fillId="0" borderId="0" xfId="2" applyNumberFormat="1" applyFont="1" applyFill="1" applyBorder="1"/>
    <xf numFmtId="3" fontId="0" fillId="0" borderId="0" xfId="2" applyNumberFormat="1" applyFont="1" applyBorder="1"/>
    <xf numFmtId="0" fontId="2" fillId="2" borderId="0" xfId="1" applyFill="1" applyBorder="1" applyAlignment="1">
      <alignment vertical="center"/>
    </xf>
    <xf numFmtId="0" fontId="2" fillId="0" borderId="0" xfId="1" applyBorder="1" applyAlignment="1">
      <alignment horizontal="left" vertical="center"/>
    </xf>
    <xf numFmtId="0" fontId="8" fillId="0" borderId="0" xfId="1" applyFont="1" applyBorder="1" applyAlignment="1">
      <alignment horizontal="center" vertical="center"/>
    </xf>
    <xf numFmtId="38" fontId="2" fillId="0" borderId="0" xfId="1" applyNumberFormat="1" applyFont="1" applyFill="1" applyBorder="1" applyAlignment="1"/>
    <xf numFmtId="38" fontId="2" fillId="0" borderId="0" xfId="1" applyNumberFormat="1" applyFont="1" applyFill="1" applyBorder="1" applyAlignment="1">
      <alignment horizontal="center"/>
    </xf>
    <xf numFmtId="0" fontId="8" fillId="0" borderId="0" xfId="1" applyFont="1" applyFill="1" applyBorder="1" applyAlignment="1">
      <alignment horizontal="center"/>
    </xf>
    <xf numFmtId="38" fontId="2" fillId="0" borderId="0" xfId="2" applyFont="1" applyFill="1" applyBorder="1" applyAlignment="1"/>
    <xf numFmtId="38" fontId="2" fillId="0" borderId="0" xfId="2" applyFont="1" applyFill="1" applyBorder="1" applyAlignment="1">
      <alignment horizontal="center"/>
    </xf>
    <xf numFmtId="38" fontId="0" fillId="0" borderId="0" xfId="2" applyFont="1" applyFill="1" applyBorder="1" applyAlignment="1">
      <alignment horizontal="center"/>
    </xf>
    <xf numFmtId="177" fontId="2" fillId="0" borderId="0" xfId="1" applyNumberFormat="1" applyFont="1" applyFill="1" applyBorder="1" applyAlignment="1">
      <alignment shrinkToFit="1"/>
    </xf>
    <xf numFmtId="0" fontId="2" fillId="0" borderId="0" xfId="1" applyAlignment="1">
      <alignment vertical="center"/>
    </xf>
    <xf numFmtId="38" fontId="2" fillId="0" borderId="0" xfId="1" applyNumberFormat="1" applyAlignment="1">
      <alignment vertical="center"/>
    </xf>
    <xf numFmtId="0" fontId="2" fillId="0" borderId="0" xfId="1" applyBorder="1" applyAlignment="1">
      <alignment horizontal="right" vertical="center"/>
    </xf>
    <xf numFmtId="38" fontId="0" fillId="0" borderId="0" xfId="2" applyFont="1" applyBorder="1" applyAlignment="1"/>
    <xf numFmtId="0" fontId="2" fillId="0" borderId="0" xfId="1" applyFont="1" applyAlignment="1">
      <alignment vertical="center"/>
    </xf>
    <xf numFmtId="0" fontId="2" fillId="0" borderId="0" xfId="1" applyFont="1" applyBorder="1" applyAlignment="1">
      <alignment vertical="center"/>
    </xf>
    <xf numFmtId="0" fontId="2" fillId="0" borderId="0" xfId="1" applyAlignment="1">
      <alignment horizontal="left" vertical="top"/>
    </xf>
    <xf numFmtId="57" fontId="2" fillId="0" borderId="0" xfId="1" applyNumberFormat="1" applyAlignment="1">
      <alignment horizontal="left"/>
    </xf>
    <xf numFmtId="6" fontId="2" fillId="0" borderId="0" xfId="3" applyFont="1" applyBorder="1" applyAlignment="1">
      <alignment vertical="center" shrinkToFit="1"/>
    </xf>
    <xf numFmtId="0" fontId="2" fillId="0" borderId="0" xfId="1" applyBorder="1" applyAlignment="1">
      <alignment vertical="center" shrinkToFit="1"/>
    </xf>
    <xf numFmtId="0" fontId="2" fillId="0" borderId="0" xfId="1" applyBorder="1" applyAlignment="1"/>
    <xf numFmtId="0" fontId="2" fillId="2" borderId="0" xfId="1" applyFill="1" applyAlignment="1">
      <alignment horizontal="center" vertical="center"/>
    </xf>
    <xf numFmtId="49" fontId="2" fillId="0" borderId="0" xfId="1" applyNumberFormat="1"/>
    <xf numFmtId="0" fontId="2" fillId="0" borderId="0" xfId="1" applyAlignment="1">
      <alignment horizontal="right" vertical="center"/>
    </xf>
    <xf numFmtId="0" fontId="8" fillId="0" borderId="0" xfId="1" applyFont="1"/>
    <xf numFmtId="49" fontId="8" fillId="0" borderId="0" xfId="1" applyNumberFormat="1" applyFont="1"/>
    <xf numFmtId="49" fontId="8" fillId="0" borderId="0" xfId="1" applyNumberFormat="1" applyFont="1" applyAlignment="1">
      <alignment horizontal="center"/>
    </xf>
    <xf numFmtId="49" fontId="2" fillId="0" borderId="0" xfId="1" applyNumberFormat="1" applyFont="1" applyBorder="1"/>
    <xf numFmtId="49" fontId="2" fillId="0" borderId="0" xfId="1" applyNumberFormat="1" applyFont="1"/>
    <xf numFmtId="38" fontId="2" fillId="0" borderId="0" xfId="2" applyFont="1" applyBorder="1"/>
    <xf numFmtId="38" fontId="2" fillId="0" borderId="0" xfId="2" applyFont="1" applyBorder="1" applyAlignment="1">
      <alignment horizontal="right"/>
    </xf>
    <xf numFmtId="49" fontId="2" fillId="0" borderId="0" xfId="1" applyNumberFormat="1" applyBorder="1" applyAlignment="1">
      <alignment vertical="center"/>
    </xf>
    <xf numFmtId="49" fontId="2" fillId="0" borderId="0" xfId="1" applyNumberFormat="1" applyFont="1" applyBorder="1" applyAlignment="1">
      <alignment vertical="center"/>
    </xf>
    <xf numFmtId="0" fontId="2" fillId="2" borderId="0" xfId="1" applyFont="1" applyFill="1" applyBorder="1" applyAlignment="1">
      <alignment vertical="center"/>
    </xf>
    <xf numFmtId="49" fontId="2" fillId="2" borderId="0" xfId="1" applyNumberFormat="1" applyFont="1" applyFill="1" applyBorder="1" applyAlignment="1"/>
    <xf numFmtId="49" fontId="2" fillId="0" borderId="0" xfId="1" applyNumberFormat="1" applyFont="1" applyBorder="1" applyAlignment="1"/>
    <xf numFmtId="49" fontId="2" fillId="0" borderId="0" xfId="1" applyNumberFormat="1" applyFont="1" applyBorder="1" applyAlignment="1">
      <alignment horizontal="left" vertical="center" shrinkToFit="1"/>
    </xf>
    <xf numFmtId="49" fontId="2" fillId="0" borderId="0" xfId="1" applyNumberFormat="1" applyFont="1" applyBorder="1" applyAlignment="1">
      <alignment horizontal="left" vertical="center"/>
    </xf>
    <xf numFmtId="0" fontId="2" fillId="0" borderId="0" xfId="1" applyBorder="1" applyAlignment="1">
      <alignment horizontal="right"/>
    </xf>
    <xf numFmtId="178" fontId="0" fillId="0" borderId="0" xfId="2" applyNumberFormat="1" applyFont="1" applyBorder="1" applyAlignment="1"/>
    <xf numFmtId="0" fontId="2" fillId="0" borderId="0" xfId="1" applyBorder="1" applyAlignment="1">
      <alignment horizontal="left"/>
    </xf>
    <xf numFmtId="0" fontId="2" fillId="0" borderId="0" xfId="1" applyBorder="1" applyAlignment="1">
      <alignment vertical="center" justifyLastLine="1" shrinkToFit="1"/>
    </xf>
    <xf numFmtId="0" fontId="2" fillId="2" borderId="0" xfId="1" applyFill="1" applyBorder="1" applyAlignment="1">
      <alignment vertical="center" justifyLastLine="1" shrinkToFit="1"/>
    </xf>
    <xf numFmtId="0" fontId="2" fillId="2" borderId="0" xfId="1" applyFill="1" applyBorder="1" applyAlignment="1">
      <alignment vertical="center" justifyLastLine="1"/>
    </xf>
    <xf numFmtId="0" fontId="13" fillId="0" borderId="0" xfId="1" applyFont="1"/>
    <xf numFmtId="179" fontId="14" fillId="0" borderId="0" xfId="4" applyNumberFormat="1" applyFont="1" applyFill="1" applyBorder="1" applyAlignment="1">
      <alignment horizontal="right"/>
    </xf>
    <xf numFmtId="179" fontId="2" fillId="0" borderId="0" xfId="1" applyNumberFormat="1" applyBorder="1" applyAlignment="1">
      <alignment horizontal="right"/>
    </xf>
    <xf numFmtId="0" fontId="2" fillId="0" borderId="0" xfId="1" applyAlignment="1">
      <alignment horizontal="center"/>
    </xf>
    <xf numFmtId="0" fontId="15" fillId="2" borderId="0" xfId="1" applyFont="1" applyFill="1" applyBorder="1" applyAlignment="1">
      <alignment horizontal="center" vertical="center"/>
    </xf>
    <xf numFmtId="0" fontId="2" fillId="2" borderId="0" xfId="1" applyFill="1" applyBorder="1" applyAlignment="1">
      <alignment horizontal="center" vertical="center" shrinkToFit="1"/>
    </xf>
    <xf numFmtId="0" fontId="2" fillId="2" borderId="0" xfId="1" applyFill="1" applyBorder="1" applyAlignment="1">
      <alignment vertical="center" shrinkToFit="1"/>
    </xf>
    <xf numFmtId="0" fontId="2" fillId="0" borderId="0" xfId="5">
      <alignment vertical="center"/>
    </xf>
    <xf numFmtId="0" fontId="2" fillId="0" borderId="0" xfId="5" applyAlignment="1">
      <alignment horizontal="center" vertical="center"/>
    </xf>
    <xf numFmtId="180" fontId="2" fillId="0" borderId="0" xfId="5" applyNumberFormat="1" applyFont="1" applyFill="1" applyBorder="1" applyAlignment="1">
      <alignment vertical="center"/>
    </xf>
    <xf numFmtId="38" fontId="0" fillId="0" borderId="0" xfId="6" applyFont="1" applyFill="1" applyBorder="1" applyAlignment="1">
      <alignment horizontal="center" vertical="center"/>
    </xf>
    <xf numFmtId="0" fontId="2" fillId="0" borderId="0" xfId="5" applyFill="1" applyBorder="1" applyAlignment="1">
      <alignment horizontal="center" vertical="center"/>
    </xf>
    <xf numFmtId="0" fontId="2" fillId="0" borderId="0" xfId="5" applyFill="1">
      <alignment vertical="center"/>
    </xf>
    <xf numFmtId="3" fontId="2" fillId="0" borderId="0" xfId="5" applyNumberFormat="1" applyFill="1">
      <alignment vertical="center"/>
    </xf>
    <xf numFmtId="3" fontId="2" fillId="0" borderId="0" xfId="5" applyNumberFormat="1">
      <alignment vertical="center"/>
    </xf>
    <xf numFmtId="180" fontId="0" fillId="0" borderId="0" xfId="6" applyNumberFormat="1" applyFont="1" applyFill="1" applyBorder="1">
      <alignment vertical="center"/>
    </xf>
    <xf numFmtId="180" fontId="2" fillId="0" borderId="0" xfId="5" applyNumberFormat="1" applyFill="1" applyBorder="1">
      <alignment vertical="center"/>
    </xf>
    <xf numFmtId="180" fontId="2" fillId="0" borderId="0" xfId="5" applyNumberFormat="1" applyFill="1" applyBorder="1" applyAlignment="1">
      <alignment vertical="center"/>
    </xf>
    <xf numFmtId="0" fontId="2" fillId="2" borderId="0" xfId="5" applyFill="1" applyBorder="1" applyAlignment="1">
      <alignment horizontal="center" vertical="center"/>
    </xf>
    <xf numFmtId="0" fontId="2" fillId="0" borderId="0" xfId="5" applyFill="1" applyAlignment="1">
      <alignment horizontal="center" vertical="center"/>
    </xf>
    <xf numFmtId="0" fontId="2" fillId="0" borderId="0" xfId="5" applyFill="1" applyAlignment="1">
      <alignment horizontal="left" vertical="center"/>
    </xf>
    <xf numFmtId="0" fontId="2" fillId="0" borderId="0" xfId="5" applyFont="1">
      <alignment vertical="center"/>
    </xf>
    <xf numFmtId="0" fontId="2" fillId="0" borderId="0" xfId="5" applyFont="1" applyAlignment="1">
      <alignment horizontal="left" vertical="center"/>
    </xf>
    <xf numFmtId="179" fontId="2" fillId="0" borderId="0" xfId="1" applyNumberFormat="1" applyFont="1"/>
    <xf numFmtId="179" fontId="2" fillId="0" borderId="0" xfId="1" applyNumberFormat="1"/>
    <xf numFmtId="179" fontId="14" fillId="0" borderId="0" xfId="4" applyNumberFormat="1" applyFont="1" applyFill="1" applyBorder="1" applyAlignment="1">
      <alignment vertical="center"/>
    </xf>
    <xf numFmtId="179" fontId="2" fillId="0" borderId="0" xfId="1" applyNumberFormat="1" applyFont="1" applyAlignment="1">
      <alignment horizontal="right"/>
    </xf>
    <xf numFmtId="179" fontId="2" fillId="0" borderId="0" xfId="1" applyNumberFormat="1" applyFont="1" applyBorder="1"/>
    <xf numFmtId="179" fontId="14" fillId="0" borderId="0" xfId="4" applyNumberFormat="1" applyFont="1" applyFill="1" applyBorder="1" applyAlignment="1">
      <alignment horizontal="right" vertical="center"/>
    </xf>
    <xf numFmtId="179" fontId="2" fillId="0" borderId="0" xfId="1" applyNumberFormat="1" applyFont="1" applyBorder="1" applyAlignment="1">
      <alignment vertical="center"/>
    </xf>
    <xf numFmtId="0" fontId="16" fillId="0" borderId="0" xfId="1" applyFont="1" applyAlignment="1">
      <alignment vertical="center"/>
    </xf>
    <xf numFmtId="179" fontId="2" fillId="0" borderId="0" xfId="1" applyNumberFormat="1" applyBorder="1" applyAlignment="1">
      <alignment vertical="center"/>
    </xf>
    <xf numFmtId="38" fontId="16" fillId="0" borderId="0" xfId="6" applyFont="1" applyBorder="1" applyAlignment="1">
      <alignment vertical="center"/>
    </xf>
    <xf numFmtId="179" fontId="2" fillId="0" borderId="0" xfId="1" applyNumberFormat="1" applyFont="1" applyBorder="1" applyAlignment="1"/>
    <xf numFmtId="179" fontId="2" fillId="0" borderId="0" xfId="1" applyNumberFormat="1" applyFont="1" applyFill="1" applyBorder="1" applyAlignment="1">
      <alignment vertical="center"/>
    </xf>
    <xf numFmtId="179" fontId="2" fillId="2" borderId="0" xfId="1" applyNumberFormat="1" applyFont="1" applyFill="1" applyBorder="1" applyAlignment="1"/>
    <xf numFmtId="179" fontId="2" fillId="2" borderId="0" xfId="1" applyNumberFormat="1" applyFont="1" applyFill="1" applyBorder="1" applyAlignment="1">
      <alignment vertical="center"/>
    </xf>
    <xf numFmtId="179" fontId="2" fillId="2" borderId="0" xfId="1" applyNumberFormat="1" applyFont="1" applyFill="1" applyBorder="1" applyAlignment="1">
      <alignment justifyLastLine="1"/>
    </xf>
    <xf numFmtId="179" fontId="2" fillId="0" borderId="0" xfId="1" applyNumberFormat="1" applyFont="1" applyAlignment="1">
      <alignment vertical="center"/>
    </xf>
    <xf numFmtId="0" fontId="18" fillId="0" borderId="0" xfId="7" applyFont="1"/>
    <xf numFmtId="0" fontId="18" fillId="0" borderId="0" xfId="7" applyFont="1" applyFill="1"/>
    <xf numFmtId="0" fontId="19" fillId="0" borderId="0" xfId="7" applyFont="1"/>
    <xf numFmtId="0" fontId="20" fillId="0" borderId="0" xfId="7" applyFont="1" applyBorder="1"/>
    <xf numFmtId="0" fontId="18" fillId="0" borderId="0" xfId="7" applyFont="1" applyBorder="1"/>
    <xf numFmtId="0" fontId="18" fillId="0" borderId="0" xfId="7" applyFont="1" applyAlignment="1">
      <alignment vertical="center"/>
    </xf>
    <xf numFmtId="0" fontId="18" fillId="0" borderId="0" xfId="7" applyFont="1" applyBorder="1" applyAlignment="1">
      <alignment vertical="center"/>
    </xf>
    <xf numFmtId="0" fontId="2" fillId="0" borderId="0" xfId="7" applyFont="1" applyAlignment="1">
      <alignment vertical="center"/>
    </xf>
    <xf numFmtId="0" fontId="2" fillId="0" borderId="0" xfId="7" applyFont="1" applyAlignment="1"/>
    <xf numFmtId="0" fontId="2" fillId="0" borderId="0" xfId="7" applyFont="1"/>
    <xf numFmtId="0" fontId="2" fillId="2" borderId="0" xfId="7" applyFont="1" applyFill="1" applyBorder="1" applyAlignment="1">
      <alignment horizontal="center" vertical="center"/>
    </xf>
    <xf numFmtId="0" fontId="2" fillId="0" borderId="0" xfId="7" applyFont="1" applyFill="1" applyBorder="1" applyAlignment="1">
      <alignment vertical="center"/>
    </xf>
    <xf numFmtId="38" fontId="2" fillId="0" borderId="0" xfId="8" applyFont="1" applyFill="1" applyBorder="1" applyAlignment="1">
      <alignment vertical="center"/>
    </xf>
    <xf numFmtId="0" fontId="2" fillId="0" borderId="0" xfId="7" applyFont="1" applyFill="1" applyBorder="1" applyAlignment="1">
      <alignment horizontal="left" vertical="center"/>
    </xf>
    <xf numFmtId="0" fontId="2" fillId="0" borderId="0" xfId="7" applyFont="1" applyFill="1" applyBorder="1" applyAlignment="1">
      <alignment vertical="center" shrinkToFit="1"/>
    </xf>
    <xf numFmtId="0" fontId="2" fillId="0" borderId="0" xfId="7" applyFont="1" applyFill="1" applyBorder="1"/>
    <xf numFmtId="0" fontId="2" fillId="0" borderId="0" xfId="7" applyFont="1" applyFill="1"/>
    <xf numFmtId="0" fontId="18" fillId="0" borderId="0" xfId="7" applyFont="1" applyAlignment="1">
      <alignment horizontal="right"/>
    </xf>
    <xf numFmtId="179" fontId="21" fillId="0" borderId="0" xfId="8" applyNumberFormat="1" applyFont="1" applyBorder="1" applyAlignment="1">
      <alignment vertical="center"/>
    </xf>
    <xf numFmtId="0" fontId="21" fillId="0" borderId="0" xfId="7" applyFont="1" applyBorder="1" applyAlignment="1">
      <alignment horizontal="center" vertical="center"/>
    </xf>
    <xf numFmtId="179" fontId="21" fillId="0" borderId="0" xfId="7" applyNumberFormat="1" applyFont="1" applyBorder="1" applyAlignment="1">
      <alignment horizontal="right" vertical="center" shrinkToFit="1"/>
    </xf>
    <xf numFmtId="179" fontId="21" fillId="0" borderId="0" xfId="8" applyNumberFormat="1" applyFont="1" applyBorder="1" applyAlignment="1">
      <alignment horizontal="right" vertical="center"/>
    </xf>
    <xf numFmtId="38" fontId="18" fillId="0" borderId="0" xfId="7" applyNumberFormat="1" applyFont="1" applyBorder="1"/>
    <xf numFmtId="38" fontId="22" fillId="0" borderId="0" xfId="8" applyFont="1" applyBorder="1" applyAlignment="1">
      <alignment vertical="center"/>
    </xf>
    <xf numFmtId="0" fontId="21" fillId="0" borderId="0" xfId="7" applyFont="1" applyAlignment="1">
      <alignment horizontal="right" vertical="center"/>
    </xf>
    <xf numFmtId="0" fontId="18" fillId="0" borderId="0" xfId="7" applyFont="1" applyBorder="1" applyAlignment="1">
      <alignment horizontal="left" vertical="center"/>
    </xf>
    <xf numFmtId="0" fontId="6" fillId="0" borderId="0" xfId="7" applyFont="1"/>
    <xf numFmtId="0" fontId="6" fillId="2" borderId="0" xfId="7" applyFont="1" applyFill="1" applyBorder="1" applyAlignment="1">
      <alignment horizontal="center" vertical="center"/>
    </xf>
    <xf numFmtId="0" fontId="6" fillId="0" borderId="0" xfId="7" applyFont="1" applyBorder="1" applyAlignment="1">
      <alignment horizontal="center" vertical="center"/>
    </xf>
    <xf numFmtId="179" fontId="6" fillId="0" borderId="0" xfId="8" applyNumberFormat="1" applyFont="1" applyFill="1" applyBorder="1" applyAlignment="1">
      <alignment vertical="center"/>
    </xf>
    <xf numFmtId="179" fontId="6" fillId="0" borderId="0" xfId="8" applyNumberFormat="1" applyFont="1" applyBorder="1" applyAlignment="1">
      <alignment horizontal="right" vertical="center"/>
    </xf>
    <xf numFmtId="179" fontId="6" fillId="0" borderId="0" xfId="7" applyNumberFormat="1" applyFont="1" applyBorder="1" applyAlignment="1">
      <alignment horizontal="right" vertical="center" shrinkToFit="1"/>
    </xf>
    <xf numFmtId="179" fontId="6" fillId="0" borderId="0" xfId="8" applyNumberFormat="1" applyFont="1" applyBorder="1" applyAlignment="1">
      <alignment vertical="center"/>
    </xf>
    <xf numFmtId="181" fontId="23" fillId="0" borderId="0" xfId="1" quotePrefix="1" applyNumberFormat="1" applyFont="1" applyFill="1" applyAlignment="1">
      <alignment horizontal="right"/>
    </xf>
    <xf numFmtId="182" fontId="23" fillId="0" borderId="0" xfId="1" quotePrefix="1" applyNumberFormat="1" applyFont="1" applyFill="1" applyAlignment="1">
      <alignment horizontal="right"/>
    </xf>
    <xf numFmtId="183" fontId="23" fillId="0" borderId="0" xfId="1" quotePrefix="1" applyNumberFormat="1" applyFont="1" applyFill="1" applyAlignment="1">
      <alignment horizontal="right"/>
    </xf>
    <xf numFmtId="0" fontId="2" fillId="0" borderId="0" xfId="1" applyBorder="1" applyAlignment="1">
      <alignment horizontal="left" wrapText="1"/>
    </xf>
    <xf numFmtId="181" fontId="2" fillId="0" borderId="1" xfId="1" quotePrefix="1" applyNumberFormat="1" applyFont="1" applyFill="1" applyBorder="1" applyAlignment="1">
      <alignment horizontal="right"/>
    </xf>
    <xf numFmtId="182" fontId="2" fillId="0" borderId="1" xfId="1" quotePrefix="1" applyNumberFormat="1" applyFont="1" applyFill="1" applyBorder="1" applyAlignment="1">
      <alignment horizontal="right"/>
    </xf>
    <xf numFmtId="183" fontId="2" fillId="0" borderId="1" xfId="1" quotePrefix="1" applyNumberFormat="1" applyFont="1" applyFill="1" applyBorder="1" applyAlignment="1">
      <alignment horizontal="right"/>
    </xf>
    <xf numFmtId="181" fontId="2" fillId="0" borderId="1" xfId="1" applyNumberFormat="1" applyFill="1" applyBorder="1" applyAlignment="1">
      <alignment horizontal="right"/>
    </xf>
    <xf numFmtId="182" fontId="2" fillId="0" borderId="2" xfId="1" quotePrefix="1" applyNumberFormat="1" applyFont="1" applyFill="1" applyBorder="1" applyAlignment="1">
      <alignment horizontal="right"/>
    </xf>
    <xf numFmtId="0" fontId="2" fillId="0" borderId="3" xfId="1" applyBorder="1" applyAlignment="1">
      <alignment horizontal="distributed"/>
    </xf>
    <xf numFmtId="181" fontId="2" fillId="0" borderId="0" xfId="1" quotePrefix="1" applyNumberFormat="1" applyFont="1" applyFill="1" applyBorder="1" applyAlignment="1">
      <alignment horizontal="right"/>
    </xf>
    <xf numFmtId="182" fontId="2" fillId="0" borderId="0" xfId="1" quotePrefix="1" applyNumberFormat="1" applyFont="1" applyFill="1" applyBorder="1" applyAlignment="1">
      <alignment horizontal="right"/>
    </xf>
    <xf numFmtId="183" fontId="2" fillId="0" borderId="0" xfId="1" quotePrefix="1" applyNumberFormat="1" applyFont="1" applyFill="1" applyBorder="1" applyAlignment="1">
      <alignment horizontal="right"/>
    </xf>
    <xf numFmtId="181" fontId="2" fillId="0" borderId="0" xfId="1" applyNumberFormat="1" applyFill="1" applyBorder="1" applyAlignment="1">
      <alignment horizontal="right"/>
    </xf>
    <xf numFmtId="182" fontId="2" fillId="0" borderId="4" xfId="1" quotePrefix="1" applyNumberFormat="1" applyFont="1" applyFill="1" applyBorder="1" applyAlignment="1">
      <alignment horizontal="right"/>
    </xf>
    <xf numFmtId="0" fontId="2" fillId="0" borderId="5" xfId="1" applyBorder="1" applyAlignment="1">
      <alignment horizontal="distributed"/>
    </xf>
    <xf numFmtId="38" fontId="2" fillId="0" borderId="4" xfId="2" applyFont="1" applyBorder="1"/>
    <xf numFmtId="0" fontId="2" fillId="0" borderId="5" xfId="1" applyFont="1" applyBorder="1" applyAlignment="1">
      <alignment horizontal="distributed"/>
    </xf>
    <xf numFmtId="0" fontId="2" fillId="0" borderId="6" xfId="1" applyBorder="1" applyAlignment="1">
      <alignment horizontal="center" vertical="center"/>
    </xf>
    <xf numFmtId="0" fontId="24" fillId="0" borderId="7" xfId="1" applyFont="1" applyBorder="1" applyAlignment="1">
      <alignment vertical="top" wrapText="1"/>
    </xf>
    <xf numFmtId="0" fontId="2" fillId="0" borderId="7" xfId="1" applyBorder="1" applyAlignment="1">
      <alignment horizontal="center" vertical="center"/>
    </xf>
    <xf numFmtId="0" fontId="2" fillId="0" borderId="8" xfId="1" applyBorder="1" applyAlignment="1">
      <alignment horizontal="center" vertical="center"/>
    </xf>
    <xf numFmtId="0" fontId="2" fillId="0" borderId="3" xfId="1" applyBorder="1" applyAlignment="1">
      <alignment horizontal="left" vertical="center"/>
    </xf>
    <xf numFmtId="0" fontId="2" fillId="0" borderId="9" xfId="1" applyBorder="1" applyAlignment="1">
      <alignment horizontal="center" vertical="center"/>
    </xf>
    <xf numFmtId="0" fontId="2" fillId="0" borderId="10" xfId="1" applyBorder="1" applyAlignment="1">
      <alignment horizontal="centerContinuous" vertical="center"/>
    </xf>
    <xf numFmtId="0" fontId="2" fillId="0" borderId="13" xfId="1" applyBorder="1" applyAlignment="1">
      <alignment horizontal="center" vertical="center"/>
    </xf>
    <xf numFmtId="0" fontId="2" fillId="0" borderId="0" xfId="1" applyBorder="1" applyAlignment="1">
      <alignment horizontal="centerContinuous"/>
    </xf>
    <xf numFmtId="0" fontId="25" fillId="0" borderId="0" xfId="1" applyFont="1" applyBorder="1" applyAlignment="1"/>
    <xf numFmtId="0" fontId="26" fillId="0" borderId="0" xfId="1" applyFont="1" applyBorder="1" applyAlignment="1"/>
    <xf numFmtId="0" fontId="29" fillId="0" borderId="0" xfId="1" applyFont="1"/>
    <xf numFmtId="0" fontId="29" fillId="0" borderId="0" xfId="1" applyFont="1" applyAlignment="1"/>
    <xf numFmtId="183" fontId="14" fillId="0" borderId="0" xfId="4" quotePrefix="1" applyNumberFormat="1" applyFont="1" applyFill="1" applyBorder="1" applyAlignment="1">
      <alignment horizontal="right" vertical="top"/>
    </xf>
    <xf numFmtId="184" fontId="2" fillId="0" borderId="1" xfId="1" applyNumberFormat="1" applyBorder="1"/>
    <xf numFmtId="180" fontId="2" fillId="0" borderId="1" xfId="1" applyNumberFormat="1" applyBorder="1"/>
    <xf numFmtId="178" fontId="0" fillId="0" borderId="1" xfId="2" applyNumberFormat="1" applyFont="1" applyBorder="1"/>
    <xf numFmtId="38" fontId="0" fillId="0" borderId="1" xfId="2" applyFont="1" applyBorder="1"/>
    <xf numFmtId="38" fontId="0" fillId="0" borderId="2" xfId="2" applyFont="1" applyBorder="1"/>
    <xf numFmtId="0" fontId="2" fillId="0" borderId="3" xfId="1" applyBorder="1" applyAlignment="1">
      <alignment horizontal="center"/>
    </xf>
    <xf numFmtId="184" fontId="2" fillId="0" borderId="0" xfId="1" applyNumberFormat="1" applyBorder="1"/>
    <xf numFmtId="180" fontId="2" fillId="0" borderId="0" xfId="1" applyNumberFormat="1" applyBorder="1"/>
    <xf numFmtId="178" fontId="0" fillId="0" borderId="0" xfId="2" applyNumberFormat="1" applyFont="1" applyBorder="1"/>
    <xf numFmtId="38" fontId="0" fillId="0" borderId="4" xfId="2" applyFont="1" applyBorder="1"/>
    <xf numFmtId="0" fontId="2" fillId="0" borderId="5" xfId="1" applyBorder="1" applyAlignment="1">
      <alignment horizontal="center"/>
    </xf>
    <xf numFmtId="185" fontId="2" fillId="0" borderId="0" xfId="1" applyNumberFormat="1"/>
    <xf numFmtId="180" fontId="2" fillId="0" borderId="14" xfId="1" applyNumberFormat="1" applyBorder="1"/>
    <xf numFmtId="178" fontId="0" fillId="0" borderId="14" xfId="2" applyNumberFormat="1" applyFont="1" applyBorder="1"/>
    <xf numFmtId="0" fontId="2" fillId="0" borderId="15" xfId="1" applyBorder="1" applyAlignment="1">
      <alignment horizontal="center" vertical="center"/>
    </xf>
    <xf numFmtId="0" fontId="2" fillId="0" borderId="16" xfId="1" applyBorder="1" applyAlignment="1">
      <alignment horizontal="center" vertical="center"/>
    </xf>
    <xf numFmtId="0" fontId="2" fillId="0" borderId="17" xfId="1" applyBorder="1" applyAlignment="1">
      <alignment horizontal="center" vertical="center"/>
    </xf>
    <xf numFmtId="0" fontId="2" fillId="0" borderId="19" xfId="1" applyBorder="1" applyAlignment="1">
      <alignment horizontal="center" vertical="center"/>
    </xf>
    <xf numFmtId="0" fontId="2" fillId="0" borderId="11" xfId="1" applyBorder="1" applyAlignment="1">
      <alignment horizontal="center" vertical="center"/>
    </xf>
    <xf numFmtId="0" fontId="26" fillId="0" borderId="0" xfId="1" applyFont="1"/>
    <xf numFmtId="0" fontId="2" fillId="0" borderId="0" xfId="1" applyFill="1"/>
    <xf numFmtId="0" fontId="2" fillId="0" borderId="0" xfId="1" applyFill="1" applyBorder="1"/>
    <xf numFmtId="0" fontId="2" fillId="0" borderId="0" xfId="1" applyFill="1" applyBorder="1" applyAlignment="1">
      <alignment horizontal="right"/>
    </xf>
    <xf numFmtId="180" fontId="2" fillId="0" borderId="1" xfId="1" applyNumberFormat="1" applyFill="1" applyBorder="1"/>
    <xf numFmtId="180" fontId="2" fillId="0" borderId="1" xfId="1" quotePrefix="1" applyNumberFormat="1" applyFont="1" applyFill="1" applyBorder="1" applyAlignment="1">
      <alignment horizontal="right" shrinkToFit="1"/>
    </xf>
    <xf numFmtId="180" fontId="2" fillId="0" borderId="1" xfId="1" applyNumberFormat="1" applyBorder="1" applyAlignment="1">
      <alignment shrinkToFit="1"/>
    </xf>
    <xf numFmtId="180" fontId="0" fillId="0" borderId="1" xfId="2" applyNumberFormat="1" applyFont="1" applyBorder="1" applyAlignment="1">
      <alignment horizontal="right" shrinkToFit="1"/>
    </xf>
    <xf numFmtId="0" fontId="2" fillId="0" borderId="3" xfId="1" applyBorder="1" applyAlignment="1">
      <alignment horizontal="left" shrinkToFit="1"/>
    </xf>
    <xf numFmtId="180" fontId="0" fillId="0" borderId="0" xfId="2" applyNumberFormat="1" applyFont="1" applyFill="1" applyBorder="1" applyAlignment="1">
      <alignment horizontal="right" shrinkToFit="1"/>
    </xf>
    <xf numFmtId="180" fontId="2" fillId="0" borderId="0" xfId="1" quotePrefix="1" applyNumberFormat="1" applyFont="1" applyFill="1" applyAlignment="1">
      <alignment horizontal="right" shrinkToFit="1"/>
    </xf>
    <xf numFmtId="180" fontId="2" fillId="0" borderId="0" xfId="1" applyNumberFormat="1" applyAlignment="1">
      <alignment shrinkToFit="1"/>
    </xf>
    <xf numFmtId="180" fontId="0" fillId="0" borderId="0" xfId="2" applyNumberFormat="1" applyFont="1" applyBorder="1" applyAlignment="1">
      <alignment horizontal="right" shrinkToFit="1"/>
    </xf>
    <xf numFmtId="0" fontId="2" fillId="0" borderId="5" xfId="1" applyBorder="1" applyAlignment="1">
      <alignment horizontal="left" shrinkToFit="1"/>
    </xf>
    <xf numFmtId="180" fontId="2" fillId="0" borderId="0" xfId="2" applyNumberFormat="1" applyFont="1" applyFill="1" applyBorder="1" applyAlignment="1">
      <alignment horizontal="right" shrinkToFit="1"/>
    </xf>
    <xf numFmtId="180" fontId="2" fillId="0" borderId="0" xfId="1" applyNumberFormat="1"/>
    <xf numFmtId="180" fontId="2" fillId="0" borderId="0" xfId="1" applyNumberFormat="1" applyFont="1" applyAlignment="1">
      <alignment horizontal="right"/>
    </xf>
    <xf numFmtId="180" fontId="2" fillId="0" borderId="0" xfId="1" applyNumberFormat="1" applyFont="1" applyFill="1" applyAlignment="1">
      <alignment horizontal="right"/>
    </xf>
    <xf numFmtId="180" fontId="2" fillId="0" borderId="0" xfId="1" applyNumberFormat="1" applyFont="1" applyFill="1" applyAlignment="1">
      <alignment horizontal="right" shrinkToFit="1"/>
    </xf>
    <xf numFmtId="180" fontId="2" fillId="0" borderId="0" xfId="1" applyNumberFormat="1" applyAlignment="1">
      <alignment horizontal="right" shrinkToFit="1"/>
    </xf>
    <xf numFmtId="0" fontId="2" fillId="0" borderId="13" xfId="1" applyBorder="1" applyAlignment="1">
      <alignment horizontal="left" shrinkToFit="1"/>
    </xf>
    <xf numFmtId="0" fontId="2" fillId="0" borderId="16" xfId="1" applyBorder="1"/>
    <xf numFmtId="0" fontId="2" fillId="0" borderId="16" xfId="1" applyFill="1" applyBorder="1" applyAlignment="1">
      <alignment horizontal="centerContinuous" vertical="center"/>
    </xf>
    <xf numFmtId="0" fontId="2" fillId="0" borderId="16" xfId="1" applyFill="1" applyBorder="1" applyAlignment="1">
      <alignment horizontal="centerContinuous" vertical="center" shrinkToFit="1"/>
    </xf>
    <xf numFmtId="0" fontId="2" fillId="0" borderId="16" xfId="1" applyBorder="1" applyAlignment="1">
      <alignment horizontal="centerContinuous" vertical="center" shrinkToFit="1"/>
    </xf>
    <xf numFmtId="0" fontId="2" fillId="0" borderId="7" xfId="1" applyBorder="1" applyAlignment="1">
      <alignment horizontal="centerContinuous" vertical="center" shrinkToFit="1"/>
    </xf>
    <xf numFmtId="0" fontId="2" fillId="0" borderId="8" xfId="1" applyBorder="1" applyAlignment="1">
      <alignment horizontal="centerContinuous" vertical="center" shrinkToFit="1"/>
    </xf>
    <xf numFmtId="0" fontId="2" fillId="0" borderId="3" xfId="1" applyBorder="1" applyAlignment="1">
      <alignment shrinkToFit="1"/>
    </xf>
    <xf numFmtId="0" fontId="2" fillId="0" borderId="13" xfId="1" applyBorder="1" applyAlignment="1">
      <alignment shrinkToFit="1"/>
    </xf>
    <xf numFmtId="186" fontId="2" fillId="0" borderId="0" xfId="1" quotePrefix="1" applyNumberFormat="1" applyFill="1" applyAlignment="1">
      <alignment horizontal="right" shrinkToFit="1"/>
    </xf>
    <xf numFmtId="182" fontId="2" fillId="0" borderId="0" xfId="1" applyNumberFormat="1" applyFill="1" applyAlignment="1">
      <alignment shrinkToFit="1"/>
    </xf>
    <xf numFmtId="0" fontId="2" fillId="0" borderId="0" xfId="1" applyAlignment="1">
      <alignment shrinkToFit="1"/>
    </xf>
    <xf numFmtId="0" fontId="2" fillId="0" borderId="0" xfId="1" applyBorder="1" applyAlignment="1">
      <alignment shrinkToFit="1"/>
    </xf>
    <xf numFmtId="180" fontId="2" fillId="0" borderId="1" xfId="1" quotePrefix="1" applyNumberFormat="1" applyFill="1" applyBorder="1" applyAlignment="1">
      <alignment horizontal="right" shrinkToFit="1"/>
    </xf>
    <xf numFmtId="180" fontId="2" fillId="0" borderId="0" xfId="1" quotePrefix="1" applyNumberFormat="1" applyFill="1" applyAlignment="1">
      <alignment horizontal="right" shrinkToFit="1"/>
    </xf>
    <xf numFmtId="180" fontId="2" fillId="0" borderId="0" xfId="2" applyNumberFormat="1" applyFont="1" applyBorder="1" applyAlignment="1">
      <alignment horizontal="right" shrinkToFit="1"/>
    </xf>
    <xf numFmtId="180" fontId="2" fillId="0" borderId="0" xfId="1" applyNumberFormat="1" applyFont="1"/>
    <xf numFmtId="180" fontId="2" fillId="0" borderId="0" xfId="1" applyNumberFormat="1" applyFont="1" applyAlignment="1">
      <alignment horizontal="right" shrinkToFit="1"/>
    </xf>
    <xf numFmtId="180" fontId="0" fillId="0" borderId="0" xfId="2" applyNumberFormat="1" applyFont="1" applyBorder="1" applyAlignment="1">
      <alignment shrinkToFit="1"/>
    </xf>
    <xf numFmtId="180" fontId="2" fillId="0" borderId="0" xfId="1" applyNumberFormat="1" applyFont="1" applyAlignment="1">
      <alignment shrinkToFit="1"/>
    </xf>
    <xf numFmtId="180" fontId="2" fillId="0" borderId="0" xfId="2" applyNumberFormat="1" applyFont="1" applyBorder="1" applyAlignment="1">
      <alignment horizontal="right"/>
    </xf>
    <xf numFmtId="180" fontId="0" fillId="0" borderId="14" xfId="2" applyNumberFormat="1" applyFont="1" applyBorder="1" applyAlignment="1">
      <alignment shrinkToFit="1"/>
    </xf>
    <xf numFmtId="0" fontId="2" fillId="0" borderId="16" xfId="1" applyBorder="1" applyAlignment="1">
      <alignment horizontal="centerContinuous" vertical="center"/>
    </xf>
    <xf numFmtId="0" fontId="2" fillId="0" borderId="7" xfId="1" applyBorder="1" applyAlignment="1">
      <alignment horizontal="centerContinuous" vertical="center"/>
    </xf>
    <xf numFmtId="0" fontId="2" fillId="0" borderId="8" xfId="1" applyBorder="1" applyAlignment="1">
      <alignment horizontal="centerContinuous" vertical="center"/>
    </xf>
    <xf numFmtId="0" fontId="2" fillId="0" borderId="3" xfId="1" applyBorder="1"/>
    <xf numFmtId="0" fontId="2" fillId="0" borderId="13" xfId="1" applyBorder="1"/>
    <xf numFmtId="179" fontId="2" fillId="0" borderId="0" xfId="1" applyNumberFormat="1" applyAlignment="1">
      <alignment horizontal="right"/>
    </xf>
    <xf numFmtId="0" fontId="2" fillId="0" borderId="0" xfId="1" applyFill="1" applyBorder="1" applyAlignment="1">
      <alignment horizontal="left"/>
    </xf>
    <xf numFmtId="0" fontId="2" fillId="0" borderId="0" xfId="1" applyFill="1" applyAlignment="1">
      <alignment horizontal="right"/>
    </xf>
    <xf numFmtId="180" fontId="2" fillId="0" borderId="1" xfId="1" applyNumberFormat="1" applyBorder="1" applyAlignment="1"/>
    <xf numFmtId="180" fontId="2" fillId="0" borderId="1" xfId="1" applyNumberFormat="1" applyBorder="1" applyAlignment="1">
      <alignment horizontal="right" shrinkToFit="1"/>
    </xf>
    <xf numFmtId="180" fontId="2" fillId="0" borderId="0" xfId="1" applyNumberFormat="1" applyBorder="1" applyAlignment="1"/>
    <xf numFmtId="180" fontId="2" fillId="0" borderId="0" xfId="1" applyNumberFormat="1" applyBorder="1" applyAlignment="1">
      <alignment horizontal="right"/>
    </xf>
    <xf numFmtId="180" fontId="2" fillId="0" borderId="0" xfId="1" applyNumberFormat="1" applyFont="1" applyFill="1" applyBorder="1" applyAlignment="1">
      <alignment shrinkToFit="1"/>
    </xf>
    <xf numFmtId="180" fontId="0" fillId="0" borderId="0" xfId="2" applyNumberFormat="1" applyFont="1" applyFill="1" applyBorder="1" applyAlignment="1">
      <alignment shrinkToFit="1"/>
    </xf>
    <xf numFmtId="180" fontId="2" fillId="0" borderId="0" xfId="1" applyNumberFormat="1" applyFont="1" applyFill="1" applyAlignment="1">
      <alignment shrinkToFit="1"/>
    </xf>
    <xf numFmtId="180" fontId="0" fillId="0" borderId="14" xfId="2" applyNumberFormat="1" applyFont="1" applyBorder="1" applyAlignment="1">
      <alignment horizontal="right" shrinkToFit="1"/>
    </xf>
    <xf numFmtId="179" fontId="2" fillId="0" borderId="16" xfId="1" applyNumberFormat="1" applyBorder="1" applyAlignment="1">
      <alignment horizontal="right"/>
    </xf>
    <xf numFmtId="0" fontId="2" fillId="0" borderId="17" xfId="1" applyBorder="1" applyAlignment="1">
      <alignment horizontal="centerContinuous" vertical="center" shrinkToFit="1"/>
    </xf>
    <xf numFmtId="179" fontId="2" fillId="0" borderId="0" xfId="1" applyNumberFormat="1" applyAlignment="1">
      <alignment horizontal="right" vertical="top"/>
    </xf>
    <xf numFmtId="0" fontId="2" fillId="0" borderId="0" xfId="1" applyFill="1" applyAlignment="1">
      <alignment shrinkToFit="1"/>
    </xf>
    <xf numFmtId="0" fontId="2" fillId="0" borderId="1" xfId="1" applyBorder="1" applyAlignment="1">
      <alignment shrinkToFit="1"/>
    </xf>
    <xf numFmtId="180" fontId="2" fillId="0" borderId="1" xfId="1" quotePrefix="1" applyNumberFormat="1" applyFill="1" applyBorder="1" applyAlignment="1">
      <alignment horizontal="right"/>
    </xf>
    <xf numFmtId="180" fontId="2" fillId="0" borderId="0" xfId="1" quotePrefix="1" applyNumberFormat="1" applyFill="1" applyAlignment="1">
      <alignment horizontal="right"/>
    </xf>
    <xf numFmtId="180" fontId="2" fillId="0" borderId="0" xfId="1" applyNumberFormat="1" applyFill="1" applyAlignment="1">
      <alignment horizontal="right" shrinkToFit="1"/>
    </xf>
    <xf numFmtId="180" fontId="0" fillId="0" borderId="0" xfId="2" applyNumberFormat="1" applyFont="1" applyBorder="1" applyAlignment="1">
      <alignment horizontal="right"/>
    </xf>
    <xf numFmtId="0" fontId="2" fillId="0" borderId="23" xfId="1" applyBorder="1"/>
    <xf numFmtId="0" fontId="2" fillId="0" borderId="24" xfId="1" applyBorder="1"/>
    <xf numFmtId="0" fontId="30" fillId="0" borderId="24" xfId="1" applyFont="1" applyBorder="1"/>
    <xf numFmtId="0" fontId="2" fillId="0" borderId="25" xfId="1" applyFont="1" applyBorder="1" applyAlignment="1">
      <alignment horizontal="left"/>
    </xf>
    <xf numFmtId="0" fontId="2" fillId="0" borderId="26" xfId="1" applyBorder="1"/>
    <xf numFmtId="0" fontId="30" fillId="0" borderId="0" xfId="1" applyFont="1" applyBorder="1"/>
    <xf numFmtId="0" fontId="2" fillId="0" borderId="27" xfId="1" applyFont="1" applyBorder="1" applyAlignment="1">
      <alignment horizontal="left"/>
    </xf>
    <xf numFmtId="0" fontId="2" fillId="0" borderId="27" xfId="1" applyBorder="1" applyAlignment="1">
      <alignment horizontal="left"/>
    </xf>
    <xf numFmtId="0" fontId="2" fillId="0" borderId="27" xfId="1" applyBorder="1"/>
    <xf numFmtId="0" fontId="2" fillId="0" borderId="28" xfId="1" applyBorder="1"/>
    <xf numFmtId="0" fontId="2" fillId="0" borderId="29" xfId="1" applyBorder="1"/>
    <xf numFmtId="0" fontId="2" fillId="0" borderId="30" xfId="1" applyBorder="1"/>
    <xf numFmtId="0" fontId="2" fillId="0" borderId="0" xfId="1" applyAlignment="1"/>
    <xf numFmtId="0" fontId="2" fillId="0" borderId="0" xfId="1" applyAlignment="1">
      <alignment horizontal="left" wrapText="1"/>
    </xf>
    <xf numFmtId="38" fontId="0" fillId="0" borderId="0" xfId="2" applyFont="1"/>
    <xf numFmtId="38" fontId="2" fillId="0" borderId="0" xfId="2" applyFont="1"/>
    <xf numFmtId="0" fontId="2" fillId="0" borderId="0" xfId="1" applyFont="1" applyFill="1"/>
    <xf numFmtId="0" fontId="2" fillId="0" borderId="0" xfId="1" applyFill="1" applyAlignment="1">
      <alignment wrapText="1"/>
    </xf>
    <xf numFmtId="0" fontId="6" fillId="0" borderId="0" xfId="1" applyFont="1"/>
    <xf numFmtId="38" fontId="0" fillId="0" borderId="0" xfId="2" applyFont="1" applyFill="1" applyBorder="1" applyAlignment="1">
      <alignment horizontal="left"/>
    </xf>
    <xf numFmtId="0" fontId="2" fillId="0" borderId="0" xfId="1" applyFont="1" applyAlignment="1">
      <alignment horizontal="right"/>
    </xf>
    <xf numFmtId="0" fontId="2" fillId="0" borderId="14" xfId="1" applyFont="1" applyBorder="1"/>
    <xf numFmtId="0" fontId="2" fillId="0" borderId="14" xfId="1" applyFont="1" applyBorder="1" applyAlignment="1"/>
    <xf numFmtId="38" fontId="2" fillId="0" borderId="14" xfId="2" applyFont="1" applyBorder="1" applyAlignment="1">
      <alignment horizontal="center"/>
    </xf>
    <xf numFmtId="38" fontId="6" fillId="0" borderId="0" xfId="2" applyFont="1"/>
    <xf numFmtId="180" fontId="6" fillId="0" borderId="1" xfId="2" applyNumberFormat="1" applyFont="1" applyFill="1" applyBorder="1"/>
    <xf numFmtId="180" fontId="6" fillId="0" borderId="0" xfId="2" applyNumberFormat="1" applyFont="1" applyFill="1" applyBorder="1" applyAlignment="1">
      <alignment horizontal="right"/>
    </xf>
    <xf numFmtId="180" fontId="6" fillId="0" borderId="4" xfId="2" applyNumberFormat="1" applyFont="1" applyFill="1" applyBorder="1" applyAlignment="1">
      <alignment horizontal="right"/>
    </xf>
    <xf numFmtId="38" fontId="8" fillId="0" borderId="0" xfId="2" applyFont="1" applyBorder="1" applyAlignment="1">
      <alignment horizontal="center"/>
    </xf>
    <xf numFmtId="180" fontId="6" fillId="0" borderId="0" xfId="2" applyNumberFormat="1" applyFont="1" applyFill="1" applyBorder="1"/>
    <xf numFmtId="180" fontId="6" fillId="0" borderId="0" xfId="2" applyNumberFormat="1" applyFont="1" applyBorder="1"/>
    <xf numFmtId="38" fontId="8" fillId="0" borderId="5" xfId="2" applyFont="1" applyBorder="1" applyAlignment="1">
      <alignment horizontal="center"/>
    </xf>
    <xf numFmtId="180" fontId="6" fillId="0" borderId="0" xfId="2" quotePrefix="1" applyNumberFormat="1" applyFont="1" applyBorder="1" applyAlignment="1">
      <alignment horizontal="right"/>
    </xf>
    <xf numFmtId="180" fontId="6" fillId="0" borderId="4" xfId="2" applyNumberFormat="1" applyFont="1" applyBorder="1" applyAlignment="1">
      <alignment horizontal="right"/>
    </xf>
    <xf numFmtId="180" fontId="6" fillId="0" borderId="0" xfId="2" applyNumberFormat="1" applyFont="1" applyBorder="1" applyAlignment="1">
      <alignment horizontal="right"/>
    </xf>
    <xf numFmtId="49" fontId="6" fillId="0" borderId="0" xfId="2" applyNumberFormat="1" applyFont="1"/>
    <xf numFmtId="38" fontId="5" fillId="0" borderId="1" xfId="2" applyFont="1" applyBorder="1" applyAlignment="1">
      <alignment horizontal="distributed" vertical="center"/>
    </xf>
    <xf numFmtId="0" fontId="2" fillId="0" borderId="15" xfId="1" applyFont="1" applyBorder="1" applyAlignment="1">
      <alignment horizontal="center" vertical="center"/>
    </xf>
    <xf numFmtId="0" fontId="9" fillId="0" borderId="15" xfId="1" applyFont="1" applyBorder="1" applyAlignment="1">
      <alignment horizontal="center" vertical="center"/>
    </xf>
    <xf numFmtId="0" fontId="9" fillId="0" borderId="2" xfId="1" applyFont="1" applyBorder="1" applyAlignment="1">
      <alignment horizontal="center" vertical="center" wrapText="1"/>
    </xf>
    <xf numFmtId="0" fontId="2" fillId="0" borderId="3" xfId="1" applyFont="1" applyBorder="1"/>
    <xf numFmtId="38" fontId="24" fillId="0" borderId="14" xfId="2" applyFont="1" applyBorder="1" applyAlignment="1">
      <alignment horizontal="distributed" vertical="center"/>
    </xf>
    <xf numFmtId="0" fontId="2" fillId="0" borderId="19" xfId="1" applyFont="1" applyBorder="1" applyAlignment="1">
      <alignment horizontal="center" vertical="center"/>
    </xf>
    <xf numFmtId="0" fontId="2" fillId="0" borderId="22" xfId="1" applyFont="1" applyBorder="1" applyAlignment="1">
      <alignment horizontal="center" vertical="center" wrapText="1"/>
    </xf>
    <xf numFmtId="0" fontId="2" fillId="0" borderId="13" xfId="1" applyFont="1" applyBorder="1" applyAlignment="1">
      <alignment horizontal="right"/>
    </xf>
    <xf numFmtId="0" fontId="29" fillId="0" borderId="0" xfId="1" applyFont="1" applyAlignment="1">
      <alignment horizontal="left"/>
    </xf>
    <xf numFmtId="0" fontId="26" fillId="0" borderId="0" xfId="1" applyFont="1" applyAlignment="1">
      <alignment horizontal="left"/>
    </xf>
    <xf numFmtId="0" fontId="13" fillId="0" borderId="0" xfId="1" applyFont="1" applyAlignment="1">
      <alignment horizontal="right"/>
    </xf>
    <xf numFmtId="38" fontId="0" fillId="0" borderId="0" xfId="2" applyFont="1" applyBorder="1" applyAlignment="1">
      <alignment horizontal="right"/>
    </xf>
    <xf numFmtId="0" fontId="2" fillId="0" borderId="0" xfId="1" applyBorder="1" applyAlignment="1">
      <alignment horizontal="distributed" justifyLastLine="1"/>
    </xf>
    <xf numFmtId="38" fontId="0" fillId="0" borderId="24" xfId="2" applyFont="1" applyBorder="1" applyAlignment="1">
      <alignment horizontal="right"/>
    </xf>
    <xf numFmtId="38" fontId="0" fillId="0" borderId="32" xfId="2" applyFont="1" applyBorder="1" applyAlignment="1">
      <alignment horizontal="right"/>
    </xf>
    <xf numFmtId="0" fontId="2" fillId="0" borderId="24" xfId="1" applyBorder="1" applyAlignment="1">
      <alignment horizontal="distributed" justifyLastLine="1"/>
    </xf>
    <xf numFmtId="38" fontId="0" fillId="0" borderId="4" xfId="2" applyFont="1" applyBorder="1" applyAlignment="1">
      <alignment horizontal="right"/>
    </xf>
    <xf numFmtId="38" fontId="0" fillId="0" borderId="5" xfId="2" applyFont="1" applyBorder="1" applyAlignment="1">
      <alignment horizontal="right"/>
    </xf>
    <xf numFmtId="0" fontId="2" fillId="0" borderId="5" xfId="1" applyBorder="1" applyAlignment="1">
      <alignment horizontal="distributed" justifyLastLine="1"/>
    </xf>
    <xf numFmtId="0" fontId="2" fillId="0" borderId="6" xfId="1" applyBorder="1" applyAlignment="1">
      <alignment horizontal="right" vertical="center"/>
    </xf>
    <xf numFmtId="0" fontId="2" fillId="0" borderId="1" xfId="1" applyBorder="1" applyAlignment="1">
      <alignment horizontal="right" vertical="center"/>
    </xf>
    <xf numFmtId="0" fontId="2" fillId="0" borderId="33" xfId="1" applyBorder="1" applyAlignment="1">
      <alignment horizontal="right" vertical="center"/>
    </xf>
    <xf numFmtId="0" fontId="2" fillId="0" borderId="2" xfId="1" applyBorder="1" applyAlignment="1">
      <alignment horizontal="right" vertical="center"/>
    </xf>
    <xf numFmtId="0" fontId="2" fillId="0" borderId="14" xfId="1" applyBorder="1" applyAlignment="1">
      <alignment horizontal="centerContinuous" vertical="center"/>
    </xf>
    <xf numFmtId="0" fontId="2" fillId="0" borderId="31" xfId="1" applyBorder="1" applyAlignment="1">
      <alignment horizontal="centerContinuous" vertical="center"/>
    </xf>
    <xf numFmtId="0" fontId="2" fillId="0" borderId="13" xfId="1" applyBorder="1" applyAlignment="1">
      <alignment horizontal="centerContinuous" vertical="center"/>
    </xf>
    <xf numFmtId="0" fontId="2" fillId="0" borderId="21" xfId="1" applyBorder="1" applyAlignment="1">
      <alignment horizontal="centerContinuous" vertical="center"/>
    </xf>
    <xf numFmtId="0" fontId="2" fillId="0" borderId="34" xfId="1" applyBorder="1" applyAlignment="1">
      <alignment horizontal="centerContinuous" vertical="center"/>
    </xf>
    <xf numFmtId="0" fontId="2" fillId="0" borderId="35" xfId="1" applyBorder="1" applyAlignment="1">
      <alignment horizontal="centerContinuous" vertical="center"/>
    </xf>
    <xf numFmtId="0" fontId="2" fillId="0" borderId="36" xfId="1" applyBorder="1" applyAlignment="1">
      <alignment horizontal="centerContinuous" vertical="center"/>
    </xf>
    <xf numFmtId="0" fontId="2" fillId="0" borderId="1" xfId="1" applyBorder="1" applyAlignment="1">
      <alignment horizontal="right"/>
    </xf>
    <xf numFmtId="0" fontId="6" fillId="0" borderId="14" xfId="1" applyFont="1" applyBorder="1" applyAlignment="1">
      <alignment horizontal="right"/>
    </xf>
    <xf numFmtId="38" fontId="6" fillId="0" borderId="0" xfId="1" applyNumberFormat="1" applyFont="1"/>
    <xf numFmtId="38" fontId="32" fillId="0" borderId="0" xfId="2" applyFont="1" applyBorder="1" applyAlignment="1">
      <alignment horizontal="right"/>
    </xf>
    <xf numFmtId="38" fontId="32" fillId="0" borderId="1" xfId="2" applyFont="1" applyBorder="1"/>
    <xf numFmtId="38" fontId="32" fillId="0" borderId="2" xfId="2" applyFont="1" applyBorder="1"/>
    <xf numFmtId="0" fontId="6" fillId="0" borderId="3" xfId="1" applyFont="1" applyBorder="1" applyAlignment="1">
      <alignment horizontal="distributed" shrinkToFit="1"/>
    </xf>
    <xf numFmtId="38" fontId="32" fillId="0" borderId="0" xfId="2" applyFont="1" applyBorder="1"/>
    <xf numFmtId="38" fontId="32" fillId="0" borderId="4" xfId="2" applyFont="1" applyBorder="1"/>
    <xf numFmtId="0" fontId="6" fillId="0" borderId="5" xfId="1" applyFont="1" applyBorder="1" applyAlignment="1">
      <alignment horizontal="distributed" shrinkToFit="1"/>
    </xf>
    <xf numFmtId="38" fontId="32" fillId="0" borderId="0" xfId="2" applyFont="1" applyFill="1" applyBorder="1"/>
    <xf numFmtId="38" fontId="32" fillId="0" borderId="4" xfId="2" applyFont="1" applyBorder="1" applyAlignment="1">
      <alignment horizontal="right"/>
    </xf>
    <xf numFmtId="0" fontId="2" fillId="0" borderId="5" xfId="1" applyFont="1" applyBorder="1" applyAlignment="1">
      <alignment horizontal="distributed" shrinkToFit="1"/>
    </xf>
    <xf numFmtId="38" fontId="26" fillId="0" borderId="14" xfId="2" applyFont="1" applyBorder="1"/>
    <xf numFmtId="38" fontId="26" fillId="0" borderId="22" xfId="2" applyFont="1" applyBorder="1"/>
    <xf numFmtId="0" fontId="33" fillId="0" borderId="5" xfId="1" applyFont="1" applyBorder="1" applyAlignment="1">
      <alignment horizontal="distributed" shrinkToFit="1"/>
    </xf>
    <xf numFmtId="0" fontId="6" fillId="0" borderId="6" xfId="1" applyFont="1" applyBorder="1" applyAlignment="1">
      <alignment horizontal="distributed"/>
    </xf>
    <xf numFmtId="0" fontId="2" fillId="0" borderId="15" xfId="1" applyBorder="1" applyAlignment="1">
      <alignment horizontal="center"/>
    </xf>
    <xf numFmtId="0" fontId="6" fillId="0" borderId="1" xfId="1" applyFont="1" applyBorder="1"/>
    <xf numFmtId="0" fontId="6" fillId="0" borderId="9" xfId="1" applyFont="1" applyBorder="1" applyAlignment="1">
      <alignment horizontal="distributed"/>
    </xf>
    <xf numFmtId="0" fontId="6" fillId="0" borderId="19" xfId="1" applyFont="1" applyBorder="1" applyAlignment="1">
      <alignment horizontal="distributed"/>
    </xf>
    <xf numFmtId="0" fontId="6" fillId="0" borderId="22" xfId="1" applyFont="1" applyBorder="1" applyAlignment="1">
      <alignment horizontal="distributed"/>
    </xf>
    <xf numFmtId="38" fontId="32" fillId="0" borderId="0" xfId="2" applyFont="1" applyBorder="1" applyAlignment="1">
      <alignment horizontal="right" vertical="center"/>
    </xf>
    <xf numFmtId="38" fontId="32" fillId="0" borderId="1" xfId="2" applyFont="1" applyBorder="1" applyAlignment="1">
      <alignment vertical="center"/>
    </xf>
    <xf numFmtId="38" fontId="32" fillId="0" borderId="2" xfId="2" applyFont="1" applyBorder="1" applyAlignment="1">
      <alignment vertical="center"/>
    </xf>
    <xf numFmtId="0" fontId="29" fillId="0" borderId="3" xfId="1" applyFont="1" applyBorder="1" applyAlignment="1">
      <alignment horizontal="distributed" vertical="center"/>
    </xf>
    <xf numFmtId="38" fontId="32" fillId="0" borderId="0" xfId="2" applyFont="1" applyBorder="1" applyAlignment="1">
      <alignment vertical="center"/>
    </xf>
    <xf numFmtId="38" fontId="32" fillId="0" borderId="4" xfId="2" applyFont="1" applyBorder="1" applyAlignment="1">
      <alignment vertical="center"/>
    </xf>
    <xf numFmtId="0" fontId="29" fillId="0" borderId="5" xfId="1" applyFont="1" applyBorder="1" applyAlignment="1">
      <alignment horizontal="distributed" vertical="center"/>
    </xf>
    <xf numFmtId="38" fontId="32" fillId="0" borderId="0" xfId="2" applyFont="1" applyBorder="1" applyAlignment="1">
      <alignment vertical="center" wrapText="1"/>
    </xf>
    <xf numFmtId="0" fontId="6" fillId="0" borderId="5" xfId="1" applyFont="1" applyBorder="1" applyAlignment="1">
      <alignment horizontal="distributed" vertical="center"/>
    </xf>
    <xf numFmtId="38" fontId="32" fillId="0" borderId="0" xfId="2" applyFont="1" applyFill="1" applyBorder="1" applyAlignment="1">
      <alignment horizontal="right" vertical="center"/>
    </xf>
    <xf numFmtId="0" fontId="29" fillId="0" borderId="5" xfId="1" applyFont="1" applyBorder="1" applyAlignment="1">
      <alignment horizontal="distributed" vertical="center" wrapText="1" shrinkToFit="1"/>
    </xf>
    <xf numFmtId="0" fontId="6" fillId="0" borderId="5" xfId="1" applyFont="1" applyBorder="1" applyAlignment="1">
      <alignment horizontal="distributed" vertical="center" wrapText="1"/>
    </xf>
    <xf numFmtId="38" fontId="26" fillId="0" borderId="14" xfId="2" applyFont="1" applyBorder="1" applyAlignment="1">
      <alignment vertical="center"/>
    </xf>
    <xf numFmtId="38" fontId="26" fillId="0" borderId="22" xfId="2" applyFont="1" applyBorder="1" applyAlignment="1">
      <alignment vertical="center"/>
    </xf>
    <xf numFmtId="0" fontId="34" fillId="0" borderId="13" xfId="1" applyFont="1" applyBorder="1" applyAlignment="1">
      <alignment horizontal="distributed" vertical="center"/>
    </xf>
    <xf numFmtId="0" fontId="6" fillId="0" borderId="6" xfId="1" applyFont="1" applyBorder="1" applyAlignment="1">
      <alignment horizontal="center"/>
    </xf>
    <xf numFmtId="0" fontId="6" fillId="0" borderId="17" xfId="1" applyFont="1" applyBorder="1" applyAlignment="1">
      <alignment horizontal="distributed"/>
    </xf>
    <xf numFmtId="0" fontId="6" fillId="0" borderId="15" xfId="1" applyFont="1" applyBorder="1" applyAlignment="1">
      <alignment horizontal="center"/>
    </xf>
    <xf numFmtId="0" fontId="6" fillId="0" borderId="17" xfId="1" applyFont="1" applyBorder="1"/>
    <xf numFmtId="0" fontId="6" fillId="0" borderId="31" xfId="1" applyFont="1" applyBorder="1" applyAlignment="1">
      <alignment horizontal="distributed"/>
    </xf>
    <xf numFmtId="0" fontId="6" fillId="0" borderId="0" xfId="1" applyFont="1" applyAlignment="1">
      <alignment horizontal="right"/>
    </xf>
    <xf numFmtId="0" fontId="26" fillId="0" borderId="0" xfId="1" applyFont="1" applyAlignment="1">
      <alignment vertical="center"/>
    </xf>
    <xf numFmtId="38" fontId="0" fillId="0" borderId="1" xfId="2" applyFont="1" applyBorder="1" applyAlignment="1">
      <alignment horizontal="right"/>
    </xf>
    <xf numFmtId="0" fontId="2" fillId="0" borderId="3" xfId="1" applyFill="1" applyBorder="1"/>
    <xf numFmtId="0" fontId="2" fillId="0" borderId="5" xfId="1" applyFill="1" applyBorder="1"/>
    <xf numFmtId="0" fontId="2" fillId="0" borderId="5" xfId="1" applyBorder="1"/>
    <xf numFmtId="38" fontId="0" fillId="0" borderId="14" xfId="2" applyFont="1" applyBorder="1"/>
    <xf numFmtId="0" fontId="2" fillId="0" borderId="1" xfId="1" applyBorder="1" applyAlignment="1">
      <alignment horizontal="centerContinuous"/>
    </xf>
    <xf numFmtId="0" fontId="2" fillId="0" borderId="17" xfId="1" applyBorder="1" applyAlignment="1">
      <alignment horizontal="centerContinuous"/>
    </xf>
    <xf numFmtId="0" fontId="2" fillId="0" borderId="15" xfId="1" applyBorder="1" applyAlignment="1">
      <alignment horizontal="centerContinuous"/>
    </xf>
    <xf numFmtId="0" fontId="2" fillId="0" borderId="17" xfId="1" applyBorder="1"/>
    <xf numFmtId="0" fontId="2" fillId="0" borderId="26" xfId="1" applyBorder="1" applyAlignment="1">
      <alignment horizontal="centerContinuous"/>
    </xf>
    <xf numFmtId="0" fontId="2" fillId="0" borderId="37" xfId="1" applyBorder="1" applyAlignment="1"/>
    <xf numFmtId="0" fontId="2" fillId="0" borderId="30" xfId="1" applyBorder="1" applyAlignment="1">
      <alignment horizontal="centerContinuous"/>
    </xf>
    <xf numFmtId="0" fontId="2" fillId="0" borderId="38" xfId="1" applyBorder="1" applyAlignment="1">
      <alignment horizontal="centerContinuous"/>
    </xf>
    <xf numFmtId="0" fontId="2" fillId="0" borderId="6" xfId="1" applyBorder="1" applyAlignment="1">
      <alignment horizontal="centerContinuous"/>
    </xf>
    <xf numFmtId="0" fontId="2" fillId="0" borderId="18" xfId="1" applyBorder="1"/>
    <xf numFmtId="0" fontId="2" fillId="0" borderId="27" xfId="1" applyBorder="1" applyAlignment="1">
      <alignment horizontal="centerContinuous"/>
    </xf>
    <xf numFmtId="0" fontId="2" fillId="0" borderId="26" xfId="1" applyBorder="1" applyAlignment="1"/>
    <xf numFmtId="0" fontId="2" fillId="0" borderId="39" xfId="1" applyBorder="1" applyAlignment="1">
      <alignment horizontal="centerContinuous"/>
    </xf>
    <xf numFmtId="0" fontId="2" fillId="0" borderId="39" xfId="1" applyBorder="1"/>
    <xf numFmtId="0" fontId="6" fillId="0" borderId="0" xfId="1" applyFont="1" applyAlignment="1"/>
    <xf numFmtId="0" fontId="25" fillId="0" borderId="0" xfId="1" applyFont="1"/>
    <xf numFmtId="0" fontId="2" fillId="0" borderId="0" xfId="1" applyFont="1" applyAlignment="1">
      <alignment horizontal="center"/>
    </xf>
    <xf numFmtId="177" fontId="2" fillId="0" borderId="0" xfId="1" applyNumberFormat="1"/>
    <xf numFmtId="38" fontId="6" fillId="0" borderId="1" xfId="2" applyNumberFormat="1" applyFont="1" applyFill="1" applyBorder="1" applyAlignment="1">
      <alignment horizontal="right"/>
    </xf>
    <xf numFmtId="38" fontId="6" fillId="0" borderId="1" xfId="2" applyFont="1" applyBorder="1"/>
    <xf numFmtId="38" fontId="6" fillId="0" borderId="1" xfId="2" applyFont="1" applyFill="1" applyBorder="1"/>
    <xf numFmtId="38" fontId="6" fillId="0" borderId="2" xfId="2" applyFont="1" applyFill="1" applyBorder="1"/>
    <xf numFmtId="0" fontId="6" fillId="0" borderId="1" xfId="1" applyFont="1" applyBorder="1" applyAlignment="1">
      <alignment horizontal="center"/>
    </xf>
    <xf numFmtId="187" fontId="24" fillId="0" borderId="0" xfId="2" applyNumberFormat="1" applyFont="1" applyBorder="1" applyAlignment="1">
      <alignment horizontal="right"/>
    </xf>
    <xf numFmtId="38" fontId="6" fillId="0" borderId="0" xfId="2" applyFont="1" applyFill="1" applyBorder="1"/>
    <xf numFmtId="0" fontId="6" fillId="0" borderId="5" xfId="1" applyFont="1" applyBorder="1" applyAlignment="1">
      <alignment horizontal="center"/>
    </xf>
    <xf numFmtId="38" fontId="6" fillId="0" borderId="0" xfId="2" applyFont="1" applyBorder="1" applyAlignment="1">
      <alignment horizontal="right"/>
    </xf>
    <xf numFmtId="0" fontId="6" fillId="0" borderId="3" xfId="1" applyFont="1" applyBorder="1"/>
    <xf numFmtId="0" fontId="6" fillId="0" borderId="5" xfId="1" applyFont="1" applyBorder="1"/>
    <xf numFmtId="0" fontId="6" fillId="0" borderId="11" xfId="1" applyFont="1" applyBorder="1" applyAlignment="1">
      <alignment horizontal="centerContinuous" vertical="center"/>
    </xf>
    <xf numFmtId="0" fontId="6" fillId="0" borderId="13" xfId="1" applyFont="1" applyBorder="1"/>
    <xf numFmtId="0" fontId="6" fillId="0" borderId="0" xfId="1" applyFont="1" applyBorder="1" applyAlignment="1">
      <alignment horizontal="center"/>
    </xf>
    <xf numFmtId="0" fontId="6" fillId="0" borderId="40" xfId="1" applyFont="1" applyBorder="1" applyAlignment="1">
      <alignment horizontal="center"/>
    </xf>
    <xf numFmtId="0" fontId="6" fillId="0" borderId="1" xfId="1" applyFont="1" applyBorder="1" applyAlignment="1">
      <alignment horizontal="center" vertical="center"/>
    </xf>
    <xf numFmtId="0" fontId="6" fillId="0" borderId="41" xfId="1" applyFont="1" applyBorder="1" applyAlignment="1">
      <alignment horizontal="center"/>
    </xf>
    <xf numFmtId="38" fontId="2" fillId="0" borderId="0" xfId="1" applyNumberFormat="1" applyFont="1"/>
    <xf numFmtId="38" fontId="6" fillId="0" borderId="14" xfId="2" applyFont="1" applyBorder="1"/>
    <xf numFmtId="0" fontId="6" fillId="0" borderId="42" xfId="1" applyFont="1" applyBorder="1" applyAlignment="1">
      <alignment horizontal="center"/>
    </xf>
    <xf numFmtId="38" fontId="6" fillId="0" borderId="0" xfId="1" applyNumberFormat="1" applyFont="1" applyFill="1" applyBorder="1"/>
    <xf numFmtId="0" fontId="6" fillId="0" borderId="0" xfId="1" applyFont="1" applyBorder="1" applyAlignment="1">
      <alignment horizontal="center" vertical="center"/>
    </xf>
    <xf numFmtId="0" fontId="6" fillId="0" borderId="0" xfId="1" applyFont="1" applyFill="1" applyBorder="1"/>
    <xf numFmtId="38" fontId="6" fillId="0" borderId="2" xfId="2" applyFont="1" applyBorder="1"/>
    <xf numFmtId="0" fontId="8" fillId="0" borderId="7" xfId="1" applyFont="1" applyBorder="1" applyAlignment="1">
      <alignment horizontal="center" vertical="center" wrapText="1"/>
    </xf>
    <xf numFmtId="0" fontId="6" fillId="0" borderId="7" xfId="1" applyFont="1" applyBorder="1" applyAlignment="1">
      <alignment horizontal="center" vertical="center"/>
    </xf>
    <xf numFmtId="0" fontId="6" fillId="0" borderId="7" xfId="1" applyFont="1" applyBorder="1" applyAlignment="1">
      <alignment horizontal="center" vertical="center" wrapText="1"/>
    </xf>
    <xf numFmtId="0" fontId="6" fillId="0" borderId="43" xfId="1" applyFont="1" applyBorder="1" applyAlignment="1">
      <alignment horizontal="center" vertical="center" wrapText="1"/>
    </xf>
    <xf numFmtId="0" fontId="35" fillId="0" borderId="0" xfId="1" applyFont="1"/>
    <xf numFmtId="0" fontId="36" fillId="0" borderId="0" xfId="1" applyFont="1"/>
    <xf numFmtId="0" fontId="37" fillId="0" borderId="0" xfId="1" applyFont="1"/>
    <xf numFmtId="0" fontId="38" fillId="0" borderId="0" xfId="1" applyFont="1"/>
    <xf numFmtId="188" fontId="38" fillId="0" borderId="0" xfId="1" applyNumberFormat="1" applyFont="1"/>
    <xf numFmtId="0" fontId="2" fillId="0" borderId="0" xfId="1" applyFont="1" applyAlignment="1">
      <alignment wrapText="1"/>
    </xf>
    <xf numFmtId="188" fontId="0" fillId="0" borderId="0" xfId="9" applyNumberFormat="1" applyFont="1" applyBorder="1"/>
    <xf numFmtId="0" fontId="2" fillId="0" borderId="0" xfId="1" applyBorder="1" applyAlignment="1">
      <alignment horizontal="center"/>
    </xf>
    <xf numFmtId="188" fontId="29" fillId="0" borderId="0" xfId="9" applyNumberFormat="1" applyFont="1" applyBorder="1"/>
    <xf numFmtId="0" fontId="29" fillId="0" borderId="0" xfId="1" applyFont="1" applyBorder="1" applyAlignment="1">
      <alignment horizontal="right"/>
    </xf>
    <xf numFmtId="188" fontId="29" fillId="0" borderId="0" xfId="9" applyNumberFormat="1" applyFont="1" applyBorder="1" applyAlignment="1">
      <alignment horizontal="center" vertical="center"/>
    </xf>
    <xf numFmtId="0" fontId="29" fillId="0" borderId="0" xfId="1" applyFont="1" applyBorder="1" applyAlignment="1">
      <alignment horizontal="center"/>
    </xf>
    <xf numFmtId="0" fontId="29" fillId="0" borderId="0" xfId="1" applyFont="1" applyBorder="1"/>
    <xf numFmtId="189" fontId="29" fillId="0" borderId="1" xfId="9" applyNumberFormat="1" applyFont="1" applyBorder="1" applyAlignment="1">
      <alignment horizontal="right"/>
    </xf>
    <xf numFmtId="189" fontId="29" fillId="0" borderId="2" xfId="9" applyNumberFormat="1" applyFont="1" applyBorder="1" applyAlignment="1">
      <alignment horizontal="right"/>
    </xf>
    <xf numFmtId="0" fontId="6" fillId="0" borderId="3" xfId="1" applyFont="1" applyBorder="1" applyAlignment="1">
      <alignment horizontal="center"/>
    </xf>
    <xf numFmtId="38" fontId="29" fillId="0" borderId="0" xfId="1" applyNumberFormat="1" applyFont="1" applyBorder="1"/>
    <xf numFmtId="38" fontId="29" fillId="0" borderId="0" xfId="2" applyFont="1" applyFill="1" applyBorder="1" applyAlignment="1">
      <alignment horizontal="right"/>
    </xf>
    <xf numFmtId="0" fontId="29" fillId="0" borderId="5" xfId="1" applyFont="1" applyBorder="1" applyAlignment="1"/>
    <xf numFmtId="38" fontId="29" fillId="0" borderId="0" xfId="2" applyFont="1" applyBorder="1" applyAlignment="1">
      <alignment horizontal="right"/>
    </xf>
    <xf numFmtId="38" fontId="29" fillId="0" borderId="4" xfId="2" applyFont="1" applyBorder="1" applyAlignment="1">
      <alignment horizontal="right"/>
    </xf>
    <xf numFmtId="0" fontId="29" fillId="0" borderId="1" xfId="1" applyFont="1" applyBorder="1" applyAlignment="1">
      <alignment horizontal="right" vertical="center"/>
    </xf>
    <xf numFmtId="0" fontId="29" fillId="0" borderId="3" xfId="1" applyFont="1" applyBorder="1"/>
    <xf numFmtId="0" fontId="29" fillId="0" borderId="0" xfId="1" applyFont="1" applyBorder="1" applyAlignment="1">
      <alignment horizontal="right" vertical="center" textRotation="255" wrapText="1"/>
    </xf>
    <xf numFmtId="0" fontId="29" fillId="0" borderId="5" xfId="1" applyFont="1" applyBorder="1"/>
    <xf numFmtId="0" fontId="29" fillId="0" borderId="0" xfId="1" applyFont="1" applyAlignment="1">
      <alignment horizontal="right" vertical="center"/>
    </xf>
    <xf numFmtId="0" fontId="29" fillId="0" borderId="0" xfId="1" applyFont="1" applyBorder="1" applyAlignment="1">
      <alignment horizontal="right" vertical="center" wrapText="1"/>
    </xf>
    <xf numFmtId="0" fontId="29" fillId="0" borderId="13" xfId="1" applyFont="1" applyBorder="1" applyAlignment="1">
      <alignment horizontal="right"/>
    </xf>
    <xf numFmtId="0" fontId="29" fillId="0" borderId="1" xfId="1" applyFont="1" applyBorder="1" applyAlignment="1">
      <alignment horizontal="right"/>
    </xf>
    <xf numFmtId="0" fontId="29" fillId="0" borderId="1" xfId="1" applyFont="1" applyBorder="1"/>
    <xf numFmtId="0" fontId="39" fillId="0" borderId="0" xfId="1" applyFont="1"/>
    <xf numFmtId="0" fontId="40" fillId="0" borderId="0" xfId="1" applyFont="1" applyAlignment="1"/>
    <xf numFmtId="0" fontId="35" fillId="0" borderId="0" xfId="1" applyFont="1" applyAlignment="1"/>
    <xf numFmtId="0" fontId="2" fillId="0" borderId="0" xfId="1" applyAlignment="1">
      <alignment vertical="center" shrinkToFit="1"/>
    </xf>
    <xf numFmtId="190" fontId="2" fillId="0" borderId="0" xfId="1" applyNumberFormat="1" applyAlignment="1">
      <alignment horizontal="right" vertical="center" shrinkToFit="1"/>
    </xf>
    <xf numFmtId="191" fontId="2" fillId="0" borderId="0" xfId="1" applyNumberFormat="1" applyAlignment="1">
      <alignment horizontal="right" vertical="center" shrinkToFit="1"/>
    </xf>
    <xf numFmtId="179" fontId="2" fillId="0" borderId="0" xfId="1" applyNumberFormat="1" applyAlignment="1">
      <alignment horizontal="right" vertical="center" shrinkToFit="1"/>
    </xf>
    <xf numFmtId="184" fontId="2" fillId="0" borderId="0" xfId="1" applyNumberFormat="1" applyAlignment="1">
      <alignment horizontal="right" vertical="center" shrinkToFit="1"/>
    </xf>
    <xf numFmtId="190" fontId="2" fillId="0" borderId="0" xfId="1" applyNumberFormat="1" applyAlignment="1">
      <alignment horizontal="left" vertical="center" wrapText="1" shrinkToFit="1"/>
    </xf>
    <xf numFmtId="190" fontId="2" fillId="0" borderId="0" xfId="1" applyNumberFormat="1" applyAlignment="1">
      <alignment vertical="center" wrapText="1" shrinkToFit="1"/>
    </xf>
    <xf numFmtId="190" fontId="33" fillId="0" borderId="33" xfId="1" applyNumberFormat="1" applyFont="1" applyBorder="1" applyAlignment="1">
      <alignment horizontal="right" vertical="center"/>
    </xf>
    <xf numFmtId="191" fontId="33" fillId="0" borderId="44" xfId="1" applyNumberFormat="1" applyFont="1" applyBorder="1" applyAlignment="1">
      <alignment horizontal="right" vertical="center"/>
    </xf>
    <xf numFmtId="191" fontId="33" fillId="0" borderId="45" xfId="1" applyNumberFormat="1" applyFont="1" applyBorder="1" applyAlignment="1">
      <alignment horizontal="right" vertical="center"/>
    </xf>
    <xf numFmtId="3" fontId="33" fillId="0" borderId="46" xfId="2" applyNumberFormat="1" applyFont="1" applyFill="1" applyBorder="1" applyAlignment="1">
      <alignment horizontal="right" vertical="center" shrinkToFit="1"/>
    </xf>
    <xf numFmtId="3" fontId="33" fillId="0" borderId="34" xfId="2" applyNumberFormat="1" applyFont="1" applyFill="1" applyBorder="1" applyAlignment="1">
      <alignment horizontal="right" vertical="center" shrinkToFit="1"/>
    </xf>
    <xf numFmtId="3" fontId="33" fillId="0" borderId="45" xfId="2" applyNumberFormat="1" applyFont="1" applyFill="1" applyBorder="1" applyAlignment="1">
      <alignment horizontal="right" vertical="center" shrinkToFit="1"/>
    </xf>
    <xf numFmtId="0" fontId="41" fillId="0" borderId="36" xfId="1" applyFont="1" applyBorder="1" applyAlignment="1">
      <alignment vertical="center" shrinkToFit="1"/>
    </xf>
    <xf numFmtId="190" fontId="6" fillId="0" borderId="46" xfId="1" applyNumberFormat="1" applyFont="1" applyBorder="1" applyAlignment="1">
      <alignment horizontal="right" vertical="center"/>
    </xf>
    <xf numFmtId="191" fontId="6" fillId="0" borderId="9" xfId="1" applyNumberFormat="1" applyFont="1" applyBorder="1" applyAlignment="1">
      <alignment horizontal="right" vertical="center"/>
    </xf>
    <xf numFmtId="191" fontId="6" fillId="0" borderId="21" xfId="1" applyNumberFormat="1" applyFont="1" applyBorder="1" applyAlignment="1">
      <alignment horizontal="right" vertical="center"/>
    </xf>
    <xf numFmtId="3" fontId="6" fillId="0" borderId="46" xfId="2" applyNumberFormat="1" applyFont="1" applyFill="1" applyBorder="1" applyAlignment="1">
      <alignment horizontal="right" vertical="center" shrinkToFit="1"/>
    </xf>
    <xf numFmtId="3" fontId="6" fillId="0" borderId="34" xfId="2" applyNumberFormat="1" applyFont="1" applyFill="1" applyBorder="1" applyAlignment="1">
      <alignment horizontal="right" vertical="center" shrinkToFit="1"/>
    </xf>
    <xf numFmtId="3" fontId="6" fillId="0" borderId="45" xfId="2" applyNumberFormat="1" applyFont="1" applyFill="1" applyBorder="1" applyAlignment="1">
      <alignment horizontal="right" vertical="center" shrinkToFit="1"/>
    </xf>
    <xf numFmtId="0" fontId="2" fillId="0" borderId="36" xfId="1" applyBorder="1" applyAlignment="1">
      <alignment vertical="center" shrinkToFit="1"/>
    </xf>
    <xf numFmtId="192" fontId="6" fillId="0" borderId="33" xfId="2" applyNumberFormat="1" applyFont="1" applyFill="1" applyBorder="1" applyAlignment="1">
      <alignment horizontal="right" vertical="center" shrinkToFit="1"/>
    </xf>
    <xf numFmtId="192" fontId="6" fillId="0" borderId="47" xfId="2" applyNumberFormat="1" applyFont="1" applyFill="1" applyBorder="1" applyAlignment="1">
      <alignment horizontal="right" vertical="center" shrinkToFit="1"/>
    </xf>
    <xf numFmtId="192" fontId="2" fillId="0" borderId="48" xfId="1" applyNumberFormat="1" applyBorder="1" applyAlignment="1">
      <alignment horizontal="right" vertical="center" shrinkToFit="1"/>
    </xf>
    <xf numFmtId="3" fontId="6" fillId="0" borderId="49" xfId="2" applyNumberFormat="1" applyFont="1" applyFill="1" applyBorder="1" applyAlignment="1">
      <alignment horizontal="right" vertical="center" shrinkToFit="1"/>
    </xf>
    <xf numFmtId="3" fontId="6" fillId="0" borderId="50" xfId="2" applyNumberFormat="1" applyFont="1" applyFill="1" applyBorder="1" applyAlignment="1">
      <alignment horizontal="right" vertical="center" shrinkToFit="1"/>
    </xf>
    <xf numFmtId="3" fontId="6" fillId="0" borderId="51" xfId="2" applyNumberFormat="1" applyFont="1" applyFill="1" applyBorder="1" applyAlignment="1">
      <alignment horizontal="right" vertical="center" shrinkToFit="1"/>
    </xf>
    <xf numFmtId="0" fontId="41" fillId="0" borderId="52" xfId="1" applyFont="1" applyBorder="1" applyAlignment="1">
      <alignment horizontal="left" vertical="center" shrinkToFit="1"/>
    </xf>
    <xf numFmtId="192" fontId="2" fillId="0" borderId="53" xfId="1" applyNumberFormat="1" applyBorder="1" applyAlignment="1">
      <alignment horizontal="right" vertical="center" shrinkToFit="1"/>
    </xf>
    <xf numFmtId="192" fontId="2" fillId="0" borderId="14" xfId="1" applyNumberFormat="1" applyBorder="1" applyAlignment="1">
      <alignment horizontal="right" vertical="center" shrinkToFit="1"/>
    </xf>
    <xf numFmtId="192" fontId="2" fillId="0" borderId="21" xfId="1" applyNumberFormat="1" applyBorder="1" applyAlignment="1">
      <alignment horizontal="right" vertical="center" shrinkToFit="1"/>
    </xf>
    <xf numFmtId="3" fontId="6" fillId="0" borderId="53" xfId="2" applyNumberFormat="1" applyFont="1" applyFill="1" applyBorder="1" applyAlignment="1">
      <alignment horizontal="right" vertical="center" shrinkToFit="1"/>
    </xf>
    <xf numFmtId="3" fontId="6" fillId="0" borderId="0" xfId="2" applyNumberFormat="1" applyFont="1" applyFill="1" applyBorder="1" applyAlignment="1">
      <alignment horizontal="right" vertical="center" shrinkToFit="1"/>
    </xf>
    <xf numFmtId="3" fontId="6" fillId="0" borderId="39" xfId="2" applyNumberFormat="1" applyFont="1" applyFill="1" applyBorder="1" applyAlignment="1">
      <alignment horizontal="right" vertical="center" shrinkToFit="1"/>
    </xf>
    <xf numFmtId="0" fontId="2" fillId="0" borderId="22" xfId="1" applyBorder="1" applyAlignment="1">
      <alignment vertical="center" shrinkToFit="1"/>
    </xf>
    <xf numFmtId="192" fontId="2" fillId="0" borderId="33" xfId="1" applyNumberFormat="1" applyBorder="1" applyAlignment="1">
      <alignment horizontal="right" vertical="center" shrinkToFit="1"/>
    </xf>
    <xf numFmtId="192" fontId="2" fillId="0" borderId="1" xfId="1" applyNumberFormat="1" applyBorder="1" applyAlignment="1">
      <alignment horizontal="right" vertical="center" shrinkToFit="1"/>
    </xf>
    <xf numFmtId="192" fontId="2" fillId="0" borderId="18" xfId="1" applyNumberFormat="1" applyBorder="1" applyAlignment="1">
      <alignment horizontal="right" vertical="center" shrinkToFit="1"/>
    </xf>
    <xf numFmtId="3" fontId="6" fillId="0" borderId="33" xfId="2" applyNumberFormat="1" applyFont="1" applyFill="1" applyBorder="1" applyAlignment="1">
      <alignment horizontal="right" vertical="center" shrinkToFit="1"/>
    </xf>
    <xf numFmtId="3" fontId="6" fillId="0" borderId="1" xfId="2" applyNumberFormat="1" applyFont="1" applyFill="1" applyBorder="1" applyAlignment="1">
      <alignment horizontal="right" vertical="center" shrinkToFit="1"/>
    </xf>
    <xf numFmtId="3" fontId="6" fillId="0" borderId="18" xfId="2" applyNumberFormat="1" applyFont="1" applyFill="1" applyBorder="1" applyAlignment="1">
      <alignment horizontal="right" vertical="center" shrinkToFit="1"/>
    </xf>
    <xf numFmtId="0" fontId="2" fillId="0" borderId="2" xfId="1" applyBorder="1" applyAlignment="1">
      <alignment vertical="center" shrinkToFit="1"/>
    </xf>
    <xf numFmtId="192" fontId="2" fillId="0" borderId="54" xfId="1" applyNumberFormat="1" applyBorder="1" applyAlignment="1">
      <alignment horizontal="right" vertical="center" shrinkToFit="1"/>
    </xf>
    <xf numFmtId="192" fontId="2" fillId="0" borderId="0" xfId="1" applyNumberFormat="1" applyBorder="1" applyAlignment="1">
      <alignment horizontal="right" vertical="center" shrinkToFit="1"/>
    </xf>
    <xf numFmtId="192" fontId="2" fillId="0" borderId="39" xfId="1" applyNumberFormat="1" applyBorder="1" applyAlignment="1">
      <alignment horizontal="right" vertical="center" shrinkToFit="1"/>
    </xf>
    <xf numFmtId="3" fontId="6" fillId="0" borderId="54" xfId="2" applyNumberFormat="1" applyFont="1" applyFill="1" applyBorder="1" applyAlignment="1">
      <alignment horizontal="right" vertical="center" shrinkToFit="1"/>
    </xf>
    <xf numFmtId="0" fontId="2" fillId="0" borderId="4" xfId="1" applyBorder="1" applyAlignment="1">
      <alignment vertical="center" shrinkToFit="1"/>
    </xf>
    <xf numFmtId="193" fontId="2" fillId="0" borderId="54" xfId="1" applyNumberFormat="1" applyBorder="1" applyAlignment="1">
      <alignment horizontal="right" vertical="center" shrinkToFit="1"/>
    </xf>
    <xf numFmtId="193" fontId="2" fillId="0" borderId="0" xfId="1" applyNumberFormat="1" applyBorder="1" applyAlignment="1">
      <alignment horizontal="right" vertical="center" shrinkToFit="1"/>
    </xf>
    <xf numFmtId="193" fontId="2" fillId="0" borderId="39" xfId="1" applyNumberFormat="1" applyBorder="1" applyAlignment="1">
      <alignment horizontal="right" vertical="center" shrinkToFit="1"/>
    </xf>
    <xf numFmtId="192" fontId="2" fillId="0" borderId="55" xfId="1" applyNumberFormat="1" applyBorder="1" applyAlignment="1">
      <alignment horizontal="right" vertical="center" shrinkToFit="1"/>
    </xf>
    <xf numFmtId="3" fontId="6" fillId="0" borderId="55" xfId="2" applyNumberFormat="1" applyFont="1" applyFill="1" applyBorder="1" applyAlignment="1">
      <alignment horizontal="right" vertical="center" shrinkToFit="1"/>
    </xf>
    <xf numFmtId="0" fontId="2" fillId="0" borderId="22" xfId="1" applyBorder="1" applyAlignment="1">
      <alignment horizontal="left" vertical="center" shrinkToFit="1"/>
    </xf>
    <xf numFmtId="38" fontId="6" fillId="0" borderId="55" xfId="2" applyFont="1" applyFill="1" applyBorder="1" applyAlignment="1">
      <alignment horizontal="right" vertical="center" shrinkToFit="1"/>
    </xf>
    <xf numFmtId="38" fontId="6" fillId="0" borderId="14" xfId="2" applyFont="1" applyFill="1" applyBorder="1" applyAlignment="1">
      <alignment horizontal="right" vertical="center" shrinkToFit="1"/>
    </xf>
    <xf numFmtId="38" fontId="6" fillId="0" borderId="21" xfId="2" applyFont="1" applyFill="1" applyBorder="1" applyAlignment="1">
      <alignment horizontal="right" vertical="center" shrinkToFit="1"/>
    </xf>
    <xf numFmtId="179" fontId="2" fillId="0" borderId="56" xfId="1" applyNumberFormat="1" applyBorder="1" applyAlignment="1">
      <alignment horizontal="center" vertical="center" shrinkToFit="1"/>
    </xf>
    <xf numFmtId="179" fontId="2" fillId="0" borderId="6" xfId="1" applyNumberFormat="1" applyBorder="1" applyAlignment="1">
      <alignment horizontal="center" vertical="center" shrinkToFit="1"/>
    </xf>
    <xf numFmtId="184" fontId="2" fillId="0" borderId="15" xfId="1" applyNumberFormat="1" applyFill="1" applyBorder="1" applyAlignment="1">
      <alignment horizontal="center" vertical="center" shrinkToFit="1"/>
    </xf>
    <xf numFmtId="190" fontId="2" fillId="0" borderId="1" xfId="1" applyNumberFormat="1" applyBorder="1" applyAlignment="1">
      <alignment horizontal="right" vertical="center" shrinkToFit="1"/>
    </xf>
    <xf numFmtId="191" fontId="2" fillId="0" borderId="0" xfId="1" applyNumberFormat="1" applyBorder="1" applyAlignment="1">
      <alignment horizontal="right" vertical="center" shrinkToFit="1"/>
    </xf>
    <xf numFmtId="179" fontId="6" fillId="0" borderId="0" xfId="1" applyNumberFormat="1" applyFont="1" applyBorder="1" applyAlignment="1">
      <alignment horizontal="right" vertical="center" shrinkToFit="1"/>
    </xf>
    <xf numFmtId="38" fontId="6" fillId="4" borderId="0" xfId="2" applyFont="1" applyFill="1" applyBorder="1" applyAlignment="1">
      <alignment horizontal="right" vertical="center" shrinkToFit="1"/>
    </xf>
    <xf numFmtId="0" fontId="41" fillId="0" borderId="0" xfId="1" applyFont="1" applyBorder="1" applyAlignment="1">
      <alignment horizontal="left" vertical="center" shrinkToFit="1"/>
    </xf>
    <xf numFmtId="190" fontId="2" fillId="0" borderId="0" xfId="1" applyNumberFormat="1" applyBorder="1" applyAlignment="1">
      <alignment horizontal="right" vertical="center" shrinkToFit="1"/>
    </xf>
    <xf numFmtId="190" fontId="2" fillId="0" borderId="5" xfId="1" applyNumberFormat="1" applyBorder="1" applyAlignment="1">
      <alignment horizontal="right" vertical="center" shrinkToFit="1"/>
    </xf>
    <xf numFmtId="179" fontId="6" fillId="0" borderId="58" xfId="1" applyNumberFormat="1" applyFont="1" applyBorder="1" applyAlignment="1">
      <alignment horizontal="right" vertical="center" shrinkToFit="1"/>
    </xf>
    <xf numFmtId="38" fontId="6" fillId="4" borderId="59" xfId="2" applyFont="1" applyFill="1" applyBorder="1" applyAlignment="1">
      <alignment horizontal="right" vertical="center" shrinkToFit="1"/>
    </xf>
    <xf numFmtId="179" fontId="6" fillId="0" borderId="60" xfId="1" applyNumberFormat="1" applyFont="1" applyBorder="1" applyAlignment="1">
      <alignment horizontal="right" vertical="center" shrinkToFit="1"/>
    </xf>
    <xf numFmtId="38" fontId="6" fillId="4" borderId="61" xfId="2" applyFont="1" applyFill="1" applyBorder="1" applyAlignment="1">
      <alignment horizontal="right" vertical="center" shrinkToFit="1"/>
    </xf>
    <xf numFmtId="179" fontId="6" fillId="0" borderId="62" xfId="1" applyNumberFormat="1" applyFont="1" applyBorder="1" applyAlignment="1">
      <alignment horizontal="right" vertical="center" shrinkToFit="1"/>
    </xf>
    <xf numFmtId="38" fontId="6" fillId="4" borderId="63" xfId="2" applyFont="1" applyFill="1" applyBorder="1" applyAlignment="1">
      <alignment horizontal="right" vertical="center" shrinkToFit="1"/>
    </xf>
    <xf numFmtId="0" fontId="41" fillId="0" borderId="0" xfId="1" applyFont="1" applyAlignment="1">
      <alignment vertical="center" shrinkToFit="1"/>
    </xf>
    <xf numFmtId="192" fontId="41" fillId="0" borderId="33" xfId="1" applyNumberFormat="1" applyFont="1" applyBorder="1" applyAlignment="1">
      <alignment vertical="center" shrinkToFit="1"/>
    </xf>
    <xf numFmtId="192" fontId="41" fillId="0" borderId="6" xfId="1" applyNumberFormat="1" applyFont="1" applyBorder="1" applyAlignment="1">
      <alignment horizontal="right" vertical="center" shrinkToFit="1"/>
    </xf>
    <xf numFmtId="192" fontId="41" fillId="0" borderId="47" xfId="1" applyNumberFormat="1" applyFont="1" applyBorder="1" applyAlignment="1">
      <alignment horizontal="right" vertical="center" shrinkToFit="1"/>
    </xf>
    <xf numFmtId="180" fontId="41" fillId="0" borderId="33" xfId="1" applyNumberFormat="1" applyFont="1" applyBorder="1" applyAlignment="1">
      <alignment vertical="center" shrinkToFit="1"/>
    </xf>
    <xf numFmtId="180" fontId="33" fillId="0" borderId="47" xfId="1" applyNumberFormat="1" applyFont="1" applyBorder="1" applyAlignment="1">
      <alignment horizontal="right" vertical="center" shrinkToFit="1"/>
    </xf>
    <xf numFmtId="38" fontId="33" fillId="0" borderId="64" xfId="2" applyFont="1" applyFill="1" applyBorder="1" applyAlignment="1">
      <alignment horizontal="right" vertical="center" shrinkToFit="1"/>
    </xf>
    <xf numFmtId="0" fontId="42" fillId="0" borderId="52" xfId="1" applyFont="1" applyBorder="1" applyAlignment="1">
      <alignment horizontal="center" vertical="center" shrinkToFit="1"/>
    </xf>
    <xf numFmtId="192" fontId="2" fillId="0" borderId="65" xfId="1" applyNumberFormat="1" applyBorder="1" applyAlignment="1">
      <alignment horizontal="right" vertical="center" shrinkToFit="1"/>
    </xf>
    <xf numFmtId="192" fontId="2" fillId="0" borderId="27" xfId="1" applyNumberFormat="1" applyBorder="1" applyAlignment="1">
      <alignment horizontal="right" vertical="center" shrinkToFit="1"/>
    </xf>
    <xf numFmtId="180" fontId="6" fillId="0" borderId="53" xfId="1" applyNumberFormat="1" applyFont="1" applyBorder="1" applyAlignment="1">
      <alignment horizontal="right" vertical="center" shrinkToFit="1"/>
    </xf>
    <xf numFmtId="180" fontId="6" fillId="0" borderId="14" xfId="1" applyNumberFormat="1" applyFont="1" applyBorder="1" applyAlignment="1">
      <alignment horizontal="right" vertical="center" shrinkToFit="1"/>
    </xf>
    <xf numFmtId="38" fontId="6" fillId="0" borderId="19" xfId="2" applyFont="1" applyFill="1" applyBorder="1" applyAlignment="1">
      <alignment horizontal="right" vertical="center" shrinkToFit="1"/>
    </xf>
    <xf numFmtId="0" fontId="8" fillId="0" borderId="22" xfId="1" applyFont="1" applyBorder="1" applyAlignment="1">
      <alignment vertical="center" shrinkToFit="1"/>
    </xf>
    <xf numFmtId="192" fontId="2" fillId="0" borderId="46" xfId="1" applyNumberFormat="1" applyBorder="1" applyAlignment="1">
      <alignment horizontal="right" vertical="center" shrinkToFit="1"/>
    </xf>
    <xf numFmtId="192" fontId="2" fillId="0" borderId="6" xfId="1" applyNumberFormat="1" applyBorder="1" applyAlignment="1">
      <alignment horizontal="right" vertical="center" shrinkToFit="1"/>
    </xf>
    <xf numFmtId="180" fontId="6" fillId="0" borderId="46" xfId="1" applyNumberFormat="1" applyFont="1" applyBorder="1" applyAlignment="1">
      <alignment horizontal="right" vertical="center" shrinkToFit="1"/>
    </xf>
    <xf numFmtId="180" fontId="6" fillId="0" borderId="34" xfId="1" applyNumberFormat="1" applyFont="1" applyBorder="1" applyAlignment="1">
      <alignment horizontal="right" vertical="center" shrinkToFit="1"/>
    </xf>
    <xf numFmtId="38" fontId="6" fillId="0" borderId="66" xfId="2" applyFont="1" applyFill="1" applyBorder="1" applyAlignment="1">
      <alignment horizontal="right" vertical="center" shrinkToFit="1"/>
    </xf>
    <xf numFmtId="192" fontId="2" fillId="0" borderId="44" xfId="1" applyNumberFormat="1" applyBorder="1" applyAlignment="1">
      <alignment horizontal="right" vertical="center" shrinkToFit="1"/>
    </xf>
    <xf numFmtId="180" fontId="6" fillId="0" borderId="0" xfId="1" applyNumberFormat="1" applyFont="1" applyBorder="1" applyAlignment="1">
      <alignment horizontal="right" vertical="center" shrinkToFit="1"/>
    </xf>
    <xf numFmtId="192" fontId="6" fillId="0" borderId="5" xfId="1" applyNumberFormat="1" applyFont="1" applyBorder="1" applyAlignment="1">
      <alignment horizontal="right" vertical="center" shrinkToFit="1"/>
    </xf>
    <xf numFmtId="192" fontId="6" fillId="0" borderId="15" xfId="1" applyNumberFormat="1" applyFont="1" applyBorder="1" applyAlignment="1">
      <alignment horizontal="right" vertical="center" shrinkToFit="1"/>
    </xf>
    <xf numFmtId="192" fontId="6" fillId="0" borderId="6" xfId="1" applyNumberFormat="1" applyFont="1" applyBorder="1" applyAlignment="1">
      <alignment horizontal="right" vertical="center" shrinkToFit="1"/>
    </xf>
    <xf numFmtId="180" fontId="6" fillId="0" borderId="3" xfId="1" applyNumberFormat="1" applyFont="1" applyBorder="1" applyAlignment="1">
      <alignment horizontal="right" vertical="center" shrinkToFit="1"/>
    </xf>
    <xf numFmtId="3" fontId="6" fillId="0" borderId="15" xfId="1" applyNumberFormat="1" applyFont="1" applyBorder="1" applyAlignment="1">
      <alignment vertical="center" shrinkToFit="1"/>
    </xf>
    <xf numFmtId="192" fontId="6" fillId="0" borderId="37" xfId="1" applyNumberFormat="1" applyFont="1" applyBorder="1" applyAlignment="1">
      <alignment horizontal="right" vertical="center" shrinkToFit="1"/>
    </xf>
    <xf numFmtId="192" fontId="6" fillId="0" borderId="27" xfId="1" applyNumberFormat="1" applyFont="1" applyBorder="1" applyAlignment="1">
      <alignment horizontal="right" vertical="center" shrinkToFit="1"/>
    </xf>
    <xf numFmtId="180" fontId="6" fillId="0" borderId="5" xfId="1" applyNumberFormat="1" applyFont="1" applyBorder="1" applyAlignment="1">
      <alignment horizontal="right" vertical="center" shrinkToFit="1"/>
    </xf>
    <xf numFmtId="3" fontId="6" fillId="0" borderId="37" xfId="1" applyNumberFormat="1" applyFont="1" applyBorder="1" applyAlignment="1">
      <alignment vertical="center" shrinkToFit="1"/>
    </xf>
    <xf numFmtId="192" fontId="6" fillId="0" borderId="0" xfId="1" applyNumberFormat="1" applyFont="1" applyBorder="1" applyAlignment="1">
      <alignment horizontal="right" vertical="center" shrinkToFit="1"/>
    </xf>
    <xf numFmtId="180" fontId="6" fillId="0" borderId="54" xfId="1" applyNumberFormat="1" applyFont="1" applyBorder="1" applyAlignment="1">
      <alignment horizontal="right" vertical="center" shrinkToFit="1"/>
    </xf>
    <xf numFmtId="180" fontId="6" fillId="0" borderId="37" xfId="1" applyNumberFormat="1" applyFont="1" applyBorder="1" applyAlignment="1">
      <alignment horizontal="right" vertical="center" shrinkToFit="1"/>
    </xf>
    <xf numFmtId="38" fontId="6" fillId="0" borderId="37" xfId="2" applyFont="1" applyFill="1" applyBorder="1" applyAlignment="1">
      <alignment horizontal="right" vertical="center" shrinkToFit="1"/>
    </xf>
    <xf numFmtId="3" fontId="2" fillId="0" borderId="0" xfId="1" applyNumberFormat="1" applyAlignment="1">
      <alignment vertical="center" shrinkToFit="1"/>
    </xf>
    <xf numFmtId="3" fontId="2" fillId="0" borderId="0" xfId="1" applyNumberFormat="1" applyBorder="1" applyAlignment="1">
      <alignment vertical="center" shrinkToFit="1"/>
    </xf>
    <xf numFmtId="192" fontId="6" fillId="0" borderId="54" xfId="1" applyNumberFormat="1" applyFont="1" applyBorder="1" applyAlignment="1">
      <alignment horizontal="right" vertical="center" shrinkToFit="1"/>
    </xf>
    <xf numFmtId="180" fontId="6" fillId="0" borderId="58" xfId="1" applyNumberFormat="1" applyFont="1" applyBorder="1" applyAlignment="1">
      <alignment horizontal="right" vertical="center" shrinkToFit="1"/>
    </xf>
    <xf numFmtId="38" fontId="6" fillId="0" borderId="38" xfId="2" applyFont="1" applyFill="1" applyBorder="1" applyAlignment="1">
      <alignment horizontal="right" vertical="center" shrinkToFit="1"/>
    </xf>
    <xf numFmtId="0" fontId="2" fillId="0" borderId="67" xfId="1" applyBorder="1" applyAlignment="1">
      <alignment vertical="center" shrinkToFit="1"/>
    </xf>
    <xf numFmtId="192" fontId="6" fillId="0" borderId="62" xfId="1" applyNumberFormat="1" applyFont="1" applyBorder="1" applyAlignment="1">
      <alignment horizontal="right" vertical="center" shrinkToFit="1"/>
    </xf>
    <xf numFmtId="192" fontId="6" fillId="0" borderId="25" xfId="1" applyNumberFormat="1" applyFont="1" applyBorder="1" applyAlignment="1">
      <alignment horizontal="right" vertical="center" shrinkToFit="1"/>
    </xf>
    <xf numFmtId="192" fontId="6" fillId="0" borderId="24" xfId="1" applyNumberFormat="1" applyFont="1" applyBorder="1" applyAlignment="1">
      <alignment horizontal="right" vertical="center" shrinkToFit="1"/>
    </xf>
    <xf numFmtId="180" fontId="6" fillId="0" borderId="62" xfId="1" applyNumberFormat="1" applyFont="1" applyBorder="1" applyAlignment="1">
      <alignment horizontal="right" vertical="center" shrinkToFit="1"/>
    </xf>
    <xf numFmtId="180" fontId="6" fillId="0" borderId="24" xfId="1" applyNumberFormat="1" applyFont="1" applyBorder="1" applyAlignment="1">
      <alignment horizontal="right" vertical="center" shrinkToFit="1"/>
    </xf>
    <xf numFmtId="38" fontId="6" fillId="0" borderId="68" xfId="2" applyFont="1" applyFill="1" applyBorder="1" applyAlignment="1">
      <alignment horizontal="right" vertical="center" shrinkToFit="1"/>
    </xf>
    <xf numFmtId="0" fontId="2" fillId="0" borderId="32" xfId="1" applyBorder="1" applyAlignment="1">
      <alignment vertical="center" shrinkToFit="1"/>
    </xf>
    <xf numFmtId="180" fontId="6" fillId="0" borderId="37" xfId="1" applyNumberFormat="1" applyFont="1" applyFill="1" applyBorder="1" applyAlignment="1">
      <alignment horizontal="right" vertical="center" shrinkToFit="1"/>
    </xf>
    <xf numFmtId="192" fontId="6" fillId="0" borderId="58" xfId="1" applyNumberFormat="1" applyFont="1" applyBorder="1" applyAlignment="1">
      <alignment horizontal="right" vertical="center" shrinkToFit="1"/>
    </xf>
    <xf numFmtId="192" fontId="6" fillId="0" borderId="29" xfId="1" applyNumberFormat="1" applyFont="1" applyBorder="1" applyAlignment="1">
      <alignment horizontal="right" vertical="center" shrinkToFit="1"/>
    </xf>
    <xf numFmtId="180" fontId="6" fillId="0" borderId="29" xfId="1" applyNumberFormat="1" applyFont="1" applyBorder="1" applyAlignment="1">
      <alignment horizontal="right" vertical="center" shrinkToFit="1"/>
    </xf>
    <xf numFmtId="180" fontId="6" fillId="0" borderId="25" xfId="1" applyNumberFormat="1" applyFont="1" applyBorder="1" applyAlignment="1">
      <alignment horizontal="right" vertical="center" shrinkToFit="1"/>
    </xf>
    <xf numFmtId="180" fontId="6" fillId="0" borderId="27" xfId="1" applyNumberFormat="1" applyFont="1" applyBorder="1" applyAlignment="1">
      <alignment horizontal="right" vertical="center" shrinkToFit="1"/>
    </xf>
    <xf numFmtId="192" fontId="6" fillId="0" borderId="54" xfId="1" applyNumberFormat="1" applyFont="1" applyFill="1" applyBorder="1" applyAlignment="1">
      <alignment horizontal="right" vertical="center" shrinkToFit="1"/>
    </xf>
    <xf numFmtId="180" fontId="6" fillId="0" borderId="30" xfId="1" applyNumberFormat="1" applyFont="1" applyBorder="1" applyAlignment="1">
      <alignment horizontal="right" vertical="center" shrinkToFit="1"/>
    </xf>
    <xf numFmtId="184" fontId="2" fillId="0" borderId="15" xfId="1" applyNumberFormat="1" applyBorder="1" applyAlignment="1">
      <alignment horizontal="center" vertical="center" shrinkToFit="1"/>
    </xf>
    <xf numFmtId="179" fontId="2" fillId="0" borderId="1" xfId="1" applyNumberFormat="1" applyBorder="1" applyAlignment="1">
      <alignment horizontal="right" vertical="center" shrinkToFit="1"/>
    </xf>
    <xf numFmtId="184" fontId="32" fillId="0" borderId="0" xfId="1" applyNumberFormat="1" applyFont="1" applyAlignment="1">
      <alignment horizontal="right" vertical="center" shrinkToFit="1"/>
    </xf>
    <xf numFmtId="0" fontId="43" fillId="0" borderId="0" xfId="1" applyFont="1" applyAlignment="1">
      <alignment vertical="center" shrinkToFit="1"/>
    </xf>
    <xf numFmtId="180" fontId="33" fillId="3" borderId="34" xfId="2" applyNumberFormat="1" applyFont="1" applyFill="1" applyBorder="1" applyAlignment="1">
      <alignment horizontal="right"/>
    </xf>
    <xf numFmtId="180" fontId="33" fillId="0" borderId="34" xfId="2" applyNumberFormat="1" applyFont="1" applyFill="1" applyBorder="1" applyAlignment="1"/>
    <xf numFmtId="0" fontId="33" fillId="0" borderId="35" xfId="1" applyFont="1" applyFill="1" applyBorder="1"/>
    <xf numFmtId="180" fontId="33" fillId="0" borderId="0" xfId="2" applyNumberFormat="1" applyFont="1" applyFill="1" applyBorder="1" applyAlignment="1"/>
    <xf numFmtId="180" fontId="33" fillId="0" borderId="4" xfId="2" applyNumberFormat="1" applyFont="1" applyFill="1" applyBorder="1" applyAlignment="1"/>
    <xf numFmtId="0" fontId="33" fillId="0" borderId="5" xfId="1" applyFont="1" applyBorder="1"/>
    <xf numFmtId="180" fontId="6" fillId="0" borderId="0" xfId="2" applyNumberFormat="1" applyFont="1" applyFill="1" applyBorder="1" applyAlignment="1"/>
    <xf numFmtId="180" fontId="6" fillId="0" borderId="4" xfId="2" applyNumberFormat="1" applyFont="1" applyFill="1" applyBorder="1" applyAlignment="1"/>
    <xf numFmtId="180" fontId="6" fillId="0" borderId="4" xfId="1" applyNumberFormat="1" applyFont="1" applyFill="1" applyBorder="1"/>
    <xf numFmtId="0" fontId="2" fillId="0" borderId="0" xfId="1" applyAlignment="1">
      <alignment wrapText="1"/>
    </xf>
    <xf numFmtId="180" fontId="33" fillId="0" borderId="14" xfId="2" applyNumberFormat="1" applyFont="1" applyFill="1" applyBorder="1" applyAlignment="1"/>
    <xf numFmtId="180" fontId="33" fillId="0" borderId="22" xfId="2" applyNumberFormat="1" applyFont="1" applyFill="1" applyBorder="1" applyAlignment="1"/>
    <xf numFmtId="0" fontId="33" fillId="0" borderId="13" xfId="1" applyFont="1" applyBorder="1"/>
    <xf numFmtId="0" fontId="6" fillId="0" borderId="44" xfId="1" applyFont="1" applyFill="1" applyBorder="1" applyAlignment="1">
      <alignment horizontal="center"/>
    </xf>
    <xf numFmtId="0" fontId="6" fillId="0" borderId="69" xfId="1" applyFont="1" applyFill="1" applyBorder="1" applyAlignment="1">
      <alignment horizontal="centerContinuous"/>
    </xf>
    <xf numFmtId="0" fontId="6" fillId="0" borderId="35" xfId="1" applyFont="1" applyBorder="1" applyAlignment="1">
      <alignment horizontal="centerContinuous"/>
    </xf>
    <xf numFmtId="0" fontId="6" fillId="0" borderId="0" xfId="1" applyFont="1" applyFill="1" applyAlignment="1">
      <alignment horizontal="right"/>
    </xf>
    <xf numFmtId="194" fontId="2" fillId="0" borderId="1" xfId="2" applyNumberFormat="1" applyFont="1" applyBorder="1"/>
    <xf numFmtId="194" fontId="2" fillId="0" borderId="2" xfId="2" applyNumberFormat="1" applyFont="1" applyBorder="1"/>
    <xf numFmtId="0" fontId="8" fillId="0" borderId="40" xfId="1" applyFont="1" applyBorder="1" applyAlignment="1">
      <alignment horizontal="center" shrinkToFit="1"/>
    </xf>
    <xf numFmtId="0" fontId="2" fillId="0" borderId="41" xfId="1" applyBorder="1" applyAlignment="1">
      <alignment horizontal="distributed"/>
    </xf>
    <xf numFmtId="194" fontId="2" fillId="0" borderId="70" xfId="2" applyNumberFormat="1" applyFont="1" applyBorder="1"/>
    <xf numFmtId="194" fontId="2" fillId="0" borderId="71" xfId="2" applyNumberFormat="1" applyFont="1" applyBorder="1"/>
    <xf numFmtId="0" fontId="8" fillId="0" borderId="72" xfId="1" applyFont="1" applyBorder="1" applyAlignment="1">
      <alignment horizontal="center" shrinkToFit="1"/>
    </xf>
    <xf numFmtId="194" fontId="2" fillId="0" borderId="0" xfId="2" applyNumberFormat="1" applyFont="1" applyBorder="1"/>
    <xf numFmtId="194" fontId="2" fillId="0" borderId="4" xfId="2" applyNumberFormat="1" applyFont="1" applyBorder="1"/>
    <xf numFmtId="0" fontId="8" fillId="0" borderId="41" xfId="1" applyFont="1" applyBorder="1" applyAlignment="1">
      <alignment horizontal="center" shrinkToFit="1"/>
    </xf>
    <xf numFmtId="0" fontId="2" fillId="0" borderId="74" xfId="2" applyNumberFormat="1" applyFont="1" applyBorder="1"/>
    <xf numFmtId="0" fontId="2" fillId="0" borderId="75" xfId="2" applyNumberFormat="1" applyFont="1" applyBorder="1"/>
    <xf numFmtId="0" fontId="8" fillId="0" borderId="76" xfId="1" applyFont="1" applyBorder="1" applyAlignment="1">
      <alignment horizontal="center" shrinkToFit="1"/>
    </xf>
    <xf numFmtId="0" fontId="2" fillId="0" borderId="77" xfId="1" applyBorder="1" applyAlignment="1">
      <alignment horizontal="center" vertical="center"/>
    </xf>
    <xf numFmtId="0" fontId="2" fillId="0" borderId="5" xfId="1" applyBorder="1" applyAlignment="1">
      <alignment horizontal="center" vertical="center"/>
    </xf>
    <xf numFmtId="0" fontId="2" fillId="0" borderId="72" xfId="1" applyBorder="1" applyAlignment="1">
      <alignment horizontal="distributed"/>
    </xf>
    <xf numFmtId="38" fontId="2" fillId="0" borderId="70" xfId="2" applyFont="1" applyBorder="1"/>
    <xf numFmtId="38" fontId="2" fillId="0" borderId="71" xfId="2" applyFont="1" applyBorder="1"/>
    <xf numFmtId="0" fontId="2" fillId="0" borderId="73" xfId="1" applyBorder="1" applyAlignment="1">
      <alignment horizontal="center" vertical="center"/>
    </xf>
    <xf numFmtId="0" fontId="2" fillId="0" borderId="0" xfId="2" applyNumberFormat="1" applyFont="1" applyBorder="1"/>
    <xf numFmtId="189" fontId="2" fillId="0" borderId="4" xfId="2" applyNumberFormat="1" applyFont="1" applyBorder="1"/>
    <xf numFmtId="0" fontId="0" fillId="0" borderId="74" xfId="2" applyNumberFormat="1" applyFont="1" applyBorder="1"/>
    <xf numFmtId="0" fontId="0" fillId="0" borderId="75" xfId="2" applyNumberFormat="1" applyFont="1" applyBorder="1"/>
    <xf numFmtId="0" fontId="0" fillId="0" borderId="74" xfId="2" applyNumberFormat="1" applyFont="1" applyBorder="1" applyAlignment="1"/>
    <xf numFmtId="189" fontId="0" fillId="0" borderId="74" xfId="2" applyNumberFormat="1" applyFont="1" applyBorder="1" applyAlignment="1"/>
    <xf numFmtId="0" fontId="0" fillId="0" borderId="75" xfId="2" applyNumberFormat="1" applyFont="1" applyBorder="1" applyAlignment="1"/>
    <xf numFmtId="0" fontId="2" fillId="0" borderId="34" xfId="1" applyBorder="1" applyAlignment="1">
      <alignment horizontal="distributed" vertical="center"/>
    </xf>
    <xf numFmtId="0" fontId="2" fillId="0" borderId="69" xfId="1" applyBorder="1" applyAlignment="1">
      <alignment horizontal="distributed" vertical="center"/>
    </xf>
    <xf numFmtId="0" fontId="9" fillId="0" borderId="69" xfId="1" applyFont="1" applyBorder="1" applyAlignment="1">
      <alignment horizontal="distributed" vertical="center" wrapText="1"/>
    </xf>
    <xf numFmtId="0" fontId="2" fillId="0" borderId="78" xfId="1" applyBorder="1" applyAlignment="1">
      <alignment horizontal="distributed" vertical="center"/>
    </xf>
    <xf numFmtId="0" fontId="2" fillId="0" borderId="35" xfId="1" applyBorder="1" applyAlignment="1">
      <alignment horizontal="distributed" vertical="center"/>
    </xf>
    <xf numFmtId="0" fontId="13" fillId="0" borderId="0" xfId="5" applyFont="1">
      <alignment vertical="center"/>
    </xf>
    <xf numFmtId="0" fontId="13" fillId="0" borderId="0" xfId="5" applyFont="1" applyAlignment="1">
      <alignment horizontal="right" vertical="center"/>
    </xf>
    <xf numFmtId="38" fontId="13" fillId="0" borderId="1" xfId="6" applyFont="1" applyBorder="1">
      <alignment vertical="center"/>
    </xf>
    <xf numFmtId="38" fontId="13" fillId="0" borderId="2" xfId="6" applyFont="1" applyBorder="1">
      <alignment vertical="center"/>
    </xf>
    <xf numFmtId="0" fontId="13" fillId="0" borderId="3" xfId="5" applyFont="1" applyBorder="1" applyAlignment="1">
      <alignment horizontal="justify" vertical="center"/>
    </xf>
    <xf numFmtId="38" fontId="13" fillId="0" borderId="0" xfId="6" applyFont="1" applyBorder="1">
      <alignment vertical="center"/>
    </xf>
    <xf numFmtId="38" fontId="13" fillId="0" borderId="4" xfId="6" applyFont="1" applyBorder="1">
      <alignment vertical="center"/>
    </xf>
    <xf numFmtId="0" fontId="13" fillId="0" borderId="5" xfId="5" applyFont="1" applyBorder="1" applyAlignment="1">
      <alignment horizontal="justify" vertical="center"/>
    </xf>
    <xf numFmtId="0" fontId="13" fillId="0" borderId="0" xfId="5" applyFont="1" applyBorder="1" applyAlignment="1">
      <alignment horizontal="justify" vertical="center"/>
    </xf>
    <xf numFmtId="41" fontId="44" fillId="0" borderId="0" xfId="6" applyNumberFormat="1" applyFont="1" applyFill="1" applyBorder="1" applyAlignment="1" applyProtection="1">
      <alignment vertical="center"/>
    </xf>
    <xf numFmtId="0" fontId="13" fillId="0" borderId="0" xfId="5" applyFont="1" applyAlignment="1">
      <alignment horizontal="center" vertical="center"/>
    </xf>
    <xf numFmtId="0" fontId="13" fillId="0" borderId="11" xfId="5" applyFont="1" applyBorder="1" applyAlignment="1">
      <alignment horizontal="right" vertical="center"/>
    </xf>
    <xf numFmtId="0" fontId="13" fillId="0" borderId="57" xfId="5" applyFont="1" applyBorder="1" applyAlignment="1">
      <alignment horizontal="right" vertical="center"/>
    </xf>
    <xf numFmtId="0" fontId="26" fillId="0" borderId="0" xfId="5" applyFont="1">
      <alignment vertical="center"/>
    </xf>
    <xf numFmtId="0" fontId="2" fillId="0" borderId="14" xfId="1" applyBorder="1" applyAlignment="1">
      <alignment vertical="center" shrinkToFit="1"/>
    </xf>
    <xf numFmtId="0" fontId="6" fillId="0" borderId="14" xfId="1" applyFont="1" applyBorder="1" applyAlignment="1">
      <alignment shrinkToFit="1"/>
    </xf>
    <xf numFmtId="0" fontId="2" fillId="0" borderId="14" xfId="1" applyBorder="1" applyAlignment="1">
      <alignment shrinkToFit="1"/>
    </xf>
    <xf numFmtId="0" fontId="6" fillId="0" borderId="0" xfId="1" applyFont="1" applyAlignment="1">
      <alignment shrinkToFit="1"/>
    </xf>
    <xf numFmtId="0" fontId="7" fillId="0" borderId="3" xfId="1" applyFont="1" applyFill="1" applyBorder="1" applyAlignment="1">
      <alignment vertical="center" shrinkToFit="1"/>
    </xf>
    <xf numFmtId="0" fontId="7" fillId="0" borderId="1" xfId="1" applyFont="1" applyFill="1" applyBorder="1" applyAlignment="1">
      <alignment vertical="center" shrinkToFit="1"/>
    </xf>
    <xf numFmtId="0" fontId="32" fillId="0" borderId="3" xfId="1" applyFont="1" applyBorder="1" applyAlignment="1">
      <alignment horizontal="distributed" vertical="center"/>
    </xf>
    <xf numFmtId="0" fontId="7" fillId="0" borderId="5" xfId="1" applyFont="1" applyFill="1" applyBorder="1" applyAlignment="1">
      <alignment vertical="center" shrinkToFit="1"/>
    </xf>
    <xf numFmtId="0" fontId="7" fillId="0" borderId="0" xfId="1" applyFont="1" applyFill="1" applyBorder="1" applyAlignment="1">
      <alignment vertical="center" shrinkToFit="1"/>
    </xf>
    <xf numFmtId="0" fontId="32" fillId="0" borderId="5" xfId="1" applyFont="1" applyBorder="1" applyAlignment="1">
      <alignment horizontal="distributed" vertical="center"/>
    </xf>
    <xf numFmtId="0" fontId="32" fillId="0" borderId="5" xfId="1" applyFont="1" applyBorder="1" applyAlignment="1">
      <alignment horizontal="left" vertical="center" wrapText="1"/>
    </xf>
    <xf numFmtId="0" fontId="7" fillId="0" borderId="5" xfId="1" applyFont="1" applyFill="1" applyBorder="1" applyAlignment="1">
      <alignment horizontal="right" vertical="center" shrinkToFit="1"/>
    </xf>
    <xf numFmtId="0" fontId="7" fillId="0" borderId="0" xfId="1" applyFont="1" applyFill="1" applyBorder="1" applyAlignment="1">
      <alignment horizontal="right" vertical="center" shrinkToFit="1"/>
    </xf>
    <xf numFmtId="0" fontId="7" fillId="0" borderId="13" xfId="1" applyFont="1" applyFill="1" applyBorder="1" applyAlignment="1">
      <alignment vertical="center" shrinkToFit="1"/>
    </xf>
    <xf numFmtId="0" fontId="7" fillId="0" borderId="14" xfId="1" applyFont="1" applyFill="1" applyBorder="1" applyAlignment="1">
      <alignment vertical="center" shrinkToFit="1"/>
    </xf>
    <xf numFmtId="0" fontId="32" fillId="0" borderId="13" xfId="1" applyFont="1" applyBorder="1" applyAlignment="1">
      <alignment horizontal="distributed" vertical="center"/>
    </xf>
    <xf numFmtId="0" fontId="32" fillId="0" borderId="3" xfId="1" applyFont="1" applyBorder="1"/>
    <xf numFmtId="0" fontId="32" fillId="0" borderId="13" xfId="1" applyFont="1" applyBorder="1" applyAlignment="1">
      <alignment horizontal="right"/>
    </xf>
    <xf numFmtId="0" fontId="2" fillId="0" borderId="1" xfId="1" applyBorder="1" applyAlignment="1">
      <alignment horizontal="right" shrinkToFit="1"/>
    </xf>
    <xf numFmtId="0" fontId="29" fillId="0" borderId="0" xfId="1" applyFont="1" applyBorder="1" applyAlignment="1">
      <alignment horizontal="left"/>
    </xf>
    <xf numFmtId="0" fontId="7" fillId="0" borderId="1" xfId="1" applyFont="1" applyBorder="1" applyAlignment="1">
      <alignment vertical="center" shrinkToFit="1"/>
    </xf>
    <xf numFmtId="0" fontId="7" fillId="0" borderId="0" xfId="1" applyFont="1" applyBorder="1" applyAlignment="1">
      <alignment horizontal="right" vertical="center" shrinkToFit="1"/>
    </xf>
    <xf numFmtId="0" fontId="7" fillId="0" borderId="5" xfId="1" applyFont="1" applyBorder="1" applyAlignment="1">
      <alignment horizontal="right" vertical="center" shrinkToFit="1"/>
    </xf>
    <xf numFmtId="0" fontId="29" fillId="0" borderId="1" xfId="1" applyFont="1" applyBorder="1" applyAlignment="1">
      <alignment shrinkToFit="1"/>
    </xf>
    <xf numFmtId="0" fontId="2" fillId="0" borderId="0" xfId="1" applyAlignment="1">
      <alignment horizontal="right" shrinkToFit="1"/>
    </xf>
    <xf numFmtId="0" fontId="2" fillId="0" borderId="0" xfId="5" applyBorder="1" applyAlignment="1">
      <alignment horizontal="right" vertical="center" shrinkToFit="1"/>
    </xf>
    <xf numFmtId="0" fontId="2" fillId="0" borderId="0" xfId="5" applyFont="1" applyFill="1" applyBorder="1" applyAlignment="1">
      <alignment horizontal="center" vertical="center"/>
    </xf>
    <xf numFmtId="38" fontId="0" fillId="0" borderId="3" xfId="6" applyFont="1" applyFill="1" applyBorder="1" applyAlignment="1">
      <alignment vertical="center"/>
    </xf>
    <xf numFmtId="38" fontId="0" fillId="0" borderId="2" xfId="6" applyFont="1" applyFill="1" applyBorder="1">
      <alignment vertical="center"/>
    </xf>
    <xf numFmtId="0" fontId="2" fillId="0" borderId="40" xfId="5" applyFont="1" applyFill="1" applyBorder="1" applyAlignment="1">
      <alignment horizontal="center" vertical="center"/>
    </xf>
    <xf numFmtId="38" fontId="0" fillId="0" borderId="79" xfId="6" applyFont="1" applyFill="1" applyBorder="1" applyAlignment="1">
      <alignment vertical="center"/>
    </xf>
    <xf numFmtId="38" fontId="0" fillId="0" borderId="80" xfId="6" applyFont="1" applyFill="1" applyBorder="1">
      <alignment vertical="center"/>
    </xf>
    <xf numFmtId="0" fontId="2" fillId="0" borderId="81" xfId="5" applyFont="1" applyFill="1" applyBorder="1" applyAlignment="1">
      <alignment horizontal="center" vertical="center"/>
    </xf>
    <xf numFmtId="38" fontId="2" fillId="0" borderId="79" xfId="6" applyFont="1" applyFill="1" applyBorder="1" applyAlignment="1">
      <alignment vertical="center"/>
    </xf>
    <xf numFmtId="38" fontId="2" fillId="0" borderId="82" xfId="6" applyFont="1" applyFill="1" applyBorder="1">
      <alignment vertical="center"/>
    </xf>
    <xf numFmtId="38" fontId="2" fillId="0" borderId="80" xfId="6" applyFont="1" applyFill="1" applyBorder="1">
      <alignment vertical="center"/>
    </xf>
    <xf numFmtId="0" fontId="2" fillId="0" borderId="81" xfId="5" applyFill="1" applyBorder="1" applyAlignment="1">
      <alignment horizontal="center" vertical="center"/>
    </xf>
    <xf numFmtId="38" fontId="2" fillId="0" borderId="79" xfId="6" applyFont="1" applyBorder="1" applyAlignment="1">
      <alignment vertical="center"/>
    </xf>
    <xf numFmtId="0" fontId="2" fillId="0" borderId="81" xfId="5" applyBorder="1" applyAlignment="1">
      <alignment horizontal="center" vertical="center"/>
    </xf>
    <xf numFmtId="38" fontId="0" fillId="0" borderId="79" xfId="6" applyFont="1" applyBorder="1">
      <alignment vertical="center"/>
    </xf>
    <xf numFmtId="38" fontId="47" fillId="0" borderId="80" xfId="6" applyFont="1" applyBorder="1" applyAlignment="1">
      <alignment horizontal="right" vertical="center"/>
    </xf>
    <xf numFmtId="38" fontId="2" fillId="0" borderId="82" xfId="6" applyFont="1" applyBorder="1">
      <alignment vertical="center"/>
    </xf>
    <xf numFmtId="38" fontId="0" fillId="0" borderId="5" xfId="6" applyFont="1" applyBorder="1">
      <alignment vertical="center"/>
    </xf>
    <xf numFmtId="38" fontId="2" fillId="0" borderId="0" xfId="6" applyFont="1" applyBorder="1">
      <alignment vertical="center"/>
    </xf>
    <xf numFmtId="0" fontId="2" fillId="0" borderId="41" xfId="5" applyBorder="1" applyAlignment="1">
      <alignment horizontal="center" vertical="center"/>
    </xf>
    <xf numFmtId="0" fontId="2" fillId="0" borderId="40" xfId="5" applyBorder="1">
      <alignment vertical="center"/>
    </xf>
    <xf numFmtId="0" fontId="2" fillId="0" borderId="42" xfId="5" applyBorder="1" applyAlignment="1">
      <alignment horizontal="right" vertical="center"/>
    </xf>
    <xf numFmtId="0" fontId="2" fillId="0" borderId="0" xfId="5" applyAlignment="1">
      <alignment horizontal="right" vertical="center"/>
    </xf>
    <xf numFmtId="0" fontId="1" fillId="0" borderId="0" xfId="10">
      <alignment vertical="center"/>
    </xf>
    <xf numFmtId="38" fontId="0" fillId="0" borderId="0" xfId="11" applyFont="1">
      <alignment vertical="center"/>
    </xf>
    <xf numFmtId="38" fontId="0" fillId="0" borderId="0" xfId="11" applyFont="1" applyAlignment="1">
      <alignment horizontal="center" vertical="center"/>
    </xf>
    <xf numFmtId="0" fontId="1" fillId="0" borderId="0" xfId="10" applyBorder="1">
      <alignment vertical="center"/>
    </xf>
    <xf numFmtId="38" fontId="0" fillId="0" borderId="0" xfId="11" applyFont="1" applyBorder="1">
      <alignment vertical="center"/>
    </xf>
    <xf numFmtId="0" fontId="1" fillId="0" borderId="0" xfId="10" applyBorder="1" applyAlignment="1">
      <alignment horizontal="right" vertical="center"/>
    </xf>
    <xf numFmtId="0" fontId="1" fillId="0" borderId="0" xfId="10" applyBorder="1" applyAlignment="1">
      <alignment horizontal="center" vertical="center"/>
    </xf>
    <xf numFmtId="38" fontId="0" fillId="0" borderId="0" xfId="11" applyFont="1" applyBorder="1" applyAlignment="1">
      <alignment horizontal="center" vertical="center"/>
    </xf>
    <xf numFmtId="0" fontId="49" fillId="0" borderId="0" xfId="10" applyFont="1" applyBorder="1" applyAlignment="1">
      <alignment horizontal="center" vertical="top"/>
    </xf>
    <xf numFmtId="38" fontId="0" fillId="0" borderId="0" xfId="11" applyFont="1" applyBorder="1" applyAlignment="1">
      <alignment horizontal="right" vertical="center"/>
    </xf>
    <xf numFmtId="0" fontId="1" fillId="0" borderId="0" xfId="10" applyAlignment="1">
      <alignment horizontal="right" vertical="center"/>
    </xf>
    <xf numFmtId="177" fontId="50" fillId="0" borderId="83" xfId="10" applyNumberFormat="1" applyFont="1" applyFill="1" applyBorder="1">
      <alignment vertical="center"/>
    </xf>
    <xf numFmtId="177" fontId="50" fillId="0" borderId="2" xfId="10" applyNumberFormat="1" applyFont="1" applyFill="1" applyBorder="1">
      <alignment vertical="center"/>
    </xf>
    <xf numFmtId="177" fontId="50" fillId="0" borderId="40" xfId="10" applyNumberFormat="1" applyFont="1" applyBorder="1">
      <alignment vertical="center"/>
    </xf>
    <xf numFmtId="0" fontId="51" fillId="0" borderId="40" xfId="10" applyFont="1" applyBorder="1" applyAlignment="1">
      <alignment horizontal="center" vertical="center"/>
    </xf>
    <xf numFmtId="38" fontId="51" fillId="0" borderId="0" xfId="11" applyFont="1" applyBorder="1">
      <alignment vertical="center"/>
    </xf>
    <xf numFmtId="0" fontId="51" fillId="0" borderId="0" xfId="10" applyFont="1">
      <alignment vertical="center"/>
    </xf>
    <xf numFmtId="177" fontId="52" fillId="0" borderId="84" xfId="10" applyNumberFormat="1" applyFont="1" applyFill="1" applyBorder="1">
      <alignment vertical="center"/>
    </xf>
    <xf numFmtId="177" fontId="52" fillId="0" borderId="85" xfId="10" applyNumberFormat="1" applyFont="1" applyFill="1" applyBorder="1">
      <alignment vertical="center"/>
    </xf>
    <xf numFmtId="177" fontId="52" fillId="0" borderId="41" xfId="10" applyNumberFormat="1" applyFont="1" applyBorder="1">
      <alignment vertical="center"/>
    </xf>
    <xf numFmtId="0" fontId="53" fillId="0" borderId="41" xfId="10" applyFont="1" applyBorder="1" applyAlignment="1">
      <alignment horizontal="center" vertical="center"/>
    </xf>
    <xf numFmtId="177" fontId="50" fillId="0" borderId="84" xfId="10" applyNumberFormat="1" applyFont="1" applyFill="1" applyBorder="1">
      <alignment vertical="center"/>
    </xf>
    <xf numFmtId="177" fontId="50" fillId="0" borderId="4" xfId="10" applyNumberFormat="1" applyFont="1" applyFill="1" applyBorder="1">
      <alignment vertical="center"/>
    </xf>
    <xf numFmtId="177" fontId="50" fillId="0" borderId="41" xfId="10" applyNumberFormat="1" applyFont="1" applyBorder="1">
      <alignment vertical="center"/>
    </xf>
    <xf numFmtId="0" fontId="54" fillId="0" borderId="41" xfId="10" applyFont="1" applyBorder="1" applyAlignment="1">
      <alignment horizontal="center" vertical="center"/>
    </xf>
    <xf numFmtId="177" fontId="55" fillId="0" borderId="84" xfId="10" applyNumberFormat="1" applyFont="1" applyFill="1" applyBorder="1">
      <alignment vertical="center"/>
    </xf>
    <xf numFmtId="177" fontId="55" fillId="0" borderId="85" xfId="10" applyNumberFormat="1" applyFont="1" applyBorder="1">
      <alignment vertical="center"/>
    </xf>
    <xf numFmtId="177" fontId="55" fillId="0" borderId="41" xfId="11" applyNumberFormat="1" applyFont="1" applyBorder="1">
      <alignment vertical="center"/>
    </xf>
    <xf numFmtId="177" fontId="55" fillId="0" borderId="41" xfId="10" applyNumberFormat="1" applyFont="1" applyBorder="1">
      <alignment vertical="center"/>
    </xf>
    <xf numFmtId="0" fontId="1" fillId="0" borderId="41" xfId="10" applyBorder="1" applyAlignment="1">
      <alignment horizontal="center" vertical="center"/>
    </xf>
    <xf numFmtId="177" fontId="1" fillId="0" borderId="86" xfId="10" applyNumberFormat="1" applyFill="1" applyBorder="1" applyAlignment="1">
      <alignment horizontal="center" vertical="center"/>
    </xf>
    <xf numFmtId="0" fontId="1" fillId="0" borderId="87" xfId="10" applyBorder="1" applyAlignment="1">
      <alignment horizontal="center" vertical="center"/>
    </xf>
    <xf numFmtId="38" fontId="0" fillId="0" borderId="78" xfId="11" applyFont="1" applyBorder="1" applyAlignment="1">
      <alignment horizontal="center" vertical="center"/>
    </xf>
    <xf numFmtId="0" fontId="1" fillId="0" borderId="78" xfId="10" applyBorder="1" applyAlignment="1">
      <alignment horizontal="center" vertical="center"/>
    </xf>
    <xf numFmtId="0" fontId="1" fillId="0" borderId="78" xfId="10" applyBorder="1" applyAlignment="1">
      <alignment horizontal="center" vertical="center" shrinkToFit="1"/>
    </xf>
    <xf numFmtId="0" fontId="53" fillId="0" borderId="0" xfId="10" applyFont="1" applyBorder="1" applyAlignment="1">
      <alignment horizontal="right"/>
    </xf>
    <xf numFmtId="0" fontId="49" fillId="0" borderId="0" xfId="10" applyFont="1" applyBorder="1">
      <alignment vertical="center"/>
    </xf>
    <xf numFmtId="38" fontId="49" fillId="0" borderId="0" xfId="11" applyFont="1" applyBorder="1">
      <alignment vertical="center"/>
    </xf>
    <xf numFmtId="0" fontId="1" fillId="0" borderId="0" xfId="10" applyFont="1" applyBorder="1" applyAlignment="1">
      <alignment vertical="top"/>
    </xf>
    <xf numFmtId="0" fontId="56" fillId="0" borderId="0" xfId="10" applyFont="1" applyBorder="1" applyAlignment="1">
      <alignment horizontal="center" vertical="center"/>
    </xf>
    <xf numFmtId="177" fontId="50" fillId="0" borderId="88" xfId="10" applyNumberFormat="1" applyFont="1" applyFill="1" applyBorder="1">
      <alignment vertical="center"/>
    </xf>
    <xf numFmtId="38" fontId="51" fillId="0" borderId="40" xfId="11" applyFont="1" applyBorder="1">
      <alignment vertical="center"/>
    </xf>
    <xf numFmtId="177" fontId="52" fillId="0" borderId="4" xfId="10" applyNumberFormat="1" applyFont="1" applyFill="1" applyBorder="1">
      <alignment vertical="center"/>
    </xf>
    <xf numFmtId="38" fontId="53" fillId="0" borderId="41" xfId="11" applyFont="1" applyBorder="1">
      <alignment vertical="center"/>
    </xf>
    <xf numFmtId="177" fontId="55" fillId="0" borderId="4" xfId="10" applyNumberFormat="1" applyFont="1" applyFill="1" applyBorder="1">
      <alignment vertical="center"/>
    </xf>
    <xf numFmtId="0" fontId="1" fillId="0" borderId="36" xfId="10" applyBorder="1" applyAlignment="1">
      <alignment horizontal="center" vertical="center"/>
    </xf>
    <xf numFmtId="0" fontId="1" fillId="0" borderId="0" xfId="10" applyFont="1" applyBorder="1" applyAlignment="1"/>
    <xf numFmtId="0" fontId="51" fillId="0" borderId="3" xfId="10" applyFont="1" applyBorder="1" applyAlignment="1">
      <alignment horizontal="center" vertical="center"/>
    </xf>
    <xf numFmtId="0" fontId="53" fillId="0" borderId="5" xfId="10" applyFont="1" applyBorder="1" applyAlignment="1">
      <alignment horizontal="center" vertical="center"/>
    </xf>
    <xf numFmtId="0" fontId="54" fillId="0" borderId="5" xfId="10" applyFont="1" applyBorder="1" applyAlignment="1">
      <alignment horizontal="center" vertical="center"/>
    </xf>
    <xf numFmtId="0" fontId="1" fillId="0" borderId="5" xfId="10" applyBorder="1" applyAlignment="1">
      <alignment horizontal="center" vertical="center"/>
    </xf>
    <xf numFmtId="0" fontId="1" fillId="0" borderId="13" xfId="10" applyBorder="1" applyAlignment="1">
      <alignment horizontal="center" vertical="center"/>
    </xf>
    <xf numFmtId="0" fontId="1" fillId="0" borderId="34" xfId="10" applyBorder="1" applyAlignment="1">
      <alignment horizontal="center" vertical="center"/>
    </xf>
    <xf numFmtId="38" fontId="0" fillId="0" borderId="0" xfId="11" applyFont="1" applyBorder="1" applyAlignment="1">
      <alignment horizontal="right"/>
    </xf>
    <xf numFmtId="38" fontId="51" fillId="0" borderId="90" xfId="11" applyFont="1" applyBorder="1">
      <alignment vertical="center"/>
    </xf>
    <xf numFmtId="38" fontId="51" fillId="0" borderId="88" xfId="11" applyFont="1" applyBorder="1">
      <alignment vertical="center"/>
    </xf>
    <xf numFmtId="38" fontId="51" fillId="0" borderId="33" xfId="11" applyFont="1" applyBorder="1">
      <alignment vertical="center"/>
    </xf>
    <xf numFmtId="38" fontId="51" fillId="0" borderId="18" xfId="11" applyFont="1" applyBorder="1">
      <alignment vertical="center"/>
    </xf>
    <xf numFmtId="38" fontId="51" fillId="0" borderId="15" xfId="11" applyFont="1" applyBorder="1">
      <alignment vertical="center"/>
    </xf>
    <xf numFmtId="38" fontId="51" fillId="0" borderId="92" xfId="11" applyFont="1" applyBorder="1">
      <alignment vertical="center"/>
    </xf>
    <xf numFmtId="38" fontId="51" fillId="0" borderId="85" xfId="11" applyFont="1" applyBorder="1">
      <alignment vertical="center"/>
    </xf>
    <xf numFmtId="38" fontId="51" fillId="0" borderId="54" xfId="11" applyFont="1" applyBorder="1">
      <alignment vertical="center"/>
    </xf>
    <xf numFmtId="38" fontId="51" fillId="0" borderId="39" xfId="11" applyFont="1" applyBorder="1">
      <alignment vertical="center"/>
    </xf>
    <xf numFmtId="38" fontId="51" fillId="0" borderId="37" xfId="11" applyFont="1" applyBorder="1">
      <alignment vertical="center"/>
    </xf>
    <xf numFmtId="38" fontId="51" fillId="0" borderId="93" xfId="11" applyFont="1" applyBorder="1">
      <alignment vertical="center"/>
    </xf>
    <xf numFmtId="38" fontId="51" fillId="0" borderId="94" xfId="11" applyFont="1" applyBorder="1">
      <alignment vertical="center"/>
    </xf>
    <xf numFmtId="38" fontId="51" fillId="0" borderId="55" xfId="11" applyFont="1" applyBorder="1">
      <alignment vertical="center"/>
    </xf>
    <xf numFmtId="38" fontId="51" fillId="0" borderId="21" xfId="11" applyFont="1" applyBorder="1">
      <alignment vertical="center"/>
    </xf>
    <xf numFmtId="38" fontId="51" fillId="0" borderId="19" xfId="11" applyFont="1" applyBorder="1">
      <alignment vertical="center"/>
    </xf>
    <xf numFmtId="0" fontId="53" fillId="0" borderId="0" xfId="10" applyFont="1">
      <alignment vertical="center"/>
    </xf>
    <xf numFmtId="38" fontId="53" fillId="0" borderId="0" xfId="11" applyFont="1">
      <alignment vertical="center"/>
    </xf>
    <xf numFmtId="38" fontId="53" fillId="0" borderId="90" xfId="11" applyFont="1" applyBorder="1">
      <alignment vertical="center"/>
    </xf>
    <xf numFmtId="38" fontId="53" fillId="0" borderId="88" xfId="11" applyFont="1" applyBorder="1">
      <alignment vertical="center"/>
    </xf>
    <xf numFmtId="38" fontId="53" fillId="0" borderId="33" xfId="11" applyFont="1" applyBorder="1">
      <alignment vertical="center"/>
    </xf>
    <xf numFmtId="38" fontId="53" fillId="0" borderId="18" xfId="11" applyFont="1" applyBorder="1">
      <alignment vertical="center"/>
    </xf>
    <xf numFmtId="38" fontId="53" fillId="0" borderId="15" xfId="11" applyFont="1" applyBorder="1">
      <alignment vertical="center"/>
    </xf>
    <xf numFmtId="38" fontId="53" fillId="0" borderId="92" xfId="11" applyFont="1" applyBorder="1">
      <alignment vertical="center"/>
    </xf>
    <xf numFmtId="38" fontId="53" fillId="0" borderId="85" xfId="11" applyFont="1" applyBorder="1">
      <alignment vertical="center"/>
    </xf>
    <xf numFmtId="38" fontId="53" fillId="0" borderId="54" xfId="11" applyFont="1" applyBorder="1">
      <alignment vertical="center"/>
    </xf>
    <xf numFmtId="38" fontId="53" fillId="0" borderId="39" xfId="11" applyFont="1" applyBorder="1">
      <alignment vertical="center"/>
    </xf>
    <xf numFmtId="38" fontId="53" fillId="0" borderId="37" xfId="11" applyFont="1" applyBorder="1">
      <alignment vertical="center"/>
    </xf>
    <xf numFmtId="38" fontId="53" fillId="0" borderId="93" xfId="11" applyFont="1" applyBorder="1">
      <alignment vertical="center"/>
    </xf>
    <xf numFmtId="38" fontId="53" fillId="0" borderId="94" xfId="11" applyFont="1" applyBorder="1">
      <alignment vertical="center"/>
    </xf>
    <xf numFmtId="38" fontId="53" fillId="0" borderId="55" xfId="11" applyFont="1" applyBorder="1">
      <alignment vertical="center"/>
    </xf>
    <xf numFmtId="38" fontId="53" fillId="0" borderId="21" xfId="11" applyFont="1" applyBorder="1">
      <alignment vertical="center"/>
    </xf>
    <xf numFmtId="38" fontId="53" fillId="0" borderId="19" xfId="11" applyFont="1" applyBorder="1">
      <alignment vertical="center"/>
    </xf>
    <xf numFmtId="38" fontId="53" fillId="0" borderId="95" xfId="11" applyFont="1" applyBorder="1">
      <alignment vertical="center"/>
    </xf>
    <xf numFmtId="0" fontId="53" fillId="0" borderId="88" xfId="10" applyFont="1" applyBorder="1">
      <alignment vertical="center"/>
    </xf>
    <xf numFmtId="0" fontId="53" fillId="0" borderId="33" xfId="10" applyFont="1" applyBorder="1">
      <alignment vertical="center"/>
    </xf>
    <xf numFmtId="0" fontId="53" fillId="0" borderId="18" xfId="10" applyFont="1" applyBorder="1">
      <alignment vertical="center"/>
    </xf>
    <xf numFmtId="0" fontId="53" fillId="0" borderId="15" xfId="10" applyFont="1" applyBorder="1">
      <alignment vertical="center"/>
    </xf>
    <xf numFmtId="38" fontId="53" fillId="0" borderId="21" xfId="11" applyFont="1" applyBorder="1" applyAlignment="1">
      <alignment horizontal="right" vertical="center"/>
    </xf>
    <xf numFmtId="38" fontId="51" fillId="0" borderId="89" xfId="11" applyFont="1" applyBorder="1">
      <alignment vertical="center"/>
    </xf>
    <xf numFmtId="38" fontId="51" fillId="0" borderId="2" xfId="11" applyFont="1" applyBorder="1">
      <alignment vertical="center"/>
    </xf>
    <xf numFmtId="38" fontId="51" fillId="0" borderId="6" xfId="11" applyFont="1" applyBorder="1">
      <alignment vertical="center"/>
    </xf>
    <xf numFmtId="38" fontId="51" fillId="0" borderId="17" xfId="11" applyFont="1" applyBorder="1">
      <alignment vertical="center"/>
    </xf>
    <xf numFmtId="38" fontId="51" fillId="0" borderId="91" xfId="11" applyFont="1" applyBorder="1">
      <alignment vertical="center"/>
    </xf>
    <xf numFmtId="38" fontId="51" fillId="0" borderId="4" xfId="11" applyFont="1" applyBorder="1">
      <alignment vertical="center"/>
    </xf>
    <xf numFmtId="38" fontId="51" fillId="0" borderId="27" xfId="11" applyFont="1" applyBorder="1">
      <alignment vertical="center"/>
    </xf>
    <xf numFmtId="38" fontId="51" fillId="0" borderId="26" xfId="11" applyFont="1" applyBorder="1">
      <alignment vertical="center"/>
    </xf>
    <xf numFmtId="38" fontId="51" fillId="0" borderId="97" xfId="11" applyFont="1" applyBorder="1">
      <alignment vertical="center"/>
    </xf>
    <xf numFmtId="38" fontId="51" fillId="0" borderId="67" xfId="11" applyFont="1" applyBorder="1">
      <alignment vertical="center"/>
    </xf>
    <xf numFmtId="38" fontId="51" fillId="0" borderId="30" xfId="11" applyFont="1" applyBorder="1">
      <alignment vertical="center"/>
    </xf>
    <xf numFmtId="38" fontId="51" fillId="0" borderId="28" xfId="11" applyFont="1" applyBorder="1">
      <alignment vertical="center"/>
    </xf>
    <xf numFmtId="38" fontId="51" fillId="0" borderId="58" xfId="11" applyFont="1" applyBorder="1">
      <alignment vertical="center"/>
    </xf>
    <xf numFmtId="38" fontId="51" fillId="0" borderId="38" xfId="11" applyFont="1" applyBorder="1">
      <alignment vertical="center"/>
    </xf>
    <xf numFmtId="38" fontId="51" fillId="0" borderId="59" xfId="11" applyFont="1" applyBorder="1">
      <alignment vertical="center"/>
    </xf>
    <xf numFmtId="38" fontId="0" fillId="0" borderId="89" xfId="11" applyFont="1" applyBorder="1">
      <alignment vertical="center"/>
    </xf>
    <xf numFmtId="38" fontId="0" fillId="0" borderId="2" xfId="11" applyFont="1" applyBorder="1">
      <alignment vertical="center"/>
    </xf>
    <xf numFmtId="38" fontId="0" fillId="0" borderId="6" xfId="11" applyFont="1" applyBorder="1">
      <alignment vertical="center"/>
    </xf>
    <xf numFmtId="38" fontId="0" fillId="0" borderId="17" xfId="11" applyFont="1" applyBorder="1">
      <alignment vertical="center"/>
    </xf>
    <xf numFmtId="38" fontId="0" fillId="0" borderId="33" xfId="11" applyFont="1" applyBorder="1">
      <alignment vertical="center"/>
    </xf>
    <xf numFmtId="38" fontId="0" fillId="0" borderId="15" xfId="11" applyFont="1" applyBorder="1">
      <alignment vertical="center"/>
    </xf>
    <xf numFmtId="38" fontId="0" fillId="0" borderId="18" xfId="11" applyFont="1" applyBorder="1">
      <alignment vertical="center"/>
    </xf>
    <xf numFmtId="38" fontId="0" fillId="0" borderId="91" xfId="11" applyFont="1" applyBorder="1">
      <alignment vertical="center"/>
    </xf>
    <xf numFmtId="38" fontId="0" fillId="0" borderId="4" xfId="11" applyFont="1" applyBorder="1">
      <alignment vertical="center"/>
    </xf>
    <xf numFmtId="38" fontId="0" fillId="0" borderId="27" xfId="11" applyFont="1" applyBorder="1">
      <alignment vertical="center"/>
    </xf>
    <xf numFmtId="38" fontId="0" fillId="0" borderId="26" xfId="11" applyFont="1" applyBorder="1">
      <alignment vertical="center"/>
    </xf>
    <xf numFmtId="38" fontId="0" fillId="0" borderId="54" xfId="11" applyFont="1" applyBorder="1">
      <alignment vertical="center"/>
    </xf>
    <xf numFmtId="38" fontId="0" fillId="0" borderId="37" xfId="11" applyFont="1" applyBorder="1">
      <alignment vertical="center"/>
    </xf>
    <xf numFmtId="38" fontId="0" fillId="0" borderId="39" xfId="11" applyFont="1" applyBorder="1">
      <alignment vertical="center"/>
    </xf>
    <xf numFmtId="38" fontId="0" fillId="0" borderId="97" xfId="11" applyFont="1" applyBorder="1">
      <alignment vertical="center"/>
    </xf>
    <xf numFmtId="38" fontId="0" fillId="0" borderId="67" xfId="11" applyFont="1" applyBorder="1">
      <alignment vertical="center"/>
    </xf>
    <xf numFmtId="38" fontId="0" fillId="0" borderId="30" xfId="11" applyFont="1" applyBorder="1">
      <alignment vertical="center"/>
    </xf>
    <xf numFmtId="38" fontId="0" fillId="0" borderId="28" xfId="11" applyFont="1" applyBorder="1">
      <alignment vertical="center"/>
    </xf>
    <xf numFmtId="38" fontId="0" fillId="0" borderId="58" xfId="11" applyFont="1" applyBorder="1">
      <alignment vertical="center"/>
    </xf>
    <xf numFmtId="38" fontId="0" fillId="0" borderId="38" xfId="11" applyFont="1" applyBorder="1">
      <alignment vertical="center"/>
    </xf>
    <xf numFmtId="38" fontId="0" fillId="0" borderId="59" xfId="11" applyFont="1" applyBorder="1">
      <alignment vertical="center"/>
    </xf>
    <xf numFmtId="38" fontId="0" fillId="0" borderId="54" xfId="11" applyFont="1" applyBorder="1" applyAlignment="1">
      <alignment horizontal="right" vertical="center"/>
    </xf>
    <xf numFmtId="38" fontId="0" fillId="0" borderId="39" xfId="11" applyFont="1" applyBorder="1" applyAlignment="1">
      <alignment horizontal="right" vertical="center"/>
    </xf>
    <xf numFmtId="38" fontId="0" fillId="0" borderId="99" xfId="11" applyFont="1" applyBorder="1">
      <alignment vertical="center"/>
    </xf>
    <xf numFmtId="177" fontId="1" fillId="0" borderId="32" xfId="10" applyNumberFormat="1" applyBorder="1">
      <alignment vertical="center"/>
    </xf>
    <xf numFmtId="177" fontId="1" fillId="0" borderId="25" xfId="10" applyNumberFormat="1" applyBorder="1">
      <alignment vertical="center"/>
    </xf>
    <xf numFmtId="177" fontId="1" fillId="0" borderId="23" xfId="10" applyNumberFormat="1" applyBorder="1">
      <alignment vertical="center"/>
    </xf>
    <xf numFmtId="177" fontId="1" fillId="0" borderId="62" xfId="10" applyNumberFormat="1" applyBorder="1">
      <alignment vertical="center"/>
    </xf>
    <xf numFmtId="177" fontId="1" fillId="0" borderId="68" xfId="10" applyNumberFormat="1" applyBorder="1">
      <alignment vertical="center"/>
    </xf>
    <xf numFmtId="177" fontId="1" fillId="0" borderId="63" xfId="10" applyNumberFormat="1" applyBorder="1">
      <alignment vertical="center"/>
    </xf>
    <xf numFmtId="177" fontId="1" fillId="0" borderId="4" xfId="10" applyNumberFormat="1" applyBorder="1">
      <alignment vertical="center"/>
    </xf>
    <xf numFmtId="177" fontId="1" fillId="0" borderId="27" xfId="10" applyNumberFormat="1" applyBorder="1">
      <alignment vertical="center"/>
    </xf>
    <xf numFmtId="177" fontId="1" fillId="0" borderId="26" xfId="10" applyNumberFormat="1" applyBorder="1">
      <alignment vertical="center"/>
    </xf>
    <xf numFmtId="177" fontId="1" fillId="0" borderId="54" xfId="10" applyNumberFormat="1" applyBorder="1">
      <alignment vertical="center"/>
    </xf>
    <xf numFmtId="177" fontId="1" fillId="0" borderId="37" xfId="10" applyNumberFormat="1" applyBorder="1">
      <alignment vertical="center"/>
    </xf>
    <xf numFmtId="177" fontId="1" fillId="0" borderId="39" xfId="10" applyNumberFormat="1" applyBorder="1">
      <alignment vertical="center"/>
    </xf>
    <xf numFmtId="177" fontId="1" fillId="0" borderId="67" xfId="10" applyNumberFormat="1" applyBorder="1">
      <alignment vertical="center"/>
    </xf>
    <xf numFmtId="177" fontId="1" fillId="0" borderId="30" xfId="10" applyNumberFormat="1" applyBorder="1">
      <alignment vertical="center"/>
    </xf>
    <xf numFmtId="177" fontId="1" fillId="0" borderId="28" xfId="10" applyNumberFormat="1" applyBorder="1">
      <alignment vertical="center"/>
    </xf>
    <xf numFmtId="177" fontId="1" fillId="0" borderId="58" xfId="10" applyNumberFormat="1" applyBorder="1">
      <alignment vertical="center"/>
    </xf>
    <xf numFmtId="177" fontId="1" fillId="0" borderId="38" xfId="10" applyNumberFormat="1" applyBorder="1">
      <alignment vertical="center"/>
    </xf>
    <xf numFmtId="177" fontId="1" fillId="0" borderId="59" xfId="10" applyNumberFormat="1" applyBorder="1">
      <alignment vertical="center"/>
    </xf>
    <xf numFmtId="0" fontId="1" fillId="0" borderId="103" xfId="10" applyBorder="1" applyAlignment="1">
      <alignment horizontal="center" vertical="center"/>
    </xf>
    <xf numFmtId="0" fontId="1" fillId="0" borderId="16" xfId="10" applyBorder="1" applyAlignment="1">
      <alignment horizontal="center" vertical="center"/>
    </xf>
    <xf numFmtId="0" fontId="1" fillId="0" borderId="43" xfId="10" applyBorder="1" applyAlignment="1">
      <alignment horizontal="center" vertical="center"/>
    </xf>
    <xf numFmtId="0" fontId="1" fillId="3" borderId="56" xfId="10" applyFill="1" applyBorder="1" applyAlignment="1">
      <alignment horizontal="center" vertical="center"/>
    </xf>
    <xf numFmtId="0" fontId="1" fillId="0" borderId="7" xfId="10" applyBorder="1" applyAlignment="1">
      <alignment horizontal="center" vertical="center"/>
    </xf>
    <xf numFmtId="0" fontId="1" fillId="0" borderId="8" xfId="10" applyBorder="1" applyAlignment="1">
      <alignment horizontal="center" vertical="center"/>
    </xf>
    <xf numFmtId="0" fontId="52" fillId="0" borderId="12" xfId="10" applyFont="1" applyBorder="1" applyAlignment="1">
      <alignment horizontal="center" vertical="center"/>
    </xf>
    <xf numFmtId="0" fontId="1" fillId="0" borderId="1" xfId="10" applyBorder="1" applyAlignment="1">
      <alignment horizontal="right" vertical="center"/>
    </xf>
    <xf numFmtId="0" fontId="1" fillId="0" borderId="1" xfId="10" applyBorder="1" applyAlignment="1">
      <alignment vertical="center"/>
    </xf>
    <xf numFmtId="0" fontId="1" fillId="0" borderId="0" xfId="10" applyFont="1">
      <alignment vertical="center"/>
    </xf>
    <xf numFmtId="0" fontId="59" fillId="0" borderId="0" xfId="10" applyFont="1">
      <alignment vertical="center"/>
    </xf>
    <xf numFmtId="0" fontId="6" fillId="0" borderId="14" xfId="1" applyFont="1" applyFill="1" applyBorder="1" applyAlignment="1">
      <alignment horizontal="right"/>
    </xf>
    <xf numFmtId="0" fontId="6" fillId="0" borderId="14" xfId="1" applyFont="1" applyFill="1" applyBorder="1"/>
    <xf numFmtId="38" fontId="2" fillId="0" borderId="0" xfId="1" applyNumberFormat="1" applyFont="1" applyFill="1"/>
    <xf numFmtId="188" fontId="32" fillId="0" borderId="0" xfId="9" applyNumberFormat="1" applyFont="1" applyFill="1" applyBorder="1"/>
    <xf numFmtId="0" fontId="6" fillId="0" borderId="0" xfId="1" applyFont="1" applyFill="1"/>
    <xf numFmtId="188" fontId="32" fillId="0" borderId="0" xfId="9" applyNumberFormat="1" applyFont="1" applyFill="1" applyBorder="1" applyAlignment="1">
      <alignment horizontal="right"/>
    </xf>
    <xf numFmtId="38" fontId="32" fillId="0" borderId="0" xfId="2" applyFont="1" applyFill="1" applyBorder="1" applyAlignment="1">
      <alignment horizontal="right"/>
    </xf>
    <xf numFmtId="3" fontId="32" fillId="0" borderId="0" xfId="9" applyNumberFormat="1" applyFont="1" applyFill="1" applyBorder="1"/>
    <xf numFmtId="188" fontId="32" fillId="0" borderId="4" xfId="9" applyNumberFormat="1" applyFont="1" applyFill="1" applyBorder="1"/>
    <xf numFmtId="0" fontId="6" fillId="0" borderId="0" xfId="1" applyNumberFormat="1" applyFont="1" applyFill="1" applyAlignment="1">
      <alignment horizontal="right"/>
    </xf>
    <xf numFmtId="3" fontId="32" fillId="0" borderId="0" xfId="9" applyNumberFormat="1" applyFont="1" applyFill="1" applyBorder="1" applyAlignment="1">
      <alignment horizontal="right"/>
    </xf>
    <xf numFmtId="3" fontId="32" fillId="0" borderId="4" xfId="9" applyNumberFormat="1" applyFont="1" applyFill="1" applyBorder="1" applyAlignment="1">
      <alignment horizontal="right"/>
    </xf>
    <xf numFmtId="3" fontId="32" fillId="0" borderId="0" xfId="1" applyNumberFormat="1" applyFont="1" applyFill="1" applyBorder="1"/>
    <xf numFmtId="3" fontId="32" fillId="0" borderId="0" xfId="1" applyNumberFormat="1" applyFont="1" applyFill="1" applyBorder="1" applyAlignment="1"/>
    <xf numFmtId="3" fontId="6" fillId="0" borderId="0" xfId="1" applyNumberFormat="1" applyFont="1" applyFill="1"/>
    <xf numFmtId="3" fontId="32" fillId="0" borderId="0" xfId="2" applyNumberFormat="1" applyFont="1" applyFill="1" applyBorder="1"/>
    <xf numFmtId="0" fontId="32" fillId="0" borderId="34" xfId="1" applyFont="1" applyFill="1" applyBorder="1" applyAlignment="1">
      <alignment horizontal="center" vertical="center" wrapText="1"/>
    </xf>
    <xf numFmtId="0" fontId="32" fillId="0" borderId="66" xfId="1" applyFont="1" applyFill="1" applyBorder="1" applyAlignment="1">
      <alignment horizontal="center" vertical="center" wrapText="1"/>
    </xf>
    <xf numFmtId="0" fontId="32" fillId="0" borderId="45" xfId="1" applyFont="1" applyFill="1" applyBorder="1" applyAlignment="1">
      <alignment horizontal="center" vertical="distributed" wrapText="1"/>
    </xf>
    <xf numFmtId="0" fontId="32" fillId="0" borderId="35" xfId="1" applyFont="1" applyFill="1" applyBorder="1" applyAlignment="1">
      <alignment horizontal="center" vertical="center"/>
    </xf>
    <xf numFmtId="0" fontId="29" fillId="0" borderId="1" xfId="1" applyFont="1" applyFill="1" applyBorder="1" applyAlignment="1">
      <alignment horizontal="right"/>
    </xf>
    <xf numFmtId="0" fontId="29" fillId="0" borderId="1" xfId="1" applyFont="1" applyFill="1" applyBorder="1"/>
    <xf numFmtId="0" fontId="6" fillId="0" borderId="1" xfId="1" applyFont="1" applyFill="1" applyBorder="1"/>
    <xf numFmtId="0" fontId="60" fillId="0" borderId="0" xfId="1" applyFont="1" applyFill="1"/>
    <xf numFmtId="0" fontId="61" fillId="0" borderId="0" xfId="1" applyFont="1" applyFill="1"/>
    <xf numFmtId="0" fontId="62" fillId="0" borderId="0" xfId="1" applyFont="1" applyFill="1"/>
    <xf numFmtId="0" fontId="9" fillId="0" borderId="0" xfId="1" applyFont="1" applyAlignment="1">
      <alignment vertical="center"/>
    </xf>
    <xf numFmtId="196" fontId="2" fillId="0" borderId="0" xfId="1" applyNumberFormat="1" applyBorder="1" applyAlignment="1">
      <alignment horizontal="right"/>
    </xf>
    <xf numFmtId="178" fontId="2" fillId="0" borderId="0" xfId="1" applyNumberFormat="1"/>
    <xf numFmtId="193" fontId="2" fillId="0" borderId="3" xfId="2" applyNumberFormat="1" applyFont="1" applyBorder="1" applyAlignment="1">
      <alignment horizontal="right"/>
    </xf>
    <xf numFmtId="193" fontId="2" fillId="0" borderId="1" xfId="2" applyNumberFormat="1" applyFont="1" applyBorder="1" applyAlignment="1">
      <alignment horizontal="right"/>
    </xf>
    <xf numFmtId="193" fontId="2" fillId="0" borderId="5" xfId="2" applyNumberFormat="1" applyFont="1" applyBorder="1" applyAlignment="1">
      <alignment horizontal="right"/>
    </xf>
    <xf numFmtId="193" fontId="2" fillId="0" borderId="0" xfId="2" applyNumberFormat="1" applyFont="1" applyBorder="1" applyAlignment="1">
      <alignment horizontal="right"/>
    </xf>
    <xf numFmtId="193" fontId="0" fillId="0" borderId="5" xfId="2" applyNumberFormat="1" applyFont="1" applyBorder="1" applyAlignment="1">
      <alignment horizontal="right"/>
    </xf>
    <xf numFmtId="193" fontId="2" fillId="0" borderId="0" xfId="1" applyNumberFormat="1" applyFont="1" applyBorder="1" applyAlignment="1">
      <alignment horizontal="right"/>
    </xf>
    <xf numFmtId="0" fontId="2" fillId="0" borderId="3" xfId="1" applyBorder="1" applyAlignment="1">
      <alignment horizontal="distributed" vertical="center"/>
    </xf>
    <xf numFmtId="0" fontId="2" fillId="0" borderId="17" xfId="1" applyBorder="1" applyAlignment="1">
      <alignment horizontal="distributed" vertical="center"/>
    </xf>
    <xf numFmtId="0" fontId="2" fillId="0" borderId="18" xfId="1" applyBorder="1" applyAlignment="1">
      <alignment horizontal="distributed" vertical="center"/>
    </xf>
    <xf numFmtId="0" fontId="2" fillId="0" borderId="57" xfId="1" applyBorder="1" applyAlignment="1">
      <alignment horizontal="centerContinuous" vertical="center"/>
    </xf>
    <xf numFmtId="0" fontId="2" fillId="0" borderId="11" xfId="1" applyBorder="1" applyAlignment="1">
      <alignment horizontal="centerContinuous" vertical="center"/>
    </xf>
    <xf numFmtId="0" fontId="2" fillId="0" borderId="12" xfId="1" applyBorder="1" applyAlignment="1">
      <alignment horizontal="centerContinuous" vertical="center"/>
    </xf>
    <xf numFmtId="0" fontId="2" fillId="0" borderId="1" xfId="1" applyBorder="1" applyAlignment="1"/>
    <xf numFmtId="0" fontId="32" fillId="0" borderId="0" xfId="1" applyFont="1"/>
    <xf numFmtId="197" fontId="9" fillId="0" borderId="0" xfId="2" applyNumberFormat="1" applyFont="1" applyFill="1" applyBorder="1" applyAlignment="1">
      <alignment horizontal="right" vertical="center"/>
    </xf>
    <xf numFmtId="38" fontId="9" fillId="0" borderId="0" xfId="2" applyFont="1" applyFill="1" applyBorder="1" applyAlignment="1">
      <alignment horizontal="right" vertical="center"/>
    </xf>
    <xf numFmtId="38" fontId="9" fillId="0" borderId="0" xfId="2" applyFont="1" applyFill="1" applyBorder="1" applyAlignment="1">
      <alignment vertical="center"/>
    </xf>
    <xf numFmtId="197" fontId="9" fillId="0" borderId="0" xfId="1" applyNumberFormat="1" applyFont="1" applyFill="1" applyBorder="1" applyAlignment="1">
      <alignment horizontal="right" vertical="center"/>
    </xf>
    <xf numFmtId="0" fontId="9" fillId="0" borderId="0" xfId="1" applyFont="1" applyBorder="1" applyAlignment="1">
      <alignment vertical="center"/>
    </xf>
    <xf numFmtId="197" fontId="0" fillId="0" borderId="3" xfId="2" applyNumberFormat="1" applyFont="1" applyFill="1" applyBorder="1" applyAlignment="1">
      <alignment horizontal="right"/>
    </xf>
    <xf numFmtId="38" fontId="2" fillId="0" borderId="1" xfId="2" applyFont="1" applyFill="1" applyBorder="1" applyAlignment="1">
      <alignment horizontal="right"/>
    </xf>
    <xf numFmtId="197" fontId="0" fillId="0" borderId="1" xfId="2" applyNumberFormat="1" applyFont="1" applyFill="1" applyBorder="1" applyAlignment="1">
      <alignment horizontal="right"/>
    </xf>
    <xf numFmtId="38" fontId="2" fillId="0" borderId="1" xfId="2" applyFont="1" applyFill="1" applyBorder="1"/>
    <xf numFmtId="197" fontId="2" fillId="0" borderId="1" xfId="2" applyNumberFormat="1" applyFont="1" applyFill="1" applyBorder="1" applyAlignment="1">
      <alignment horizontal="right"/>
    </xf>
    <xf numFmtId="197" fontId="2" fillId="0" borderId="1" xfId="1" applyNumberFormat="1" applyFont="1" applyFill="1" applyBorder="1" applyAlignment="1">
      <alignment horizontal="right"/>
    </xf>
    <xf numFmtId="38" fontId="2" fillId="0" borderId="2" xfId="2" applyFont="1" applyFill="1" applyBorder="1"/>
    <xf numFmtId="0" fontId="2" fillId="0" borderId="40" xfId="1" applyBorder="1" applyAlignment="1">
      <alignment horizontal="distributed"/>
    </xf>
    <xf numFmtId="197" fontId="0" fillId="0" borderId="5" xfId="2" applyNumberFormat="1" applyFont="1" applyFill="1" applyBorder="1" applyAlignment="1">
      <alignment horizontal="right"/>
    </xf>
    <xf numFmtId="38" fontId="2" fillId="0" borderId="0" xfId="2" applyFont="1" applyFill="1" applyBorder="1" applyAlignment="1">
      <alignment horizontal="right"/>
    </xf>
    <xf numFmtId="197" fontId="0" fillId="0" borderId="0" xfId="2" applyNumberFormat="1" applyFont="1" applyFill="1" applyBorder="1" applyAlignment="1">
      <alignment horizontal="right"/>
    </xf>
    <xf numFmtId="38" fontId="2" fillId="0" borderId="0" xfId="2" applyFont="1" applyFill="1" applyBorder="1"/>
    <xf numFmtId="197" fontId="2" fillId="0" borderId="0" xfId="2" applyNumberFormat="1" applyFont="1" applyFill="1" applyBorder="1" applyAlignment="1">
      <alignment horizontal="right"/>
    </xf>
    <xf numFmtId="197" fontId="2" fillId="0" borderId="0" xfId="1" applyNumberFormat="1" applyFont="1" applyFill="1" applyBorder="1" applyAlignment="1">
      <alignment horizontal="right"/>
    </xf>
    <xf numFmtId="38" fontId="2" fillId="0" borderId="4" xfId="2" applyFont="1" applyFill="1" applyBorder="1"/>
    <xf numFmtId="0" fontId="2" fillId="0" borderId="4" xfId="1" applyBorder="1"/>
    <xf numFmtId="38" fontId="0" fillId="0" borderId="4" xfId="2" applyFont="1" applyFill="1" applyBorder="1"/>
    <xf numFmtId="197" fontId="2" fillId="0" borderId="5" xfId="2" applyNumberFormat="1" applyFont="1" applyFill="1" applyBorder="1" applyAlignment="1">
      <alignment horizontal="right"/>
    </xf>
    <xf numFmtId="197" fontId="2" fillId="0" borderId="0" xfId="1" applyNumberFormat="1" applyFill="1" applyBorder="1" applyAlignment="1">
      <alignment horizontal="right"/>
    </xf>
    <xf numFmtId="0" fontId="2" fillId="0" borderId="41" xfId="1" applyFont="1" applyBorder="1" applyAlignment="1">
      <alignment horizontal="distributed"/>
    </xf>
    <xf numFmtId="197" fontId="2" fillId="0" borderId="5" xfId="2" applyNumberFormat="1" applyFont="1" applyBorder="1" applyAlignment="1">
      <alignment horizontal="right"/>
    </xf>
    <xf numFmtId="197" fontId="2" fillId="0" borderId="0" xfId="2" applyNumberFormat="1" applyFont="1" applyBorder="1" applyAlignment="1">
      <alignment horizontal="right"/>
    </xf>
    <xf numFmtId="197" fontId="2" fillId="0" borderId="0" xfId="1" applyNumberFormat="1" applyFont="1" applyBorder="1" applyAlignment="1">
      <alignment horizontal="right"/>
    </xf>
    <xf numFmtId="178" fontId="2" fillId="0" borderId="0" xfId="2" applyNumberFormat="1" applyFont="1" applyBorder="1" applyAlignment="1">
      <alignment horizontal="right"/>
    </xf>
    <xf numFmtId="0" fontId="2" fillId="0" borderId="40" xfId="1" applyBorder="1"/>
    <xf numFmtId="0" fontId="2" fillId="0" borderId="42" xfId="1" applyBorder="1"/>
    <xf numFmtId="0" fontId="6" fillId="0" borderId="1" xfId="1" applyFont="1" applyBorder="1" applyAlignment="1">
      <alignment horizontal="right"/>
    </xf>
    <xf numFmtId="198" fontId="2" fillId="0" borderId="0" xfId="1" applyNumberFormat="1" applyFont="1"/>
    <xf numFmtId="199" fontId="2" fillId="0" borderId="0" xfId="1" applyNumberFormat="1" applyFont="1"/>
    <xf numFmtId="191" fontId="2" fillId="0" borderId="0" xfId="2" applyNumberFormat="1" applyFont="1"/>
    <xf numFmtId="191" fontId="2" fillId="0" borderId="0" xfId="1" applyNumberFormat="1" applyFont="1"/>
    <xf numFmtId="179" fontId="2" fillId="0" borderId="0" xfId="2" applyNumberFormat="1" applyFont="1" applyFill="1" applyBorder="1" applyAlignment="1">
      <alignment shrinkToFit="1"/>
    </xf>
    <xf numFmtId="191" fontId="2" fillId="0" borderId="0" xfId="2" applyNumberFormat="1" applyFont="1" applyFill="1" applyBorder="1" applyAlignment="1">
      <alignment shrinkToFit="1"/>
    </xf>
    <xf numFmtId="200" fontId="2" fillId="0" borderId="0" xfId="1" applyNumberFormat="1" applyFont="1"/>
    <xf numFmtId="179" fontId="2" fillId="0" borderId="14" xfId="2" applyNumberFormat="1" applyFont="1" applyFill="1" applyBorder="1" applyAlignment="1">
      <alignment shrinkToFit="1"/>
    </xf>
    <xf numFmtId="0" fontId="2" fillId="0" borderId="0" xfId="1" applyFont="1" applyAlignment="1">
      <alignment horizontal="center" vertical="center"/>
    </xf>
    <xf numFmtId="180" fontId="32" fillId="0" borderId="83" xfId="2" applyNumberFormat="1" applyFont="1" applyFill="1" applyBorder="1" applyAlignment="1">
      <alignment shrinkToFit="1"/>
    </xf>
    <xf numFmtId="180" fontId="32" fillId="0" borderId="108" xfId="1" applyNumberFormat="1" applyFont="1" applyFill="1" applyBorder="1"/>
    <xf numFmtId="180" fontId="32" fillId="0" borderId="15" xfId="2" applyNumberFormat="1" applyFont="1" applyFill="1" applyBorder="1" applyAlignment="1">
      <alignment shrinkToFit="1"/>
    </xf>
    <xf numFmtId="180" fontId="32" fillId="0" borderId="15" xfId="1" applyNumberFormat="1" applyFont="1" applyFill="1" applyBorder="1"/>
    <xf numFmtId="0" fontId="32" fillId="0" borderId="15" xfId="1" applyFont="1" applyBorder="1" applyAlignment="1"/>
    <xf numFmtId="180" fontId="32" fillId="0" borderId="109" xfId="2" applyNumberFormat="1" applyFont="1" applyFill="1" applyBorder="1" applyAlignment="1">
      <alignment shrinkToFit="1"/>
    </xf>
    <xf numFmtId="180" fontId="32" fillId="0" borderId="110" xfId="2" applyNumberFormat="1" applyFont="1" applyFill="1" applyBorder="1" applyAlignment="1">
      <alignment shrinkToFit="1"/>
    </xf>
    <xf numFmtId="180" fontId="32" fillId="0" borderId="111" xfId="2" applyNumberFormat="1" applyFont="1" applyFill="1" applyBorder="1" applyAlignment="1">
      <alignment shrinkToFit="1"/>
    </xf>
    <xf numFmtId="0" fontId="32" fillId="0" borderId="111" xfId="1" applyFont="1" applyBorder="1" applyAlignment="1">
      <alignment wrapText="1"/>
    </xf>
    <xf numFmtId="180" fontId="32" fillId="0" borderId="112" xfId="2" applyNumberFormat="1" applyFont="1" applyFill="1" applyBorder="1" applyAlignment="1">
      <alignment shrinkToFit="1"/>
    </xf>
    <xf numFmtId="180" fontId="32" fillId="0" borderId="113" xfId="1" applyNumberFormat="1" applyFont="1" applyFill="1" applyBorder="1" applyAlignment="1">
      <alignment shrinkToFit="1"/>
    </xf>
    <xf numFmtId="0" fontId="32" fillId="0" borderId="113" xfId="1" applyFont="1" applyBorder="1" applyAlignment="1"/>
    <xf numFmtId="180" fontId="32" fillId="0" borderId="114" xfId="1" applyNumberFormat="1" applyFont="1" applyFill="1" applyBorder="1" applyAlignment="1">
      <alignment shrinkToFit="1"/>
    </xf>
    <xf numFmtId="180" fontId="32" fillId="0" borderId="115" xfId="2" applyNumberFormat="1" applyFont="1" applyFill="1" applyBorder="1" applyAlignment="1">
      <alignment shrinkToFit="1"/>
    </xf>
    <xf numFmtId="180" fontId="32" fillId="0" borderId="116" xfId="1" applyNumberFormat="1" applyFont="1" applyFill="1" applyBorder="1" applyAlignment="1">
      <alignment shrinkToFit="1"/>
    </xf>
    <xf numFmtId="180" fontId="32" fillId="0" borderId="68" xfId="1" applyNumberFormat="1" applyFont="1" applyFill="1" applyBorder="1" applyAlignment="1">
      <alignment shrinkToFit="1"/>
    </xf>
    <xf numFmtId="0" fontId="32" fillId="0" borderId="68" xfId="1" applyFont="1" applyBorder="1" applyAlignment="1"/>
    <xf numFmtId="180" fontId="32" fillId="0" borderId="117" xfId="2" applyNumberFormat="1" applyFont="1" applyFill="1" applyBorder="1" applyAlignment="1">
      <alignment shrinkToFit="1"/>
    </xf>
    <xf numFmtId="180" fontId="32" fillId="0" borderId="108" xfId="2" applyNumberFormat="1" applyFont="1" applyFill="1" applyBorder="1" applyAlignment="1">
      <alignment shrinkToFit="1"/>
    </xf>
    <xf numFmtId="180" fontId="32" fillId="0" borderId="118" xfId="2" applyNumberFormat="1" applyFont="1" applyFill="1" applyBorder="1" applyAlignment="1">
      <alignment shrinkToFit="1"/>
    </xf>
    <xf numFmtId="0" fontId="32" fillId="0" borderId="119" xfId="1" applyFont="1" applyBorder="1" applyAlignment="1"/>
    <xf numFmtId="180" fontId="32" fillId="0" borderId="120" xfId="1" applyNumberFormat="1" applyFont="1" applyFill="1" applyBorder="1" applyAlignment="1">
      <alignment shrinkToFit="1"/>
    </xf>
    <xf numFmtId="180" fontId="32" fillId="0" borderId="109" xfId="1" applyNumberFormat="1" applyFont="1" applyFill="1" applyBorder="1" applyAlignment="1"/>
    <xf numFmtId="180" fontId="32" fillId="0" borderId="121" xfId="1" applyNumberFormat="1" applyFont="1" applyFill="1" applyBorder="1" applyAlignment="1"/>
    <xf numFmtId="0" fontId="6" fillId="0" borderId="86" xfId="1" applyFont="1" applyBorder="1" applyAlignment="1">
      <alignment vertical="distributed" textRotation="255"/>
    </xf>
    <xf numFmtId="0" fontId="6" fillId="0" borderId="44" xfId="1" applyFont="1" applyBorder="1" applyAlignment="1">
      <alignment vertical="distributed" textRotation="255" shrinkToFit="1"/>
    </xf>
    <xf numFmtId="0" fontId="6" fillId="0" borderId="66" xfId="1" applyFont="1" applyBorder="1" applyAlignment="1">
      <alignment vertical="distributed" textRotation="255" shrinkToFit="1"/>
    </xf>
    <xf numFmtId="0" fontId="2" fillId="0" borderId="0" xfId="1" applyFont="1" applyBorder="1" applyAlignment="1">
      <alignment horizontal="center" vertical="center"/>
    </xf>
    <xf numFmtId="0" fontId="60" fillId="0" borderId="0" xfId="1" applyFont="1"/>
    <xf numFmtId="0" fontId="63" fillId="0" borderId="0" xfId="1" applyFont="1"/>
    <xf numFmtId="0" fontId="2" fillId="0" borderId="3" xfId="1" applyBorder="1" applyAlignment="1"/>
    <xf numFmtId="0" fontId="2" fillId="0" borderId="1" xfId="1" applyBorder="1"/>
    <xf numFmtId="0" fontId="2" fillId="0" borderId="40" xfId="1" applyFill="1" applyBorder="1" applyAlignment="1">
      <alignment horizontal="distributed"/>
    </xf>
    <xf numFmtId="0" fontId="2" fillId="0" borderId="5" xfId="1" applyBorder="1" applyAlignment="1"/>
    <xf numFmtId="0" fontId="2" fillId="0" borderId="41" xfId="1" applyFill="1" applyBorder="1" applyAlignment="1">
      <alignment horizontal="distributed"/>
    </xf>
    <xf numFmtId="0" fontId="2" fillId="0" borderId="5" xfId="1" applyFill="1" applyBorder="1" applyAlignment="1">
      <alignment horizontal="right"/>
    </xf>
    <xf numFmtId="0" fontId="2" fillId="0" borderId="5" xfId="1" applyBorder="1" applyAlignment="1">
      <alignment horizontal="right"/>
    </xf>
    <xf numFmtId="0" fontId="2" fillId="0" borderId="46" xfId="1" applyBorder="1" applyAlignment="1">
      <alignment horizontal="distributed" vertical="center"/>
    </xf>
    <xf numFmtId="0" fontId="2" fillId="0" borderId="44" xfId="1" applyBorder="1" applyAlignment="1">
      <alignment horizontal="distributed" vertical="center"/>
    </xf>
    <xf numFmtId="0" fontId="2" fillId="0" borderId="78" xfId="1" applyBorder="1"/>
    <xf numFmtId="201" fontId="2" fillId="0" borderId="0" xfId="1" applyNumberFormat="1"/>
    <xf numFmtId="201" fontId="6" fillId="0" borderId="0" xfId="1" applyNumberFormat="1" applyFont="1"/>
    <xf numFmtId="0" fontId="6" fillId="0" borderId="14" xfId="1" applyFont="1" applyBorder="1"/>
    <xf numFmtId="180" fontId="29" fillId="0" borderId="1" xfId="1" applyNumberFormat="1" applyFont="1" applyFill="1" applyBorder="1" applyAlignment="1">
      <alignment horizontal="right"/>
    </xf>
    <xf numFmtId="180" fontId="29" fillId="0" borderId="2" xfId="1" applyNumberFormat="1" applyFont="1" applyFill="1" applyBorder="1" applyAlignment="1">
      <alignment horizontal="right"/>
    </xf>
    <xf numFmtId="0" fontId="6" fillId="0" borderId="3" xfId="1" applyFont="1" applyFill="1" applyBorder="1" applyAlignment="1">
      <alignment horizontal="center"/>
    </xf>
    <xf numFmtId="180" fontId="29" fillId="0" borderId="0" xfId="1" applyNumberFormat="1" applyFont="1" applyFill="1" applyBorder="1" applyAlignment="1">
      <alignment horizontal="right"/>
    </xf>
    <xf numFmtId="180" fontId="29" fillId="0" borderId="4" xfId="1" applyNumberFormat="1" applyFont="1" applyFill="1" applyBorder="1" applyAlignment="1">
      <alignment horizontal="right"/>
    </xf>
    <xf numFmtId="0" fontId="6" fillId="0" borderId="5" xfId="1" applyFont="1" applyFill="1" applyBorder="1" applyAlignment="1">
      <alignment horizontal="center"/>
    </xf>
    <xf numFmtId="202" fontId="6" fillId="0" borderId="0" xfId="1" applyNumberFormat="1" applyFont="1" applyBorder="1"/>
    <xf numFmtId="0" fontId="6" fillId="0" borderId="0" xfId="1" applyFont="1" applyBorder="1" applyAlignment="1">
      <alignment horizontal="distributed" vertical="center" justifyLastLine="1"/>
    </xf>
    <xf numFmtId="180" fontId="29" fillId="0" borderId="0" xfId="1" applyNumberFormat="1" applyFont="1" applyBorder="1" applyAlignment="1">
      <alignment horizontal="right"/>
    </xf>
    <xf numFmtId="180" fontId="29" fillId="0" borderId="4" xfId="1" applyNumberFormat="1" applyFont="1" applyBorder="1" applyAlignment="1">
      <alignment horizontal="right"/>
    </xf>
    <xf numFmtId="0" fontId="6" fillId="0" borderId="1" xfId="1" applyFont="1" applyBorder="1" applyAlignment="1">
      <alignment horizontal="centerContinuous" vertical="center"/>
    </xf>
    <xf numFmtId="0" fontId="6" fillId="0" borderId="15" xfId="1" applyFont="1" applyBorder="1" applyAlignment="1">
      <alignment horizontal="centerContinuous" vertical="center"/>
    </xf>
    <xf numFmtId="0" fontId="6" fillId="0" borderId="17" xfId="1" applyFont="1" applyBorder="1" applyAlignment="1">
      <alignment horizontal="centerContinuous" vertical="center"/>
    </xf>
    <xf numFmtId="201" fontId="6" fillId="0" borderId="17" xfId="1" applyNumberFormat="1" applyFont="1" applyBorder="1" applyAlignment="1">
      <alignment horizontal="centerContinuous" vertical="center"/>
    </xf>
    <xf numFmtId="0" fontId="6" fillId="0" borderId="18" xfId="1" applyFont="1" applyBorder="1" applyAlignment="1">
      <alignment horizontal="centerContinuous" vertical="center"/>
    </xf>
    <xf numFmtId="0" fontId="6" fillId="0" borderId="20" xfId="1" applyFont="1" applyBorder="1" applyAlignment="1">
      <alignment horizontal="centerContinuous" vertical="center"/>
    </xf>
    <xf numFmtId="0" fontId="6" fillId="0" borderId="10" xfId="1" applyFont="1" applyBorder="1" applyAlignment="1">
      <alignment horizontal="centerContinuous" vertical="center"/>
    </xf>
    <xf numFmtId="201" fontId="6" fillId="0" borderId="10" xfId="1" applyNumberFormat="1" applyFont="1" applyBorder="1" applyAlignment="1">
      <alignment horizontal="centerContinuous" vertical="center"/>
    </xf>
    <xf numFmtId="0" fontId="6" fillId="0" borderId="12" xfId="1" applyFont="1" applyBorder="1" applyAlignment="1">
      <alignment horizontal="centerContinuous" vertical="center"/>
    </xf>
    <xf numFmtId="0" fontId="29" fillId="0" borderId="0" xfId="1" applyFont="1" applyAlignment="1">
      <alignment horizontal="right"/>
    </xf>
    <xf numFmtId="0" fontId="64" fillId="0" borderId="0" xfId="1" applyFont="1"/>
    <xf numFmtId="203" fontId="6" fillId="0" borderId="1" xfId="2" applyNumberFormat="1" applyFont="1" applyFill="1" applyBorder="1"/>
    <xf numFmtId="180" fontId="6" fillId="0" borderId="2" xfId="2" applyNumberFormat="1" applyFont="1" applyFill="1" applyBorder="1"/>
    <xf numFmtId="0" fontId="6" fillId="0" borderId="3" xfId="1" applyFont="1" applyFill="1" applyBorder="1" applyAlignment="1">
      <alignment horizontal="distributed" justifyLastLine="1"/>
    </xf>
    <xf numFmtId="203" fontId="6" fillId="0" borderId="0" xfId="2" applyNumberFormat="1" applyFont="1" applyFill="1" applyBorder="1"/>
    <xf numFmtId="180" fontId="6" fillId="0" borderId="4" xfId="2" applyNumberFormat="1" applyFont="1" applyFill="1" applyBorder="1"/>
    <xf numFmtId="0" fontId="6" fillId="0" borderId="5" xfId="1" applyFont="1" applyFill="1" applyBorder="1" applyAlignment="1">
      <alignment horizontal="distributed" justifyLastLine="1"/>
    </xf>
    <xf numFmtId="203" fontId="6" fillId="0" borderId="0" xfId="2" applyNumberFormat="1" applyFont="1" applyBorder="1"/>
    <xf numFmtId="0" fontId="6" fillId="0" borderId="5" xfId="1" applyFont="1" applyBorder="1" applyAlignment="1">
      <alignment horizontal="distributed" justifyLastLine="1"/>
    </xf>
    <xf numFmtId="180" fontId="6" fillId="0" borderId="4" xfId="2" applyNumberFormat="1" applyFont="1" applyBorder="1"/>
    <xf numFmtId="0" fontId="2" fillId="0" borderId="27" xfId="1" applyFont="1" applyBorder="1" applyAlignment="1">
      <alignment horizontal="centerContinuous" vertical="center"/>
    </xf>
    <xf numFmtId="0" fontId="6" fillId="0" borderId="44" xfId="1" applyFont="1" applyBorder="1" applyAlignment="1">
      <alignment horizontal="center" vertical="center"/>
    </xf>
    <xf numFmtId="0" fontId="6" fillId="0" borderId="36" xfId="1" applyFont="1" applyBorder="1" applyAlignment="1">
      <alignment horizontal="centerContinuous" vertical="center"/>
    </xf>
    <xf numFmtId="0" fontId="6" fillId="0" borderId="35" xfId="1" applyFont="1" applyBorder="1" applyAlignment="1">
      <alignment horizontal="centerContinuous" vertical="center"/>
    </xf>
    <xf numFmtId="38" fontId="2" fillId="3" borderId="0" xfId="2" applyFont="1" applyFill="1" applyBorder="1" applyAlignment="1"/>
    <xf numFmtId="0" fontId="2" fillId="3" borderId="0" xfId="1" applyFont="1" applyFill="1" applyBorder="1" applyAlignment="1"/>
    <xf numFmtId="184" fontId="2" fillId="3" borderId="0" xfId="1" applyNumberFormat="1" applyFont="1" applyFill="1" applyBorder="1" applyAlignment="1"/>
    <xf numFmtId="0" fontId="2" fillId="0" borderId="0" xfId="1" applyFont="1" applyFill="1" applyAlignment="1">
      <alignment vertical="center"/>
    </xf>
    <xf numFmtId="38" fontId="0" fillId="0" borderId="1" xfId="2" applyFont="1" applyFill="1" applyBorder="1" applyAlignment="1"/>
    <xf numFmtId="0" fontId="2" fillId="0" borderId="1" xfId="1" applyFont="1" applyFill="1" applyBorder="1" applyAlignment="1"/>
    <xf numFmtId="184" fontId="2" fillId="0" borderId="1" xfId="1" applyNumberFormat="1" applyFont="1" applyFill="1" applyBorder="1" applyAlignment="1"/>
    <xf numFmtId="0" fontId="2" fillId="0" borderId="3" xfId="1" applyFont="1" applyFill="1" applyBorder="1" applyAlignment="1">
      <alignment horizontal="center"/>
    </xf>
    <xf numFmtId="0" fontId="2" fillId="3" borderId="5" xfId="1" applyFill="1" applyBorder="1" applyAlignment="1">
      <alignment horizontal="center"/>
    </xf>
    <xf numFmtId="38" fontId="2" fillId="3" borderId="4" xfId="2" applyFont="1" applyFill="1" applyBorder="1" applyAlignment="1"/>
    <xf numFmtId="184" fontId="2" fillId="0" borderId="0" xfId="1" applyNumberFormat="1" applyFont="1" applyFill="1" applyBorder="1" applyAlignment="1"/>
    <xf numFmtId="184" fontId="2" fillId="0" borderId="0" xfId="1" applyNumberFormat="1" applyFont="1" applyBorder="1" applyAlignment="1"/>
    <xf numFmtId="0" fontId="2" fillId="0" borderId="16" xfId="1" applyBorder="1" applyAlignment="1">
      <alignment horizontal="distributed" vertical="center" wrapText="1"/>
    </xf>
    <xf numFmtId="0" fontId="2" fillId="0" borderId="7" xfId="1" applyBorder="1" applyAlignment="1">
      <alignment horizontal="distributed" vertical="center" wrapText="1"/>
    </xf>
    <xf numFmtId="0" fontId="2" fillId="0" borderId="43" xfId="1" applyBorder="1" applyAlignment="1">
      <alignment horizontal="distributed" vertical="center" wrapText="1"/>
    </xf>
    <xf numFmtId="0" fontId="2" fillId="0" borderId="3" xfId="1" applyBorder="1" applyAlignment="1">
      <alignment vertical="center"/>
    </xf>
    <xf numFmtId="0" fontId="2" fillId="0" borderId="20" xfId="1" applyBorder="1" applyAlignment="1">
      <alignment horizontal="centerContinuous" vertical="center"/>
    </xf>
    <xf numFmtId="0" fontId="2" fillId="0" borderId="106" xfId="1" applyBorder="1" applyAlignment="1">
      <alignment horizontal="centerContinuous" vertical="center"/>
    </xf>
    <xf numFmtId="0" fontId="2" fillId="0" borderId="14" xfId="1" applyBorder="1"/>
    <xf numFmtId="38" fontId="0" fillId="0" borderId="2" xfId="2" applyFont="1" applyFill="1" applyBorder="1" applyAlignment="1"/>
    <xf numFmtId="38" fontId="2" fillId="0" borderId="4" xfId="2" applyFont="1" applyFill="1" applyBorder="1" applyAlignment="1"/>
    <xf numFmtId="38" fontId="2" fillId="0" borderId="0" xfId="2" applyFont="1" applyBorder="1" applyAlignment="1"/>
    <xf numFmtId="38" fontId="0" fillId="0" borderId="4" xfId="2" applyFont="1" applyBorder="1" applyAlignment="1"/>
    <xf numFmtId="38" fontId="2" fillId="0" borderId="0" xfId="1" applyNumberFormat="1"/>
    <xf numFmtId="3" fontId="2" fillId="0" borderId="1" xfId="1" applyNumberFormat="1" applyFill="1" applyBorder="1" applyAlignment="1">
      <alignment horizontal="right"/>
    </xf>
    <xf numFmtId="38" fontId="0" fillId="0" borderId="1" xfId="2" applyFont="1" applyFill="1" applyBorder="1" applyAlignment="1">
      <alignment horizontal="right"/>
    </xf>
    <xf numFmtId="0" fontId="2" fillId="0" borderId="3" xfId="1" applyFill="1" applyBorder="1" applyAlignment="1">
      <alignment horizontal="center"/>
    </xf>
    <xf numFmtId="3" fontId="2" fillId="0" borderId="0" xfId="1" applyNumberFormat="1" applyFill="1" applyBorder="1" applyAlignment="1">
      <alignment horizontal="right"/>
    </xf>
    <xf numFmtId="38" fontId="0" fillId="0" borderId="0" xfId="2" applyFont="1" applyFill="1" applyBorder="1" applyAlignment="1">
      <alignment horizontal="right"/>
    </xf>
    <xf numFmtId="0" fontId="2" fillId="0" borderId="5" xfId="1" applyFill="1" applyBorder="1" applyAlignment="1">
      <alignment horizontal="center"/>
    </xf>
    <xf numFmtId="178" fontId="2" fillId="0" borderId="0" xfId="2" applyNumberFormat="1" applyFont="1" applyFill="1" applyBorder="1" applyAlignment="1">
      <alignment horizontal="right"/>
    </xf>
    <xf numFmtId="0" fontId="2" fillId="0" borderId="0" xfId="1" applyFill="1" applyBorder="1" applyAlignment="1">
      <alignment horizontal="center"/>
    </xf>
    <xf numFmtId="38" fontId="0" fillId="4" borderId="0" xfId="2" applyFont="1" applyFill="1" applyBorder="1"/>
    <xf numFmtId="0" fontId="2" fillId="0" borderId="98" xfId="1" applyBorder="1" applyAlignment="1">
      <alignment horizontal="center" vertical="center"/>
    </xf>
    <xf numFmtId="0" fontId="2" fillId="0" borderId="56" xfId="1" applyBorder="1" applyAlignment="1">
      <alignment horizontal="center" vertical="center"/>
    </xf>
    <xf numFmtId="0" fontId="2" fillId="0" borderId="13" xfId="1" applyBorder="1" applyAlignment="1">
      <alignment horizontal="right"/>
    </xf>
    <xf numFmtId="0" fontId="2" fillId="0" borderId="0" xfId="1" applyFont="1" applyBorder="1" applyAlignment="1">
      <alignment horizontal="right" vertical="center"/>
    </xf>
    <xf numFmtId="0" fontId="2" fillId="0" borderId="0" xfId="1" applyFill="1" applyAlignment="1">
      <alignment horizontal="right" vertical="center"/>
    </xf>
    <xf numFmtId="180" fontId="2" fillId="0" borderId="3" xfId="1" applyNumberFormat="1" applyFill="1" applyBorder="1" applyAlignment="1">
      <alignment horizontal="right" vertical="center"/>
    </xf>
    <xf numFmtId="180" fontId="2" fillId="0" borderId="3" xfId="2" applyNumberFormat="1" applyFont="1" applyFill="1" applyBorder="1" applyAlignment="1">
      <alignment vertical="center"/>
    </xf>
    <xf numFmtId="180" fontId="2" fillId="0" borderId="122" xfId="2" applyNumberFormat="1" applyFont="1" applyFill="1" applyBorder="1" applyAlignment="1">
      <alignment vertical="center"/>
    </xf>
    <xf numFmtId="180" fontId="2" fillId="0" borderId="123" xfId="2" applyNumberFormat="1" applyFont="1" applyFill="1" applyBorder="1" applyAlignment="1">
      <alignment vertical="center"/>
    </xf>
    <xf numFmtId="0" fontId="2" fillId="0" borderId="2" xfId="1" applyFill="1" applyBorder="1" applyAlignment="1">
      <alignment horizontal="distributed" vertical="center"/>
    </xf>
    <xf numFmtId="180" fontId="2" fillId="0" borderId="5" xfId="1" applyNumberFormat="1" applyFill="1" applyBorder="1" applyAlignment="1">
      <alignment horizontal="right" vertical="center"/>
    </xf>
    <xf numFmtId="180" fontId="2" fillId="0" borderId="5" xfId="2" applyNumberFormat="1" applyFont="1" applyFill="1" applyBorder="1" applyAlignment="1">
      <alignment vertical="center"/>
    </xf>
    <xf numFmtId="180" fontId="2" fillId="0" borderId="124" xfId="2" applyNumberFormat="1" applyFont="1" applyFill="1" applyBorder="1" applyAlignment="1">
      <alignment vertical="center"/>
    </xf>
    <xf numFmtId="180" fontId="2" fillId="0" borderId="125" xfId="2" applyNumberFormat="1" applyFont="1" applyFill="1" applyBorder="1" applyAlignment="1">
      <alignment vertical="center"/>
    </xf>
    <xf numFmtId="0" fontId="2" fillId="0" borderId="4" xfId="1" applyFill="1" applyBorder="1" applyAlignment="1">
      <alignment horizontal="distributed" vertical="center"/>
    </xf>
    <xf numFmtId="180" fontId="2" fillId="0" borderId="41" xfId="1" applyNumberFormat="1" applyFill="1" applyBorder="1" applyAlignment="1">
      <alignment horizontal="right" vertical="center"/>
    </xf>
    <xf numFmtId="180" fontId="2" fillId="0" borderId="126" xfId="2" applyNumberFormat="1" applyFont="1" applyFill="1" applyBorder="1" applyAlignment="1">
      <alignment vertical="center"/>
    </xf>
    <xf numFmtId="0" fontId="2" fillId="0" borderId="41" xfId="1" applyFill="1" applyBorder="1" applyAlignment="1">
      <alignment horizontal="distributed" vertical="center"/>
    </xf>
    <xf numFmtId="180" fontId="2" fillId="0" borderId="41" xfId="1" applyNumberFormat="1" applyFill="1" applyBorder="1" applyAlignment="1">
      <alignment vertical="center"/>
    </xf>
    <xf numFmtId="180" fontId="2" fillId="0" borderId="41" xfId="1" applyNumberFormat="1" applyBorder="1" applyAlignment="1">
      <alignment vertical="center"/>
    </xf>
    <xf numFmtId="180" fontId="0" fillId="0" borderId="126" xfId="2" applyNumberFormat="1" applyFont="1" applyFill="1" applyBorder="1" applyAlignment="1">
      <alignment vertical="center"/>
    </xf>
    <xf numFmtId="180" fontId="0" fillId="0" borderId="124" xfId="2" applyNumberFormat="1" applyFont="1" applyFill="1" applyBorder="1" applyAlignment="1">
      <alignment vertical="center"/>
    </xf>
    <xf numFmtId="180" fontId="0" fillId="0" borderId="125" xfId="2" applyNumberFormat="1" applyFont="1" applyFill="1" applyBorder="1" applyAlignment="1">
      <alignment vertical="center"/>
    </xf>
    <xf numFmtId="180" fontId="0" fillId="0" borderId="126" xfId="2" applyNumberFormat="1" applyFont="1" applyBorder="1" applyAlignment="1">
      <alignment vertical="center"/>
    </xf>
    <xf numFmtId="180" fontId="0" fillId="0" borderId="124" xfId="2" applyNumberFormat="1" applyFont="1" applyBorder="1" applyAlignment="1">
      <alignment vertical="center"/>
    </xf>
    <xf numFmtId="180" fontId="0" fillId="0" borderId="125" xfId="2" applyNumberFormat="1" applyFont="1" applyBorder="1" applyAlignment="1">
      <alignment vertical="center"/>
    </xf>
    <xf numFmtId="0" fontId="2" fillId="0" borderId="41" xfId="1" applyBorder="1" applyAlignment="1">
      <alignment horizontal="distributed" vertical="center"/>
    </xf>
    <xf numFmtId="0" fontId="2" fillId="0" borderId="127" xfId="1" applyFont="1" applyBorder="1" applyAlignment="1">
      <alignment horizontal="distributed" vertical="center" justifyLastLine="1"/>
    </xf>
    <xf numFmtId="0" fontId="2" fillId="0" borderId="128" xfId="1" applyFont="1" applyBorder="1" applyAlignment="1">
      <alignment horizontal="distributed" vertical="center" justifyLastLine="1"/>
    </xf>
    <xf numFmtId="0" fontId="2" fillId="0" borderId="129" xfId="1" applyFont="1" applyBorder="1" applyAlignment="1">
      <alignment horizontal="distributed" vertical="center" justifyLastLine="1"/>
    </xf>
    <xf numFmtId="0" fontId="2" fillId="0" borderId="40" xfId="1" applyFont="1" applyBorder="1" applyAlignment="1">
      <alignment horizontal="left" vertical="center"/>
    </xf>
    <xf numFmtId="0" fontId="2" fillId="0" borderId="42" xfId="1" applyFont="1" applyBorder="1" applyAlignment="1">
      <alignment horizontal="right" vertical="center"/>
    </xf>
    <xf numFmtId="0" fontId="26" fillId="0" borderId="0" xfId="1" applyFont="1" applyBorder="1" applyAlignment="1">
      <alignment vertical="center"/>
    </xf>
    <xf numFmtId="0" fontId="2" fillId="0" borderId="0" xfId="1" applyFill="1" applyBorder="1" applyAlignment="1">
      <alignment horizontal="distributed" justifyLastLine="1"/>
    </xf>
    <xf numFmtId="38" fontId="0" fillId="0" borderId="24" xfId="2" applyFont="1" applyFill="1" applyBorder="1"/>
    <xf numFmtId="38" fontId="0" fillId="0" borderId="23" xfId="2" applyFont="1" applyFill="1" applyBorder="1"/>
    <xf numFmtId="38" fontId="2" fillId="0" borderId="24" xfId="1" applyNumberFormat="1" applyFont="1" applyFill="1" applyBorder="1"/>
    <xf numFmtId="0" fontId="2" fillId="0" borderId="100" xfId="1" applyFont="1" applyFill="1" applyBorder="1" applyAlignment="1">
      <alignment horizontal="distributed" justifyLastLine="1"/>
    </xf>
    <xf numFmtId="38" fontId="0" fillId="0" borderId="26" xfId="2" applyFont="1" applyFill="1" applyBorder="1"/>
    <xf numFmtId="38" fontId="2" fillId="0" borderId="0" xfId="1" applyNumberFormat="1" applyFont="1" applyFill="1" applyBorder="1"/>
    <xf numFmtId="0" fontId="2" fillId="0" borderId="5" xfId="1" applyFont="1" applyFill="1" applyBorder="1" applyAlignment="1">
      <alignment horizontal="distributed" justifyLastLine="1"/>
    </xf>
    <xf numFmtId="38" fontId="2" fillId="0" borderId="26" xfId="2" applyFont="1" applyFill="1" applyBorder="1"/>
    <xf numFmtId="0" fontId="2" fillId="0" borderId="5" xfId="1" applyFill="1" applyBorder="1" applyAlignment="1">
      <alignment horizontal="distributed" justifyLastLine="1"/>
    </xf>
    <xf numFmtId="38" fontId="2" fillId="0" borderId="4" xfId="1" applyNumberFormat="1" applyFill="1" applyBorder="1"/>
    <xf numFmtId="38" fontId="2" fillId="0" borderId="4" xfId="1" applyNumberFormat="1" applyBorder="1"/>
    <xf numFmtId="38" fontId="0" fillId="0" borderId="26" xfId="2" applyFont="1" applyBorder="1"/>
    <xf numFmtId="0" fontId="2" fillId="0" borderId="6" xfId="1" applyBorder="1" applyAlignment="1">
      <alignment horizontal="centerContinuous" vertical="center"/>
    </xf>
    <xf numFmtId="0" fontId="2" fillId="0" borderId="1" xfId="1" applyBorder="1" applyAlignment="1">
      <alignment horizontal="centerContinuous" vertical="center"/>
    </xf>
    <xf numFmtId="0" fontId="2" fillId="0" borderId="15" xfId="1" applyBorder="1" applyAlignment="1">
      <alignment horizontal="centerContinuous" vertical="center"/>
    </xf>
    <xf numFmtId="0" fontId="2" fillId="0" borderId="6" xfId="1" applyFont="1" applyBorder="1" applyAlignment="1">
      <alignment horizontal="centerContinuous" vertical="center"/>
    </xf>
    <xf numFmtId="0" fontId="2" fillId="0" borderId="2" xfId="1" applyBorder="1" applyAlignment="1">
      <alignment horizontal="centerContinuous" vertical="center"/>
    </xf>
    <xf numFmtId="0" fontId="2" fillId="0" borderId="9" xfId="1" applyBorder="1" applyAlignment="1">
      <alignment horizontal="centerContinuous" vertical="center"/>
    </xf>
    <xf numFmtId="0" fontId="2" fillId="0" borderId="10" xfId="1" applyFont="1" applyBorder="1" applyAlignment="1">
      <alignment horizontal="centerContinuous" vertical="center"/>
    </xf>
    <xf numFmtId="0" fontId="2" fillId="0" borderId="11" xfId="1" applyFont="1" applyBorder="1" applyAlignment="1">
      <alignment horizontal="centerContinuous" vertical="center"/>
    </xf>
    <xf numFmtId="0" fontId="2" fillId="0" borderId="20" xfId="1" applyFont="1" applyBorder="1" applyAlignment="1">
      <alignment horizontal="centerContinuous" vertical="center"/>
    </xf>
    <xf numFmtId="0" fontId="2" fillId="0" borderId="0" xfId="5" applyAlignment="1">
      <alignment vertical="center"/>
    </xf>
    <xf numFmtId="0" fontId="2" fillId="0" borderId="0" xfId="5" applyBorder="1">
      <alignment vertical="center"/>
    </xf>
    <xf numFmtId="38" fontId="2" fillId="0" borderId="0" xfId="5" applyNumberFormat="1" applyBorder="1" applyAlignment="1">
      <alignment horizontal="right" vertical="center"/>
    </xf>
    <xf numFmtId="0" fontId="2" fillId="0" borderId="0" xfId="5" applyFill="1" applyBorder="1" applyAlignment="1">
      <alignment vertical="center"/>
    </xf>
    <xf numFmtId="0" fontId="2" fillId="0" borderId="133" xfId="5" applyFill="1" applyBorder="1" applyAlignment="1">
      <alignment vertical="center" shrinkToFit="1"/>
    </xf>
    <xf numFmtId="0" fontId="2" fillId="0" borderId="41" xfId="5" applyBorder="1" applyAlignment="1">
      <alignment vertical="center" shrinkToFit="1"/>
    </xf>
    <xf numFmtId="0" fontId="32" fillId="0" borderId="0" xfId="5" applyFont="1" applyAlignment="1">
      <alignment vertical="top" wrapText="1"/>
    </xf>
    <xf numFmtId="0" fontId="2" fillId="0" borderId="40" xfId="5" applyBorder="1" applyAlignment="1">
      <alignment vertical="center" shrinkToFit="1"/>
    </xf>
    <xf numFmtId="0" fontId="2" fillId="0" borderId="42" xfId="5" applyBorder="1" applyAlignment="1">
      <alignment horizontal="right" vertical="center" shrinkToFit="1"/>
    </xf>
    <xf numFmtId="0" fontId="2" fillId="0" borderId="40" xfId="5" applyFill="1" applyBorder="1" applyAlignment="1">
      <alignment vertical="center" shrinkToFit="1"/>
    </xf>
    <xf numFmtId="0" fontId="2" fillId="0" borderId="142" xfId="5" applyFill="1" applyBorder="1" applyAlignment="1">
      <alignment vertical="center" shrinkToFit="1"/>
    </xf>
    <xf numFmtId="0" fontId="2" fillId="0" borderId="41" xfId="5" applyFill="1" applyBorder="1" applyAlignment="1">
      <alignment vertical="center" shrinkToFit="1"/>
    </xf>
    <xf numFmtId="38" fontId="2" fillId="0" borderId="117" xfId="5" applyNumberFormat="1" applyBorder="1">
      <alignment vertical="center"/>
    </xf>
    <xf numFmtId="38" fontId="2" fillId="0" borderId="1" xfId="5" applyNumberFormat="1" applyBorder="1">
      <alignment vertical="center"/>
    </xf>
    <xf numFmtId="0" fontId="2" fillId="0" borderId="40" xfId="5" applyFill="1" applyBorder="1" applyAlignment="1">
      <alignment vertical="center"/>
    </xf>
    <xf numFmtId="38" fontId="0" fillId="0" borderId="84" xfId="6" applyFont="1" applyFill="1" applyBorder="1">
      <alignment vertical="center"/>
    </xf>
    <xf numFmtId="38" fontId="2" fillId="0" borderId="137" xfId="6" applyFont="1" applyFill="1" applyBorder="1">
      <alignment vertical="center"/>
    </xf>
    <xf numFmtId="38" fontId="2" fillId="0" borderId="138" xfId="6" applyFont="1" applyFill="1" applyBorder="1">
      <alignment vertical="center"/>
    </xf>
    <xf numFmtId="38" fontId="2" fillId="0" borderId="0" xfId="6" applyFont="1" applyFill="1" applyBorder="1">
      <alignment vertical="center"/>
    </xf>
    <xf numFmtId="38" fontId="2" fillId="0" borderId="4" xfId="6" applyFont="1" applyFill="1" applyBorder="1">
      <alignment vertical="center"/>
    </xf>
    <xf numFmtId="38" fontId="0" fillId="0" borderId="0" xfId="6" applyFont="1" applyFill="1" applyBorder="1">
      <alignment vertical="center"/>
    </xf>
    <xf numFmtId="0" fontId="2" fillId="0" borderId="40" xfId="5" applyBorder="1" applyAlignment="1">
      <alignment vertical="center"/>
    </xf>
    <xf numFmtId="38" fontId="2" fillId="0" borderId="0" xfId="5" applyNumberFormat="1" applyBorder="1" applyAlignment="1">
      <alignment vertical="center" shrinkToFit="1"/>
    </xf>
    <xf numFmtId="38" fontId="2" fillId="0" borderId="0" xfId="5" applyNumberFormat="1" applyBorder="1">
      <alignment vertical="center"/>
    </xf>
    <xf numFmtId="0" fontId="2" fillId="0" borderId="13" xfId="5" applyFill="1" applyBorder="1" applyAlignment="1">
      <alignment vertical="center"/>
    </xf>
    <xf numFmtId="38" fontId="2" fillId="0" borderId="117" xfId="5" applyNumberFormat="1" applyBorder="1" applyAlignment="1">
      <alignment vertical="center" shrinkToFit="1"/>
    </xf>
    <xf numFmtId="38" fontId="0" fillId="0" borderId="84" xfId="6" applyFont="1" applyBorder="1">
      <alignment vertical="center"/>
    </xf>
    <xf numFmtId="38" fontId="2" fillId="0" borderId="136" xfId="6" applyFont="1" applyFill="1" applyBorder="1">
      <alignment vertical="center"/>
    </xf>
    <xf numFmtId="38" fontId="0" fillId="0" borderId="0" xfId="6" applyFont="1" applyFill="1">
      <alignment vertical="center"/>
    </xf>
    <xf numFmtId="0" fontId="2" fillId="0" borderId="0" xfId="5" applyFill="1" applyAlignment="1">
      <alignment vertical="center"/>
    </xf>
    <xf numFmtId="38" fontId="2" fillId="0" borderId="83" xfId="5" applyNumberFormat="1" applyBorder="1" applyAlignment="1">
      <alignment vertical="center" shrinkToFit="1"/>
    </xf>
    <xf numFmtId="38" fontId="0" fillId="0" borderId="144" xfId="6" applyFont="1" applyBorder="1">
      <alignment vertical="center"/>
    </xf>
    <xf numFmtId="38" fontId="2" fillId="0" borderId="139" xfId="6" applyFont="1" applyFill="1" applyBorder="1">
      <alignment vertical="center"/>
    </xf>
    <xf numFmtId="38" fontId="2" fillId="0" borderId="83" xfId="5" applyNumberFormat="1" applyBorder="1">
      <alignment vertical="center"/>
    </xf>
    <xf numFmtId="38" fontId="0" fillId="0" borderId="144" xfId="6" applyFont="1" applyFill="1" applyBorder="1">
      <alignment vertical="center"/>
    </xf>
    <xf numFmtId="38" fontId="0" fillId="0" borderId="0" xfId="6" applyFont="1" applyBorder="1">
      <alignment vertical="center"/>
    </xf>
    <xf numFmtId="0" fontId="65" fillId="0" borderId="0" xfId="5" applyFont="1" applyAlignment="1">
      <alignment vertical="center"/>
    </xf>
    <xf numFmtId="177" fontId="2" fillId="0" borderId="0" xfId="1" applyNumberFormat="1" applyFont="1" applyFill="1" applyBorder="1" applyAlignment="1">
      <alignment horizontal="right"/>
    </xf>
    <xf numFmtId="177" fontId="2" fillId="0" borderId="0" xfId="1" applyNumberFormat="1" applyFont="1" applyBorder="1"/>
    <xf numFmtId="180" fontId="2" fillId="0" borderId="1" xfId="1" applyNumberFormat="1" applyFont="1" applyFill="1" applyBorder="1" applyAlignment="1">
      <alignment horizontal="right"/>
    </xf>
    <xf numFmtId="180" fontId="2" fillId="0" borderId="0" xfId="1" applyNumberFormat="1" applyFont="1" applyFill="1" applyBorder="1" applyAlignment="1">
      <alignment horizontal="right"/>
    </xf>
    <xf numFmtId="180" fontId="2" fillId="0" borderId="4" xfId="1" applyNumberFormat="1" applyFont="1" applyFill="1" applyBorder="1" applyAlignment="1">
      <alignment horizontal="right"/>
    </xf>
    <xf numFmtId="0" fontId="2" fillId="0" borderId="5" xfId="1" applyFont="1" applyFill="1" applyBorder="1" applyAlignment="1">
      <alignment horizontal="center"/>
    </xf>
    <xf numFmtId="180" fontId="2" fillId="0" borderId="0" xfId="1" applyNumberFormat="1" applyFont="1" applyBorder="1" applyAlignment="1">
      <alignment horizontal="right"/>
    </xf>
    <xf numFmtId="0" fontId="2" fillId="0" borderId="5" xfId="1" applyFont="1" applyBorder="1" applyAlignment="1">
      <alignment horizontal="center"/>
    </xf>
    <xf numFmtId="49" fontId="2" fillId="0" borderId="7" xfId="1" applyNumberFormat="1" applyFont="1" applyBorder="1" applyAlignment="1">
      <alignment horizontal="center" vertical="center" textRotation="255"/>
    </xf>
    <xf numFmtId="49" fontId="2" fillId="0" borderId="0" xfId="1" applyNumberFormat="1" applyAlignment="1">
      <alignment vertical="top" textRotation="255"/>
    </xf>
    <xf numFmtId="0" fontId="65" fillId="0" borderId="0" xfId="1" applyFont="1" applyBorder="1"/>
    <xf numFmtId="0" fontId="2" fillId="0" borderId="0" xfId="5" applyAlignment="1">
      <alignment vertical="center" shrinkToFit="1"/>
    </xf>
    <xf numFmtId="38" fontId="0" fillId="0" borderId="46" xfId="6" applyFont="1" applyBorder="1" applyAlignment="1">
      <alignment vertical="center" shrinkToFit="1"/>
    </xf>
    <xf numFmtId="38" fontId="0" fillId="0" borderId="44" xfId="6" applyFont="1" applyBorder="1" applyAlignment="1">
      <alignment vertical="center" shrinkToFit="1"/>
    </xf>
    <xf numFmtId="38" fontId="0" fillId="0" borderId="34" xfId="6" applyFont="1" applyBorder="1" applyAlignment="1">
      <alignment vertical="center" shrinkToFit="1"/>
    </xf>
    <xf numFmtId="38" fontId="0" fillId="0" borderId="66" xfId="6" applyFont="1" applyBorder="1" applyAlignment="1">
      <alignment vertical="center" shrinkToFit="1"/>
    </xf>
    <xf numFmtId="0" fontId="2" fillId="0" borderId="78" xfId="5" applyBorder="1" applyAlignment="1">
      <alignment vertical="center" shrinkToFit="1"/>
    </xf>
    <xf numFmtId="38" fontId="41" fillId="1" borderId="33" xfId="6" applyFont="1" applyFill="1" applyBorder="1" applyAlignment="1">
      <alignment vertical="center" shrinkToFit="1"/>
    </xf>
    <xf numFmtId="38" fontId="41" fillId="1" borderId="6" xfId="6" applyFont="1" applyFill="1" applyBorder="1" applyAlignment="1">
      <alignment vertical="center" shrinkToFit="1"/>
    </xf>
    <xf numFmtId="38" fontId="41" fillId="1" borderId="27" xfId="6" applyFont="1" applyFill="1" applyBorder="1" applyAlignment="1">
      <alignment vertical="center" shrinkToFit="1"/>
    </xf>
    <xf numFmtId="38" fontId="41" fillId="1" borderId="0" xfId="6" applyFont="1" applyFill="1" applyBorder="1" applyAlignment="1">
      <alignment vertical="center" shrinkToFit="1"/>
    </xf>
    <xf numFmtId="38" fontId="41" fillId="1" borderId="37" xfId="6" applyFont="1" applyFill="1" applyBorder="1" applyAlignment="1">
      <alignment vertical="center" shrinkToFit="1"/>
    </xf>
    <xf numFmtId="0" fontId="41" fillId="1" borderId="41" xfId="5" applyFont="1" applyFill="1" applyBorder="1" applyAlignment="1">
      <alignment vertical="center" shrinkToFit="1"/>
    </xf>
    <xf numFmtId="38" fontId="41" fillId="1" borderId="54" xfId="6" applyFont="1" applyFill="1" applyBorder="1" applyAlignment="1">
      <alignment vertical="center" shrinkToFit="1"/>
    </xf>
    <xf numFmtId="38" fontId="41" fillId="5" borderId="27" xfId="6" applyFont="1" applyFill="1" applyBorder="1" applyAlignment="1">
      <alignment vertical="center" shrinkToFit="1"/>
    </xf>
    <xf numFmtId="38" fontId="2" fillId="0" borderId="54" xfId="6" applyFont="1" applyFill="1" applyBorder="1" applyAlignment="1">
      <alignment vertical="center" shrinkToFit="1"/>
    </xf>
    <xf numFmtId="38" fontId="2" fillId="0" borderId="27" xfId="6" applyFont="1" applyFill="1" applyBorder="1" applyAlignment="1">
      <alignment vertical="center" shrinkToFit="1"/>
    </xf>
    <xf numFmtId="38" fontId="2" fillId="0" borderId="0" xfId="6" applyFont="1" applyFill="1" applyBorder="1" applyAlignment="1">
      <alignment vertical="center" shrinkToFit="1"/>
    </xf>
    <xf numFmtId="38" fontId="2" fillId="0" borderId="37" xfId="6" applyFont="1" applyFill="1" applyBorder="1" applyAlignment="1">
      <alignment vertical="center" shrinkToFit="1"/>
    </xf>
    <xf numFmtId="38" fontId="0" fillId="0" borderId="37" xfId="6" applyFont="1" applyBorder="1" applyAlignment="1">
      <alignment vertical="center" shrinkToFit="1"/>
    </xf>
    <xf numFmtId="179" fontId="29" fillId="0" borderId="0" xfId="1" applyNumberFormat="1" applyFont="1"/>
    <xf numFmtId="0" fontId="29" fillId="0" borderId="0" xfId="1" applyFont="1" applyFill="1"/>
    <xf numFmtId="179" fontId="29" fillId="0" borderId="0" xfId="1" applyNumberFormat="1" applyFont="1" applyFill="1" applyBorder="1"/>
    <xf numFmtId="179" fontId="29" fillId="0" borderId="0" xfId="1" applyNumberFormat="1" applyFont="1" applyFill="1"/>
    <xf numFmtId="0" fontId="29" fillId="0" borderId="14" xfId="1" applyFont="1" applyFill="1" applyBorder="1" applyAlignment="1">
      <alignment horizontal="center"/>
    </xf>
    <xf numFmtId="180" fontId="6" fillId="0" borderId="1" xfId="1" applyNumberFormat="1" applyFont="1" applyFill="1" applyBorder="1" applyAlignment="1"/>
    <xf numFmtId="180" fontId="6" fillId="0" borderId="1" xfId="1" applyNumberFormat="1" applyFont="1" applyFill="1" applyBorder="1"/>
    <xf numFmtId="180" fontId="6" fillId="0" borderId="2" xfId="1" applyNumberFormat="1" applyFont="1" applyFill="1" applyBorder="1"/>
    <xf numFmtId="180" fontId="6" fillId="0" borderId="0" xfId="1" applyNumberFormat="1" applyFont="1" applyFill="1" applyBorder="1" applyAlignment="1"/>
    <xf numFmtId="180" fontId="6" fillId="0" borderId="0" xfId="1" applyNumberFormat="1" applyFont="1" applyFill="1" applyBorder="1"/>
    <xf numFmtId="180" fontId="6" fillId="0" borderId="0" xfId="1" applyNumberFormat="1" applyFont="1" applyBorder="1"/>
    <xf numFmtId="180" fontId="6" fillId="0" borderId="4" xfId="1" applyNumberFormat="1" applyFont="1" applyBorder="1"/>
    <xf numFmtId="180" fontId="6" fillId="0" borderId="4" xfId="1" applyNumberFormat="1" applyFont="1" applyFill="1" applyBorder="1" applyAlignment="1"/>
    <xf numFmtId="180" fontId="6" fillId="0" borderId="0" xfId="1" applyNumberFormat="1" applyFont="1" applyBorder="1" applyAlignment="1"/>
    <xf numFmtId="180" fontId="6" fillId="0" borderId="4" xfId="1" applyNumberFormat="1" applyFont="1" applyBorder="1" applyAlignment="1"/>
    <xf numFmtId="180" fontId="6" fillId="0" borderId="0" xfId="1" applyNumberFormat="1" applyFont="1" applyAlignment="1"/>
    <xf numFmtId="179" fontId="6" fillId="0" borderId="1" xfId="1" applyNumberFormat="1" applyFont="1" applyBorder="1" applyAlignment="1">
      <alignment horizontal="center" vertical="center"/>
    </xf>
    <xf numFmtId="179" fontId="6" fillId="0" borderId="8" xfId="1" applyNumberFormat="1" applyFont="1" applyBorder="1" applyAlignment="1">
      <alignment horizontal="center" vertical="center"/>
    </xf>
    <xf numFmtId="179" fontId="6" fillId="0" borderId="3" xfId="1" applyNumberFormat="1" applyFont="1" applyBorder="1" applyAlignment="1">
      <alignment horizontal="center" vertical="center"/>
    </xf>
    <xf numFmtId="179" fontId="6" fillId="0" borderId="16" xfId="1" applyNumberFormat="1" applyFont="1" applyBorder="1" applyAlignment="1">
      <alignment horizontal="center" vertical="center"/>
    </xf>
    <xf numFmtId="179" fontId="6" fillId="0" borderId="98" xfId="1" applyNumberFormat="1" applyFont="1" applyBorder="1" applyAlignment="1">
      <alignment horizontal="center" vertical="center"/>
    </xf>
    <xf numFmtId="179" fontId="6" fillId="0" borderId="43" xfId="1" applyNumberFormat="1" applyFont="1" applyBorder="1" applyAlignment="1">
      <alignment horizontal="center" vertical="center"/>
    </xf>
    <xf numFmtId="179" fontId="6" fillId="0" borderId="56" xfId="1" applyNumberFormat="1" applyFont="1" applyBorder="1" applyAlignment="1">
      <alignment horizontal="center" vertical="center"/>
    </xf>
    <xf numFmtId="179" fontId="2" fillId="0" borderId="1" xfId="1" applyNumberFormat="1" applyBorder="1" applyAlignment="1"/>
    <xf numFmtId="179" fontId="2" fillId="0" borderId="0" xfId="1" applyNumberFormat="1" applyAlignment="1">
      <alignment vertical="center"/>
    </xf>
    <xf numFmtId="179" fontId="2" fillId="0" borderId="0" xfId="1" applyNumberFormat="1" applyAlignment="1"/>
    <xf numFmtId="0" fontId="32" fillId="0" borderId="1" xfId="1" applyFont="1" applyBorder="1" applyAlignment="1"/>
    <xf numFmtId="179" fontId="6" fillId="0" borderId="0" xfId="1" applyNumberFormat="1" applyFont="1" applyAlignment="1">
      <alignment vertical="center"/>
    </xf>
    <xf numFmtId="0" fontId="63" fillId="0" borderId="0" xfId="1" applyFont="1" applyAlignment="1">
      <alignment vertical="center"/>
    </xf>
    <xf numFmtId="0" fontId="64" fillId="0" borderId="0" xfId="1" applyFont="1" applyAlignment="1">
      <alignment vertical="center"/>
    </xf>
    <xf numFmtId="38" fontId="2" fillId="0" borderId="0" xfId="1" applyNumberFormat="1" applyFill="1" applyBorder="1" applyAlignment="1">
      <alignment horizontal="right"/>
    </xf>
    <xf numFmtId="38" fontId="2" fillId="0" borderId="1" xfId="1" applyNumberFormat="1" applyFont="1" applyFill="1" applyBorder="1"/>
    <xf numFmtId="38" fontId="0" fillId="0" borderId="1" xfId="2" applyFont="1" applyFill="1" applyBorder="1"/>
    <xf numFmtId="38" fontId="0" fillId="0" borderId="2" xfId="2" applyFont="1" applyFill="1" applyBorder="1"/>
    <xf numFmtId="0" fontId="2" fillId="0" borderId="13" xfId="1" applyBorder="1" applyAlignment="1">
      <alignment vertical="center"/>
    </xf>
    <xf numFmtId="0" fontId="65" fillId="0" borderId="0" xfId="1" applyFont="1"/>
    <xf numFmtId="2" fontId="2" fillId="0" borderId="3" xfId="1" applyNumberFormat="1" applyFont="1" applyFill="1" applyBorder="1"/>
    <xf numFmtId="38" fontId="0" fillId="0" borderId="1" xfId="6" applyFont="1" applyFill="1" applyBorder="1" applyAlignment="1"/>
    <xf numFmtId="0" fontId="2" fillId="0" borderId="2" xfId="1" applyFont="1" applyFill="1" applyBorder="1"/>
    <xf numFmtId="0" fontId="2" fillId="0" borderId="4" xfId="1" applyFont="1" applyFill="1" applyBorder="1" applyAlignment="1">
      <alignment horizontal="distributed" vertical="center"/>
    </xf>
    <xf numFmtId="2" fontId="2" fillId="0" borderId="5" xfId="1" applyNumberFormat="1" applyFont="1" applyFill="1" applyBorder="1"/>
    <xf numFmtId="38" fontId="0" fillId="0" borderId="0" xfId="6" applyFont="1" applyFill="1" applyBorder="1" applyAlignment="1"/>
    <xf numFmtId="0" fontId="2" fillId="0" borderId="4" xfId="1" applyFont="1" applyFill="1" applyBorder="1"/>
    <xf numFmtId="0" fontId="2" fillId="0" borderId="0" xfId="1" applyFont="1" applyFill="1" applyBorder="1"/>
    <xf numFmtId="0" fontId="47" fillId="0" borderId="4" xfId="1" applyFont="1" applyFill="1" applyBorder="1" applyAlignment="1">
      <alignment horizontal="distributed" vertical="center"/>
    </xf>
    <xf numFmtId="2" fontId="47" fillId="0" borderId="5" xfId="1" applyNumberFormat="1" applyFont="1" applyFill="1" applyBorder="1"/>
    <xf numFmtId="0" fontId="47" fillId="0" borderId="0" xfId="1" applyFont="1" applyFill="1" applyBorder="1"/>
    <xf numFmtId="0" fontId="47" fillId="0" borderId="4" xfId="1" applyFont="1" applyFill="1" applyBorder="1"/>
    <xf numFmtId="2" fontId="2" fillId="0" borderId="5" xfId="1" applyNumberFormat="1" applyFill="1" applyBorder="1"/>
    <xf numFmtId="0" fontId="2" fillId="0" borderId="4" xfId="1" applyFill="1" applyBorder="1"/>
    <xf numFmtId="2" fontId="2" fillId="0" borderId="5" xfId="1" applyNumberFormat="1" applyBorder="1"/>
    <xf numFmtId="0" fontId="2" fillId="0" borderId="4" xfId="1" applyBorder="1" applyAlignment="1">
      <alignment horizontal="distributed" vertical="center"/>
    </xf>
    <xf numFmtId="2" fontId="2" fillId="0" borderId="0" xfId="1" applyNumberFormat="1" applyFont="1" applyFill="1" applyBorder="1"/>
    <xf numFmtId="0" fontId="2" fillId="0" borderId="0" xfId="1" applyBorder="1" applyAlignment="1">
      <alignment horizontal="distributed" vertical="center"/>
    </xf>
    <xf numFmtId="38" fontId="0" fillId="0" borderId="56" xfId="6" applyFont="1" applyBorder="1" applyAlignment="1"/>
    <xf numFmtId="0" fontId="2" fillId="0" borderId="7" xfId="1" applyFont="1" applyBorder="1"/>
    <xf numFmtId="0" fontId="2" fillId="0" borderId="43" xfId="1" applyFont="1" applyBorder="1"/>
    <xf numFmtId="0" fontId="2" fillId="0" borderId="145" xfId="1" applyFont="1" applyBorder="1" applyAlignment="1">
      <alignment horizontal="distributed" vertical="center"/>
    </xf>
    <xf numFmtId="38" fontId="0" fillId="0" borderId="58" xfId="6" applyFont="1" applyBorder="1" applyAlignment="1"/>
    <xf numFmtId="0" fontId="2" fillId="0" borderId="38" xfId="1" applyBorder="1"/>
    <xf numFmtId="0" fontId="2" fillId="0" borderId="146" xfId="1" applyBorder="1" applyAlignment="1">
      <alignment horizontal="distributed" vertical="center"/>
    </xf>
    <xf numFmtId="0" fontId="2" fillId="0" borderId="59" xfId="1" applyBorder="1"/>
    <xf numFmtId="0" fontId="2" fillId="0" borderId="81" xfId="1" applyBorder="1" applyAlignment="1">
      <alignment horizontal="distributed" vertical="center"/>
    </xf>
    <xf numFmtId="38" fontId="0" fillId="0" borderId="60" xfId="6" applyFont="1" applyBorder="1" applyAlignment="1"/>
    <xf numFmtId="0" fontId="2" fillId="0" borderId="113" xfId="1" applyBorder="1"/>
    <xf numFmtId="0" fontId="2" fillId="0" borderId="61" xfId="1" applyBorder="1"/>
    <xf numFmtId="0" fontId="2" fillId="0" borderId="147" xfId="1" applyBorder="1" applyAlignment="1">
      <alignment horizontal="distributed" vertical="center"/>
    </xf>
    <xf numFmtId="0" fontId="2" fillId="0" borderId="2" xfId="1" applyBorder="1"/>
    <xf numFmtId="0" fontId="2" fillId="0" borderId="22" xfId="1" applyBorder="1"/>
    <xf numFmtId="0" fontId="6" fillId="0" borderId="0" xfId="1" applyFont="1" applyAlignment="1">
      <alignment horizontal="right" vertical="top"/>
    </xf>
    <xf numFmtId="38" fontId="6" fillId="0" borderId="1" xfId="2" applyFont="1" applyFill="1" applyBorder="1" applyAlignment="1">
      <alignment horizontal="right"/>
    </xf>
    <xf numFmtId="0" fontId="6" fillId="0" borderId="1" xfId="2" applyNumberFormat="1" applyFont="1" applyFill="1" applyBorder="1" applyAlignment="1">
      <alignment horizontal="right"/>
    </xf>
    <xf numFmtId="38" fontId="6" fillId="0" borderId="2" xfId="2" applyFont="1" applyFill="1" applyBorder="1" applyAlignment="1">
      <alignment horizontal="right"/>
    </xf>
    <xf numFmtId="38" fontId="6" fillId="0" borderId="0" xfId="2" applyFont="1" applyFill="1" applyBorder="1" applyAlignment="1">
      <alignment horizontal="right"/>
    </xf>
    <xf numFmtId="0" fontId="6" fillId="0" borderId="0" xfId="2" applyNumberFormat="1" applyFont="1" applyFill="1" applyBorder="1" applyAlignment="1">
      <alignment horizontal="right"/>
    </xf>
    <xf numFmtId="38" fontId="6" fillId="0" borderId="4" xfId="2" applyFont="1" applyFill="1" applyBorder="1" applyAlignment="1">
      <alignment horizontal="right"/>
    </xf>
    <xf numFmtId="38" fontId="6" fillId="3" borderId="0" xfId="2" applyFont="1" applyFill="1" applyBorder="1" applyAlignment="1">
      <alignment horizontal="right"/>
    </xf>
    <xf numFmtId="0" fontId="6" fillId="3" borderId="0" xfId="2" applyNumberFormat="1" applyFont="1" applyFill="1" applyBorder="1" applyAlignment="1">
      <alignment horizontal="right"/>
    </xf>
    <xf numFmtId="38" fontId="6" fillId="3" borderId="4" xfId="2" applyFont="1" applyFill="1" applyBorder="1" applyAlignment="1">
      <alignment horizontal="right"/>
    </xf>
    <xf numFmtId="0" fontId="6" fillId="3" borderId="5" xfId="1" applyFont="1" applyFill="1" applyBorder="1"/>
    <xf numFmtId="0" fontId="6" fillId="0" borderId="0" xfId="2" applyNumberFormat="1" applyFont="1" applyBorder="1" applyAlignment="1">
      <alignment horizontal="right"/>
    </xf>
    <xf numFmtId="0" fontId="6" fillId="0" borderId="16" xfId="1" applyFont="1" applyBorder="1" applyAlignment="1">
      <alignment horizontal="centerContinuous" vertical="center" wrapText="1"/>
    </xf>
    <xf numFmtId="0" fontId="6" fillId="0" borderId="6" xfId="1" applyFont="1" applyBorder="1" applyAlignment="1">
      <alignment horizontal="centerContinuous" vertical="center" wrapText="1"/>
    </xf>
    <xf numFmtId="0" fontId="6" fillId="0" borderId="7" xfId="1" applyFont="1" applyBorder="1" applyAlignment="1">
      <alignment horizontal="centerContinuous" vertical="center" wrapText="1"/>
    </xf>
    <xf numFmtId="0" fontId="6" fillId="0" borderId="2" xfId="1" applyFont="1" applyBorder="1" applyAlignment="1">
      <alignment horizontal="centerContinuous" vertical="center"/>
    </xf>
    <xf numFmtId="0" fontId="6" fillId="0" borderId="1" xfId="1" applyFont="1" applyBorder="1" applyAlignment="1"/>
    <xf numFmtId="0" fontId="2" fillId="0" borderId="0" xfId="1" applyFont="1" applyAlignment="1">
      <alignment horizontal="left"/>
    </xf>
    <xf numFmtId="192" fontId="2" fillId="0" borderId="3" xfId="1" applyNumberFormat="1" applyBorder="1" applyAlignment="1">
      <alignment horizontal="right"/>
    </xf>
    <xf numFmtId="204" fontId="2" fillId="0" borderId="1" xfId="1" applyNumberFormat="1" applyBorder="1"/>
    <xf numFmtId="191" fontId="2" fillId="0" borderId="1" xfId="1" applyNumberFormat="1" applyBorder="1"/>
    <xf numFmtId="204" fontId="2" fillId="0" borderId="2" xfId="1" applyNumberFormat="1" applyBorder="1"/>
    <xf numFmtId="192" fontId="2" fillId="0" borderId="5" xfId="1" applyNumberFormat="1" applyBorder="1" applyAlignment="1">
      <alignment horizontal="right"/>
    </xf>
    <xf numFmtId="204" fontId="2" fillId="0" borderId="0" xfId="1" applyNumberFormat="1" applyBorder="1"/>
    <xf numFmtId="191" fontId="2" fillId="0" borderId="0" xfId="1" applyNumberFormat="1" applyBorder="1"/>
    <xf numFmtId="204" fontId="2" fillId="0" borderId="4" xfId="1" applyNumberFormat="1" applyBorder="1"/>
    <xf numFmtId="192" fontId="2" fillId="0" borderId="5" xfId="1" applyNumberFormat="1" applyFont="1" applyFill="1" applyBorder="1"/>
    <xf numFmtId="204" fontId="2" fillId="0" borderId="0" xfId="2" applyNumberFormat="1" applyFont="1" applyFill="1" applyBorder="1"/>
    <xf numFmtId="191" fontId="2" fillId="0" borderId="0" xfId="9" applyNumberFormat="1" applyFont="1" applyBorder="1" applyAlignment="1">
      <alignment horizontal="right"/>
    </xf>
    <xf numFmtId="204" fontId="0" fillId="0" borderId="0" xfId="2" applyNumberFormat="1" applyFont="1" applyFill="1" applyBorder="1"/>
    <xf numFmtId="204" fontId="0" fillId="0" borderId="4" xfId="2" applyNumberFormat="1" applyFont="1" applyFill="1" applyBorder="1"/>
    <xf numFmtId="192" fontId="2" fillId="0" borderId="5" xfId="1" applyNumberFormat="1" applyFont="1" applyBorder="1"/>
    <xf numFmtId="204" fontId="0" fillId="0" borderId="0" xfId="2" applyNumberFormat="1" applyFont="1" applyBorder="1"/>
    <xf numFmtId="204" fontId="0" fillId="0" borderId="4" xfId="2" applyNumberFormat="1" applyFont="1" applyBorder="1"/>
    <xf numFmtId="0" fontId="2" fillId="0" borderId="40" xfId="1" applyBorder="1" applyAlignment="1">
      <alignment horizontal="distributed" vertical="center"/>
    </xf>
    <xf numFmtId="0" fontId="2" fillId="0" borderId="16" xfId="1" applyBorder="1" applyAlignment="1">
      <alignment horizontal="center" vertical="center" wrapText="1"/>
    </xf>
    <xf numFmtId="0" fontId="2" fillId="0" borderId="16" xfId="1" applyBorder="1" applyAlignment="1">
      <alignment horizontal="centerContinuous" vertical="center" wrapText="1"/>
    </xf>
    <xf numFmtId="0" fontId="2" fillId="0" borderId="42" xfId="1" applyBorder="1" applyAlignment="1">
      <alignment horizontal="distributed" vertical="center"/>
    </xf>
    <xf numFmtId="0" fontId="2" fillId="0" borderId="21" xfId="1" applyFont="1" applyBorder="1" applyAlignment="1">
      <alignment horizontal="centerContinuous" vertical="center"/>
    </xf>
    <xf numFmtId="179" fontId="6" fillId="0" borderId="0" xfId="2" applyNumberFormat="1" applyFont="1" applyFill="1" applyBorder="1" applyAlignment="1">
      <alignment horizontal="right"/>
    </xf>
    <xf numFmtId="0" fontId="6" fillId="0" borderId="0" xfId="2" applyNumberFormat="1" applyFont="1" applyFill="1" applyBorder="1" applyAlignment="1"/>
    <xf numFmtId="179" fontId="6" fillId="0" borderId="0" xfId="2" applyNumberFormat="1" applyFont="1" applyFill="1" applyBorder="1" applyAlignment="1"/>
    <xf numFmtId="0" fontId="6" fillId="0" borderId="0" xfId="1" applyNumberFormat="1" applyFont="1" applyFill="1" applyBorder="1" applyAlignment="1">
      <alignment horizontal="center"/>
    </xf>
    <xf numFmtId="180" fontId="6" fillId="0" borderId="1" xfId="2" applyNumberFormat="1" applyFont="1" applyFill="1" applyBorder="1" applyAlignment="1"/>
    <xf numFmtId="0" fontId="6" fillId="0" borderId="3" xfId="1" applyNumberFormat="1" applyFont="1" applyFill="1" applyBorder="1" applyAlignment="1">
      <alignment horizontal="distributed"/>
    </xf>
    <xf numFmtId="0" fontId="6" fillId="0" borderId="5" xfId="1" applyNumberFormat="1" applyFont="1" applyFill="1" applyBorder="1" applyAlignment="1">
      <alignment horizontal="distributed"/>
    </xf>
    <xf numFmtId="0" fontId="6" fillId="0" borderId="5" xfId="1" applyFont="1" applyFill="1" applyBorder="1" applyAlignment="1">
      <alignment horizontal="distributed"/>
    </xf>
    <xf numFmtId="0" fontId="6" fillId="0" borderId="0" xfId="1" applyFont="1" applyFill="1" applyBorder="1" applyAlignment="1">
      <alignment horizontal="distributed"/>
    </xf>
    <xf numFmtId="180" fontId="6" fillId="0" borderId="0" xfId="2" applyNumberFormat="1" applyFont="1" applyBorder="1" applyAlignment="1"/>
    <xf numFmtId="180" fontId="6" fillId="0" borderId="4" xfId="2" applyNumberFormat="1" applyFont="1" applyBorder="1" applyAlignment="1"/>
    <xf numFmtId="0" fontId="6" fillId="0" borderId="5" xfId="1" applyFont="1" applyBorder="1" applyAlignment="1">
      <alignment horizontal="distributed"/>
    </xf>
    <xf numFmtId="179" fontId="6" fillId="0" borderId="16" xfId="1" applyNumberFormat="1" applyFont="1" applyBorder="1" applyAlignment="1">
      <alignment horizontal="centerContinuous" vertical="center"/>
    </xf>
    <xf numFmtId="0" fontId="6" fillId="0" borderId="17" xfId="1" applyFont="1" applyBorder="1" applyAlignment="1">
      <alignment horizontal="center" vertical="center"/>
    </xf>
    <xf numFmtId="0" fontId="6" fillId="0" borderId="18" xfId="1" applyFont="1" applyBorder="1" applyAlignment="1">
      <alignment horizontal="distributed" vertical="center" wrapText="1" justifyLastLine="1"/>
    </xf>
    <xf numFmtId="0" fontId="6" fillId="0" borderId="21" xfId="1" applyFont="1" applyBorder="1" applyAlignment="1">
      <alignment horizontal="distributed" vertical="center" wrapText="1" justifyLastLine="1"/>
    </xf>
    <xf numFmtId="0" fontId="6" fillId="0" borderId="13" xfId="1" applyFont="1" applyBorder="1" applyAlignment="1">
      <alignment horizontal="right"/>
    </xf>
    <xf numFmtId="179" fontId="6" fillId="0" borderId="1" xfId="1" applyNumberFormat="1" applyFont="1" applyBorder="1" applyAlignment="1">
      <alignment horizontal="right"/>
    </xf>
    <xf numFmtId="179" fontId="32" fillId="0" borderId="0" xfId="1" applyNumberFormat="1" applyFont="1"/>
    <xf numFmtId="179" fontId="2" fillId="0" borderId="0" xfId="1" applyNumberFormat="1" applyBorder="1"/>
    <xf numFmtId="179" fontId="6" fillId="0" borderId="0" xfId="2" applyNumberFormat="1" applyFont="1" applyBorder="1"/>
    <xf numFmtId="179" fontId="6" fillId="0" borderId="14" xfId="2" applyNumberFormat="1" applyFont="1" applyBorder="1" applyAlignment="1">
      <alignment horizontal="right"/>
    </xf>
    <xf numFmtId="179" fontId="6" fillId="0" borderId="14" xfId="2" applyNumberFormat="1" applyFont="1" applyBorder="1"/>
    <xf numFmtId="0" fontId="6" fillId="0" borderId="14" xfId="1" applyFont="1" applyBorder="1" applyAlignment="1">
      <alignment horizontal="center"/>
    </xf>
    <xf numFmtId="0" fontId="6" fillId="0" borderId="33" xfId="1" applyFont="1" applyBorder="1" applyAlignment="1">
      <alignment horizontal="distributed"/>
    </xf>
    <xf numFmtId="0" fontId="6" fillId="0" borderId="54" xfId="1" applyFont="1" applyBorder="1" applyAlignment="1">
      <alignment horizontal="distributed"/>
    </xf>
    <xf numFmtId="0" fontId="6" fillId="0" borderId="55" xfId="1" applyFont="1" applyBorder="1" applyAlignment="1">
      <alignment horizontal="distributed"/>
    </xf>
    <xf numFmtId="180" fontId="6" fillId="0" borderId="1" xfId="2" applyNumberFormat="1" applyFont="1" applyBorder="1"/>
    <xf numFmtId="180" fontId="6" fillId="0" borderId="14" xfId="2" applyNumberFormat="1" applyFont="1" applyBorder="1"/>
    <xf numFmtId="0" fontId="6" fillId="0" borderId="33" xfId="1" applyFont="1" applyBorder="1"/>
    <xf numFmtId="0" fontId="6" fillId="0" borderId="55" xfId="1" applyFont="1" applyBorder="1" applyAlignment="1">
      <alignment horizontal="right"/>
    </xf>
    <xf numFmtId="0" fontId="66" fillId="0" borderId="0" xfId="1" applyFont="1"/>
    <xf numFmtId="0" fontId="9" fillId="0" borderId="0" xfId="1" applyFont="1" applyFill="1" applyBorder="1" applyAlignment="1">
      <alignment horizontal="right" vertical="center" justifyLastLine="1"/>
    </xf>
    <xf numFmtId="38" fontId="0" fillId="0" borderId="0" xfId="2" applyFont="1" applyFill="1" applyBorder="1" applyAlignment="1">
      <alignment vertical="center"/>
    </xf>
    <xf numFmtId="38" fontId="30" fillId="0" borderId="0" xfId="2" applyFont="1" applyFill="1" applyBorder="1"/>
    <xf numFmtId="0" fontId="30" fillId="0" borderId="0" xfId="1" applyFont="1" applyFill="1" applyBorder="1" applyAlignment="1">
      <alignment horizontal="distributed" justifyLastLine="1"/>
    </xf>
    <xf numFmtId="0" fontId="2" fillId="0" borderId="3" xfId="1" applyFont="1" applyFill="1" applyBorder="1" applyAlignment="1">
      <alignment horizontal="distributed" justifyLastLine="1"/>
    </xf>
    <xf numFmtId="0" fontId="2" fillId="0" borderId="0" xfId="1" applyFont="1" applyFill="1" applyBorder="1" applyAlignment="1">
      <alignment horizontal="distributed" justifyLastLine="1"/>
    </xf>
    <xf numFmtId="0" fontId="6" fillId="0" borderId="0" xfId="1" applyFont="1" applyBorder="1" applyAlignment="1">
      <alignment vertical="center"/>
    </xf>
    <xf numFmtId="38" fontId="29" fillId="0" borderId="0" xfId="2" applyFont="1" applyFill="1" applyBorder="1"/>
    <xf numFmtId="180" fontId="29" fillId="0" borderId="1" xfId="1" applyNumberFormat="1" applyFont="1" applyFill="1" applyBorder="1"/>
    <xf numFmtId="180" fontId="29" fillId="0" borderId="1" xfId="2" applyNumberFormat="1" applyFont="1" applyFill="1" applyBorder="1"/>
    <xf numFmtId="180" fontId="29" fillId="0" borderId="0" xfId="1" applyNumberFormat="1" applyFont="1" applyFill="1" applyBorder="1"/>
    <xf numFmtId="180" fontId="29" fillId="0" borderId="0" xfId="2" applyNumberFormat="1" applyFont="1" applyFill="1" applyBorder="1"/>
    <xf numFmtId="180" fontId="29" fillId="0" borderId="0" xfId="1" applyNumberFormat="1" applyFont="1" applyBorder="1"/>
    <xf numFmtId="180" fontId="29" fillId="0" borderId="0" xfId="2" applyNumberFormat="1" applyFont="1" applyBorder="1"/>
    <xf numFmtId="0" fontId="29" fillId="0" borderId="17" xfId="1" applyFont="1" applyBorder="1" applyAlignment="1">
      <alignment horizontal="centerContinuous" vertical="center"/>
    </xf>
    <xf numFmtId="0" fontId="29" fillId="0" borderId="18" xfId="1" applyFont="1" applyBorder="1" applyAlignment="1">
      <alignment horizontal="center" vertical="center"/>
    </xf>
    <xf numFmtId="0" fontId="6" fillId="0" borderId="5" xfId="1" applyFont="1" applyBorder="1" applyAlignment="1">
      <alignment vertical="center"/>
    </xf>
    <xf numFmtId="0" fontId="29" fillId="0" borderId="23" xfId="1" applyFont="1" applyBorder="1" applyAlignment="1">
      <alignment horizontal="centerContinuous" vertical="center"/>
    </xf>
    <xf numFmtId="0" fontId="29" fillId="0" borderId="24" xfId="1" applyFont="1" applyBorder="1" applyAlignment="1">
      <alignment horizontal="centerContinuous" vertical="center"/>
    </xf>
    <xf numFmtId="0" fontId="29" fillId="0" borderId="39" xfId="1" applyFont="1" applyBorder="1" applyAlignment="1">
      <alignment horizontal="center" vertical="center"/>
    </xf>
    <xf numFmtId="0" fontId="29" fillId="0" borderId="11" xfId="1" applyFont="1" applyBorder="1" applyAlignment="1">
      <alignment horizontal="centerContinuous" vertical="center"/>
    </xf>
    <xf numFmtId="0" fontId="29" fillId="0" borderId="21" xfId="1" applyFont="1" applyBorder="1" applyAlignment="1">
      <alignment horizontal="center" vertical="center"/>
    </xf>
    <xf numFmtId="0" fontId="6" fillId="0" borderId="13" xfId="1" applyFont="1" applyBorder="1" applyAlignment="1">
      <alignment vertical="center"/>
    </xf>
    <xf numFmtId="0" fontId="29" fillId="0" borderId="0" xfId="1" applyFont="1" applyAlignment="1">
      <alignment horizontal="centerContinuous"/>
    </xf>
    <xf numFmtId="0" fontId="67" fillId="0" borderId="0" xfId="1" applyFont="1"/>
    <xf numFmtId="0" fontId="6" fillId="0" borderId="0" xfId="1" applyFont="1" applyFill="1" applyBorder="1" applyAlignment="1">
      <alignment horizontal="center"/>
    </xf>
    <xf numFmtId="0" fontId="6" fillId="0" borderId="0" xfId="1" applyFont="1" applyAlignment="1">
      <alignment horizontal="centerContinuous"/>
    </xf>
    <xf numFmtId="180" fontId="29" fillId="0" borderId="1" xfId="2" applyNumberFormat="1" applyFont="1" applyFill="1" applyBorder="1" applyAlignment="1">
      <alignment horizontal="right"/>
    </xf>
    <xf numFmtId="180" fontId="29" fillId="0" borderId="2" xfId="2" applyNumberFormat="1" applyFont="1" applyFill="1" applyBorder="1"/>
    <xf numFmtId="180" fontId="29" fillId="0" borderId="0" xfId="2" applyNumberFormat="1" applyFont="1" applyFill="1" applyBorder="1" applyAlignment="1">
      <alignment horizontal="right"/>
    </xf>
    <xf numFmtId="180" fontId="29" fillId="0" borderId="4" xfId="2" applyNumberFormat="1" applyFont="1" applyFill="1" applyBorder="1"/>
    <xf numFmtId="180" fontId="29" fillId="0" borderId="0" xfId="2" applyNumberFormat="1" applyFont="1" applyBorder="1" applyAlignment="1">
      <alignment horizontal="right"/>
    </xf>
    <xf numFmtId="180" fontId="29" fillId="0" borderId="0" xfId="2" quotePrefix="1" applyNumberFormat="1" applyFont="1" applyFill="1" applyBorder="1" applyAlignment="1">
      <alignment horizontal="right"/>
    </xf>
    <xf numFmtId="180" fontId="29" fillId="0" borderId="4" xfId="2" applyNumberFormat="1" applyFont="1" applyBorder="1"/>
    <xf numFmtId="0" fontId="29" fillId="0" borderId="7" xfId="1" applyFont="1" applyBorder="1" applyAlignment="1">
      <alignment horizontal="centerContinuous" vertical="center"/>
    </xf>
    <xf numFmtId="0" fontId="6" fillId="0" borderId="3" xfId="1" applyFont="1" applyBorder="1" applyAlignment="1">
      <alignment vertical="center"/>
    </xf>
    <xf numFmtId="0" fontId="29" fillId="0" borderId="148" xfId="1" applyFont="1" applyBorder="1" applyAlignment="1">
      <alignment horizontal="centerContinuous" vertical="center"/>
    </xf>
    <xf numFmtId="0" fontId="29" fillId="0" borderId="82" xfId="1" applyFont="1" applyBorder="1" applyAlignment="1">
      <alignment horizontal="centerContinuous" vertical="center"/>
    </xf>
    <xf numFmtId="0" fontId="29" fillId="0" borderId="149" xfId="1" applyFont="1" applyBorder="1" applyAlignment="1">
      <alignment horizontal="centerContinuous" vertical="center"/>
    </xf>
    <xf numFmtId="0" fontId="29" fillId="0" borderId="39" xfId="1" applyFont="1" applyBorder="1"/>
    <xf numFmtId="0" fontId="2" fillId="0" borderId="3" xfId="1" applyFont="1" applyBorder="1" applyAlignment="1">
      <alignment horizontal="distributed" justifyLastLine="1"/>
    </xf>
    <xf numFmtId="0" fontId="2" fillId="0" borderId="5" xfId="1" applyFont="1" applyBorder="1" applyAlignment="1">
      <alignment horizontal="distributed" justifyLastLine="1"/>
    </xf>
    <xf numFmtId="0" fontId="2" fillId="0" borderId="17" xfId="1" applyBorder="1" applyAlignment="1">
      <alignment horizontal="centerContinuous" vertical="center"/>
    </xf>
    <xf numFmtId="0" fontId="2" fillId="0" borderId="1" xfId="1" applyFont="1" applyFill="1" applyBorder="1" applyAlignment="1">
      <alignment horizontal="right"/>
    </xf>
    <xf numFmtId="0" fontId="2" fillId="0" borderId="0" xfId="1" applyFont="1" applyFill="1" applyBorder="1" applyAlignment="1">
      <alignment horizontal="right"/>
    </xf>
    <xf numFmtId="0" fontId="2" fillId="0" borderId="0" xfId="1" applyFont="1" applyFill="1" applyBorder="1" applyAlignment="1">
      <alignment horizontal="center"/>
    </xf>
    <xf numFmtId="0" fontId="43" fillId="0" borderId="0" xfId="1" applyFont="1"/>
    <xf numFmtId="0" fontId="2" fillId="0" borderId="14" xfId="1" applyFont="1" applyFill="1" applyBorder="1" applyAlignment="1"/>
    <xf numFmtId="38" fontId="2" fillId="0" borderId="14" xfId="2" applyFont="1" applyFill="1" applyBorder="1" applyAlignment="1"/>
    <xf numFmtId="0" fontId="6" fillId="0" borderId="13" xfId="1" applyFont="1" applyFill="1" applyBorder="1" applyAlignment="1">
      <alignment horizontal="center"/>
    </xf>
    <xf numFmtId="0" fontId="2" fillId="0" borderId="1" xfId="1" applyFont="1" applyBorder="1" applyAlignment="1">
      <alignment horizontal="right"/>
    </xf>
    <xf numFmtId="0" fontId="40" fillId="0" borderId="0" xfId="1" applyFont="1" applyAlignment="1">
      <alignment shrinkToFit="1"/>
    </xf>
    <xf numFmtId="179" fontId="2" fillId="0" borderId="14" xfId="1" applyNumberFormat="1" applyFont="1" applyFill="1" applyBorder="1" applyAlignment="1">
      <alignment horizontal="right"/>
    </xf>
    <xf numFmtId="0" fontId="2" fillId="0" borderId="14" xfId="1" applyFont="1" applyFill="1" applyBorder="1" applyAlignment="1">
      <alignment horizontal="center"/>
    </xf>
    <xf numFmtId="0" fontId="30" fillId="0" borderId="0" xfId="1" applyFont="1"/>
    <xf numFmtId="0" fontId="2" fillId="0" borderId="44" xfId="1" applyBorder="1" applyAlignment="1">
      <alignment horizontal="center" vertical="center" wrapText="1" shrinkToFit="1"/>
    </xf>
    <xf numFmtId="0" fontId="2" fillId="0" borderId="66" xfId="1" applyBorder="1" applyAlignment="1">
      <alignment horizontal="center" vertical="center"/>
    </xf>
    <xf numFmtId="0" fontId="2" fillId="0" borderId="44" xfId="1" applyBorder="1" applyAlignment="1">
      <alignment horizontal="center" vertical="center" shrinkToFit="1"/>
    </xf>
    <xf numFmtId="0" fontId="2" fillId="0" borderId="69" xfId="1" applyBorder="1" applyAlignment="1">
      <alignment horizontal="center" vertical="center"/>
    </xf>
    <xf numFmtId="0" fontId="2" fillId="0" borderId="35" xfId="1" applyFont="1" applyBorder="1" applyAlignment="1">
      <alignment vertical="center"/>
    </xf>
    <xf numFmtId="0" fontId="2" fillId="0" borderId="0" xfId="5" applyAlignment="1">
      <alignment horizontal="left" vertical="center" shrinkToFit="1"/>
    </xf>
    <xf numFmtId="38" fontId="2" fillId="0" borderId="1" xfId="6" applyFont="1" applyBorder="1">
      <alignment vertical="center"/>
    </xf>
    <xf numFmtId="38" fontId="2" fillId="0" borderId="6" xfId="6" applyFont="1" applyBorder="1">
      <alignment vertical="center"/>
    </xf>
    <xf numFmtId="38" fontId="2" fillId="0" borderId="17" xfId="6" applyFont="1" applyFill="1" applyBorder="1">
      <alignment vertical="center"/>
    </xf>
    <xf numFmtId="38" fontId="2" fillId="0" borderId="1" xfId="6" applyFont="1" applyFill="1" applyBorder="1">
      <alignment vertical="center"/>
    </xf>
    <xf numFmtId="38" fontId="2" fillId="0" borderId="2" xfId="6" applyFont="1" applyFill="1" applyBorder="1">
      <alignment vertical="center"/>
    </xf>
    <xf numFmtId="0" fontId="2" fillId="0" borderId="3" xfId="5" applyBorder="1" applyAlignment="1">
      <alignment horizontal="center" vertical="center"/>
    </xf>
    <xf numFmtId="38" fontId="2" fillId="0" borderId="27" xfId="6" applyFont="1" applyBorder="1">
      <alignment vertical="center"/>
    </xf>
    <xf numFmtId="38" fontId="2" fillId="0" borderId="26" xfId="6" applyFont="1" applyFill="1" applyBorder="1">
      <alignment vertical="center"/>
    </xf>
    <xf numFmtId="0" fontId="2" fillId="0" borderId="5" xfId="5" applyBorder="1" applyAlignment="1">
      <alignment horizontal="center" vertical="center"/>
    </xf>
    <xf numFmtId="38" fontId="0" fillId="0" borderId="0" xfId="6" applyFont="1" applyFill="1" applyBorder="1" applyAlignment="1">
      <alignment horizontal="right" vertical="center"/>
    </xf>
    <xf numFmtId="38" fontId="0" fillId="0" borderId="4" xfId="6" applyFont="1" applyFill="1" applyBorder="1" applyAlignment="1">
      <alignment horizontal="right" vertical="center"/>
    </xf>
    <xf numFmtId="38" fontId="0" fillId="0" borderId="0" xfId="6" applyFont="1">
      <alignment vertical="center"/>
    </xf>
    <xf numFmtId="0" fontId="2" fillId="0" borderId="16" xfId="5" applyBorder="1" applyAlignment="1">
      <alignment horizontal="center" vertical="center"/>
    </xf>
    <xf numFmtId="0" fontId="2" fillId="0" borderId="43" xfId="5" applyBorder="1" applyAlignment="1">
      <alignment horizontal="center" vertical="center"/>
    </xf>
    <xf numFmtId="0" fontId="2" fillId="0" borderId="7" xfId="5" applyBorder="1" applyAlignment="1">
      <alignment horizontal="center" vertical="center"/>
    </xf>
    <xf numFmtId="0" fontId="2" fillId="0" borderId="8" xfId="5" applyBorder="1" applyAlignment="1">
      <alignment horizontal="center" vertical="center"/>
    </xf>
    <xf numFmtId="0" fontId="2" fillId="0" borderId="3" xfId="5" applyBorder="1">
      <alignment vertical="center"/>
    </xf>
    <xf numFmtId="0" fontId="2" fillId="0" borderId="13" xfId="5" applyBorder="1" applyAlignment="1">
      <alignment horizontal="right" vertical="center"/>
    </xf>
    <xf numFmtId="0" fontId="2" fillId="0" borderId="14" xfId="5" applyBorder="1" applyAlignment="1">
      <alignment horizontal="right" vertical="center"/>
    </xf>
    <xf numFmtId="0" fontId="2" fillId="0" borderId="14" xfId="5" applyBorder="1" applyAlignment="1">
      <alignment horizontal="left" vertical="center"/>
    </xf>
    <xf numFmtId="0" fontId="2" fillId="0" borderId="14" xfId="5" applyBorder="1" applyAlignment="1">
      <alignment vertical="center" shrinkToFit="1"/>
    </xf>
    <xf numFmtId="0" fontId="47" fillId="0" borderId="0" xfId="5" applyFont="1">
      <alignment vertical="center"/>
    </xf>
    <xf numFmtId="0" fontId="47" fillId="0" borderId="5" xfId="5" applyFont="1" applyBorder="1" applyAlignment="1">
      <alignment horizontal="center" vertical="center"/>
    </xf>
    <xf numFmtId="38" fontId="47" fillId="0" borderId="0" xfId="6" applyFont="1" applyBorder="1">
      <alignment vertical="center"/>
    </xf>
    <xf numFmtId="38" fontId="47" fillId="0" borderId="0" xfId="6" applyFont="1" applyFill="1" applyBorder="1">
      <alignment vertical="center"/>
    </xf>
    <xf numFmtId="179" fontId="2" fillId="0" borderId="0" xfId="5" applyNumberFormat="1">
      <alignment vertical="center"/>
    </xf>
    <xf numFmtId="179" fontId="2" fillId="0" borderId="0" xfId="5" applyNumberFormat="1" applyAlignment="1">
      <alignment vertical="center" shrinkToFit="1"/>
    </xf>
    <xf numFmtId="179" fontId="2" fillId="0" borderId="0" xfId="5" applyNumberFormat="1" applyBorder="1" applyAlignment="1">
      <alignment horizontal="right" vertical="center"/>
    </xf>
    <xf numFmtId="179" fontId="2" fillId="0" borderId="0" xfId="5" applyNumberFormat="1" applyBorder="1" applyAlignment="1">
      <alignment vertical="center" shrinkToFit="1"/>
    </xf>
    <xf numFmtId="180" fontId="2" fillId="0" borderId="1" xfId="5" applyNumberFormat="1" applyFont="1" applyFill="1" applyBorder="1" applyAlignment="1">
      <alignment horizontal="right" vertical="center"/>
    </xf>
    <xf numFmtId="179" fontId="2" fillId="0" borderId="40" xfId="5" applyNumberFormat="1" applyBorder="1" applyAlignment="1">
      <alignment horizontal="center" vertical="center"/>
    </xf>
    <xf numFmtId="180" fontId="2" fillId="0" borderId="0" xfId="5" applyNumberFormat="1" applyFont="1" applyFill="1" applyBorder="1" applyAlignment="1">
      <alignment horizontal="right" vertical="center"/>
    </xf>
    <xf numFmtId="179" fontId="2" fillId="0" borderId="41" xfId="5" applyNumberFormat="1" applyBorder="1" applyAlignment="1">
      <alignment horizontal="center" vertical="center"/>
    </xf>
    <xf numFmtId="180" fontId="2" fillId="0" borderId="0" xfId="6" applyNumberFormat="1" applyFont="1" applyFill="1" applyBorder="1">
      <alignment vertical="center"/>
    </xf>
    <xf numFmtId="38" fontId="0" fillId="0" borderId="0" xfId="6" applyFont="1" applyFill="1" applyBorder="1" applyAlignment="1">
      <alignment vertical="center"/>
    </xf>
    <xf numFmtId="180" fontId="8" fillId="0" borderId="0" xfId="5" applyNumberFormat="1" applyFont="1" applyFill="1" applyBorder="1" applyAlignment="1">
      <alignment horizontal="right" vertical="center"/>
    </xf>
    <xf numFmtId="179" fontId="2" fillId="0" borderId="56" xfId="5" applyNumberFormat="1" applyBorder="1" applyAlignment="1">
      <alignment horizontal="center" vertical="center"/>
    </xf>
    <xf numFmtId="179" fontId="2" fillId="0" borderId="7" xfId="5" applyNumberFormat="1" applyBorder="1" applyAlignment="1">
      <alignment horizontal="center" vertical="center"/>
    </xf>
    <xf numFmtId="179" fontId="2" fillId="0" borderId="43" xfId="5" applyNumberFormat="1" applyBorder="1" applyAlignment="1">
      <alignment horizontal="center" vertical="center"/>
    </xf>
    <xf numFmtId="179" fontId="2" fillId="0" borderId="40" xfId="5" applyNumberFormat="1" applyBorder="1">
      <alignment vertical="center"/>
    </xf>
    <xf numFmtId="179" fontId="2" fillId="0" borderId="42" xfId="5" applyNumberFormat="1" applyBorder="1" applyAlignment="1">
      <alignment horizontal="right" vertical="center"/>
    </xf>
    <xf numFmtId="179" fontId="26" fillId="0" borderId="0" xfId="5" applyNumberFormat="1" applyFont="1">
      <alignment vertical="center"/>
    </xf>
    <xf numFmtId="179" fontId="2" fillId="0" borderId="14" xfId="5" applyNumberFormat="1" applyBorder="1" applyAlignment="1">
      <alignment vertical="center" shrinkToFit="1"/>
    </xf>
    <xf numFmtId="180" fontId="2" fillId="0" borderId="4" xfId="5" applyNumberFormat="1" applyFont="1" applyFill="1" applyBorder="1" applyAlignment="1">
      <alignment horizontal="right" vertical="center"/>
    </xf>
    <xf numFmtId="0" fontId="8" fillId="0" borderId="0" xfId="5" applyFont="1" applyBorder="1" applyAlignment="1">
      <alignment vertical="center" shrinkToFit="1"/>
    </xf>
    <xf numFmtId="0" fontId="2" fillId="0" borderId="0" xfId="5" applyBorder="1" applyAlignment="1">
      <alignment vertical="center"/>
    </xf>
    <xf numFmtId="38" fontId="13" fillId="0" borderId="0" xfId="6" applyFont="1" applyFill="1" applyBorder="1" applyAlignment="1">
      <alignment horizontal="right" vertical="center"/>
    </xf>
    <xf numFmtId="0" fontId="13" fillId="0" borderId="0" xfId="5" applyFont="1" applyBorder="1" applyAlignment="1">
      <alignment horizontal="center" vertical="center"/>
    </xf>
    <xf numFmtId="38" fontId="13" fillId="0" borderId="1" xfId="6" applyFont="1" applyFill="1" applyBorder="1" applyAlignment="1">
      <alignment horizontal="right" vertical="center"/>
    </xf>
    <xf numFmtId="38" fontId="13" fillId="0" borderId="6" xfId="6" applyFont="1" applyFill="1" applyBorder="1" applyAlignment="1">
      <alignment horizontal="right" vertical="center"/>
    </xf>
    <xf numFmtId="38" fontId="13" fillId="0" borderId="17" xfId="6" applyFont="1" applyFill="1" applyBorder="1" applyAlignment="1">
      <alignment horizontal="right" vertical="center"/>
    </xf>
    <xf numFmtId="38" fontId="13" fillId="0" borderId="2" xfId="6" applyFont="1" applyFill="1" applyBorder="1" applyAlignment="1">
      <alignment horizontal="right" vertical="center"/>
    </xf>
    <xf numFmtId="0" fontId="13" fillId="0" borderId="3" xfId="5" applyFont="1" applyBorder="1" applyAlignment="1">
      <alignment horizontal="center" vertical="center"/>
    </xf>
    <xf numFmtId="38" fontId="13" fillId="0" borderId="26" xfId="6" applyFont="1" applyFill="1" applyBorder="1" applyAlignment="1">
      <alignment horizontal="right" vertical="center"/>
    </xf>
    <xf numFmtId="38" fontId="13" fillId="0" borderId="27" xfId="6" applyFont="1" applyFill="1" applyBorder="1" applyAlignment="1">
      <alignment horizontal="right" vertical="center"/>
    </xf>
    <xf numFmtId="38" fontId="13" fillId="0" borderId="4" xfId="6" applyFont="1" applyFill="1" applyBorder="1" applyAlignment="1">
      <alignment horizontal="right" vertical="center"/>
    </xf>
    <xf numFmtId="0" fontId="13" fillId="0" borderId="5" xfId="5" applyFont="1" applyBorder="1" applyAlignment="1">
      <alignment horizontal="center" vertical="center"/>
    </xf>
    <xf numFmtId="38" fontId="13" fillId="0" borderId="0" xfId="6" applyFont="1" applyBorder="1" applyAlignment="1">
      <alignment horizontal="right" vertical="center"/>
    </xf>
    <xf numFmtId="38" fontId="13" fillId="0" borderId="26" xfId="6" applyFont="1" applyBorder="1" applyAlignment="1">
      <alignment horizontal="right" vertical="center"/>
    </xf>
    <xf numFmtId="38" fontId="13" fillId="0" borderId="27" xfId="6" applyFont="1" applyBorder="1" applyAlignment="1">
      <alignment horizontal="right" vertical="center"/>
    </xf>
    <xf numFmtId="38" fontId="13" fillId="0" borderId="26" xfId="6" quotePrefix="1" applyFont="1" applyBorder="1" applyAlignment="1">
      <alignment horizontal="right" vertical="center"/>
    </xf>
    <xf numFmtId="38" fontId="13" fillId="0" borderId="0" xfId="6" quotePrefix="1" applyFont="1" applyBorder="1" applyAlignment="1">
      <alignment horizontal="right" vertical="center"/>
    </xf>
    <xf numFmtId="38" fontId="13" fillId="0" borderId="27" xfId="6" quotePrefix="1" applyFont="1" applyBorder="1" applyAlignment="1">
      <alignment horizontal="right" vertical="center"/>
    </xf>
    <xf numFmtId="38" fontId="13" fillId="0" borderId="14" xfId="6" applyFont="1" applyBorder="1" applyAlignment="1">
      <alignment horizontal="right" vertical="center"/>
    </xf>
    <xf numFmtId="38" fontId="13" fillId="0" borderId="31" xfId="6" quotePrefix="1" applyFont="1" applyBorder="1" applyAlignment="1">
      <alignment horizontal="right" vertical="center"/>
    </xf>
    <xf numFmtId="38" fontId="13" fillId="0" borderId="14" xfId="6" quotePrefix="1" applyFont="1" applyBorder="1" applyAlignment="1">
      <alignment horizontal="right" vertical="center"/>
    </xf>
    <xf numFmtId="38" fontId="13" fillId="0" borderId="9" xfId="6" quotePrefix="1" applyFont="1" applyBorder="1" applyAlignment="1">
      <alignment horizontal="right" vertical="center"/>
    </xf>
    <xf numFmtId="0" fontId="13" fillId="0" borderId="13" xfId="5" applyFont="1" applyBorder="1" applyAlignment="1">
      <alignment horizontal="center" vertical="center"/>
    </xf>
    <xf numFmtId="0" fontId="13" fillId="0" borderId="16" xfId="5" applyFont="1" applyBorder="1" applyAlignment="1">
      <alignment horizontal="center" vertical="center" shrinkToFit="1"/>
    </xf>
    <xf numFmtId="0" fontId="13" fillId="0" borderId="7" xfId="5" applyFont="1" applyBorder="1" applyAlignment="1">
      <alignment horizontal="center" vertical="center" shrinkToFit="1"/>
    </xf>
    <xf numFmtId="0" fontId="13" fillId="0" borderId="43" xfId="5" applyFont="1" applyBorder="1" applyAlignment="1">
      <alignment horizontal="center" vertical="center" shrinkToFit="1"/>
    </xf>
    <xf numFmtId="0" fontId="13" fillId="0" borderId="3" xfId="5" applyFont="1" applyBorder="1" applyAlignment="1">
      <alignment horizontal="left" vertical="center"/>
    </xf>
    <xf numFmtId="0" fontId="13" fillId="0" borderId="5" xfId="5" applyFont="1" applyBorder="1" applyAlignment="1">
      <alignment horizontal="right" vertical="center"/>
    </xf>
    <xf numFmtId="0" fontId="13" fillId="0" borderId="57" xfId="5" applyFont="1" applyBorder="1" applyAlignment="1">
      <alignment horizontal="center" vertical="center"/>
    </xf>
    <xf numFmtId="0" fontId="2" fillId="0" borderId="34" xfId="5" applyBorder="1">
      <alignment vertical="center"/>
    </xf>
    <xf numFmtId="38" fontId="13" fillId="0" borderId="31" xfId="6" applyFont="1" applyBorder="1" applyAlignment="1">
      <alignment horizontal="right" vertical="center"/>
    </xf>
    <xf numFmtId="38" fontId="13" fillId="0" borderId="9" xfId="6" applyFont="1" applyBorder="1" applyAlignment="1">
      <alignment horizontal="right" vertical="center"/>
    </xf>
    <xf numFmtId="38" fontId="13" fillId="0" borderId="14" xfId="6" applyFont="1" applyFill="1" applyBorder="1" applyAlignment="1">
      <alignment horizontal="right" vertical="center"/>
    </xf>
    <xf numFmtId="0" fontId="2" fillId="0" borderId="14" xfId="5" applyBorder="1">
      <alignment vertical="center"/>
    </xf>
    <xf numFmtId="38" fontId="13" fillId="0" borderId="4" xfId="6" applyFont="1" applyBorder="1" applyAlignment="1">
      <alignment horizontal="right" vertical="center"/>
    </xf>
    <xf numFmtId="5" fontId="6" fillId="0" borderId="3" xfId="1" applyNumberFormat="1" applyFont="1" applyFill="1" applyBorder="1" applyAlignment="1" applyProtection="1">
      <alignment horizontal="distributed" justifyLastLine="1"/>
    </xf>
    <xf numFmtId="38" fontId="6" fillId="0" borderId="4" xfId="2" applyFont="1" applyFill="1" applyBorder="1"/>
    <xf numFmtId="5" fontId="6" fillId="0" borderId="5" xfId="1" applyNumberFormat="1" applyFont="1" applyFill="1" applyBorder="1" applyAlignment="1" applyProtection="1">
      <alignment horizontal="distributed" justifyLastLine="1"/>
    </xf>
    <xf numFmtId="38" fontId="6" fillId="0" borderId="4" xfId="2" applyFont="1" applyBorder="1"/>
    <xf numFmtId="5" fontId="6" fillId="0" borderId="5" xfId="1" applyNumberFormat="1" applyFont="1" applyBorder="1" applyAlignment="1" applyProtection="1">
      <alignment horizontal="distributed" justifyLastLine="1"/>
    </xf>
    <xf numFmtId="0" fontId="6" fillId="0" borderId="44" xfId="1" applyFont="1" applyBorder="1" applyAlignment="1">
      <alignment horizontal="distributed" vertical="center"/>
    </xf>
    <xf numFmtId="0" fontId="6" fillId="0" borderId="69" xfId="1" applyFont="1" applyBorder="1" applyAlignment="1">
      <alignment horizontal="distributed" vertical="center"/>
    </xf>
    <xf numFmtId="0" fontId="6" fillId="0" borderId="45" xfId="1" applyFont="1" applyBorder="1" applyAlignment="1">
      <alignment horizontal="distributed" vertical="center"/>
    </xf>
    <xf numFmtId="0" fontId="6" fillId="0" borderId="35" xfId="1" applyFont="1" applyBorder="1"/>
    <xf numFmtId="201" fontId="0" fillId="0" borderId="34" xfId="6" applyNumberFormat="1" applyFont="1" applyBorder="1">
      <alignment vertical="center"/>
    </xf>
    <xf numFmtId="0" fontId="2" fillId="0" borderId="35" xfId="5" applyFont="1" applyFill="1" applyBorder="1" applyAlignment="1">
      <alignment horizontal="distributed" vertical="center"/>
    </xf>
    <xf numFmtId="38" fontId="0" fillId="0" borderId="34" xfId="6" applyFont="1" applyBorder="1">
      <alignment vertical="center"/>
    </xf>
    <xf numFmtId="0" fontId="2" fillId="0" borderId="35" xfId="5" applyFont="1" applyBorder="1" applyAlignment="1">
      <alignment horizontal="distributed" vertical="center"/>
    </xf>
    <xf numFmtId="201" fontId="0" fillId="0" borderId="0" xfId="6" applyNumberFormat="1" applyFont="1">
      <alignment vertical="center"/>
    </xf>
    <xf numFmtId="0" fontId="2" fillId="0" borderId="5" xfId="5" applyFont="1" applyBorder="1" applyAlignment="1">
      <alignment horizontal="distributed" vertical="center"/>
    </xf>
    <xf numFmtId="0" fontId="2" fillId="0" borderId="16" xfId="5" applyFont="1" applyBorder="1" applyAlignment="1">
      <alignment horizontal="center" vertical="center"/>
    </xf>
    <xf numFmtId="0" fontId="2" fillId="0" borderId="7" xfId="5" applyFont="1" applyBorder="1" applyAlignment="1">
      <alignment horizontal="center" vertical="center"/>
    </xf>
    <xf numFmtId="0" fontId="2" fillId="0" borderId="8" xfId="5" applyFont="1" applyBorder="1" applyAlignment="1">
      <alignment horizontal="center" vertical="center"/>
    </xf>
    <xf numFmtId="0" fontId="2" fillId="0" borderId="3" xfId="5" applyFont="1" applyBorder="1">
      <alignment vertical="center"/>
    </xf>
    <xf numFmtId="0" fontId="2" fillId="0" borderId="13" xfId="5" applyFont="1" applyBorder="1" applyAlignment="1">
      <alignment horizontal="right" vertical="center"/>
    </xf>
    <xf numFmtId="0" fontId="2" fillId="0" borderId="0" xfId="5" applyFont="1" applyFill="1" applyBorder="1" applyAlignment="1">
      <alignment horizontal="left" vertical="center"/>
    </xf>
    <xf numFmtId="0" fontId="29" fillId="0" borderId="0" xfId="5" applyFont="1" applyFill="1" applyBorder="1" applyAlignment="1">
      <alignment horizontal="left" vertical="center"/>
    </xf>
    <xf numFmtId="201" fontId="0" fillId="0" borderId="0" xfId="6" applyNumberFormat="1" applyFont="1" applyBorder="1">
      <alignment vertical="center"/>
    </xf>
    <xf numFmtId="38" fontId="0" fillId="0" borderId="0" xfId="6" applyFont="1" applyBorder="1" applyAlignment="1">
      <alignment vertical="center" shrinkToFit="1"/>
    </xf>
    <xf numFmtId="201" fontId="0" fillId="0" borderId="34" xfId="6" applyNumberFormat="1" applyFont="1" applyFill="1" applyBorder="1">
      <alignment vertical="center"/>
    </xf>
    <xf numFmtId="38" fontId="0" fillId="0" borderId="34" xfId="6" applyFont="1" applyFill="1" applyBorder="1" applyAlignment="1">
      <alignment vertical="center" shrinkToFit="1"/>
    </xf>
    <xf numFmtId="38" fontId="0" fillId="0" borderId="1" xfId="6" applyFont="1" applyBorder="1" applyAlignment="1">
      <alignment vertical="center" shrinkToFit="1"/>
    </xf>
    <xf numFmtId="38" fontId="0" fillId="0" borderId="36" xfId="6" applyFont="1" applyBorder="1" applyAlignment="1">
      <alignment vertical="center" shrinkToFit="1"/>
    </xf>
    <xf numFmtId="0" fontId="2" fillId="0" borderId="34" xfId="5" applyFont="1" applyFill="1" applyBorder="1" applyAlignment="1">
      <alignment horizontal="distributed" vertical="center"/>
    </xf>
    <xf numFmtId="38" fontId="0" fillId="0" borderId="34" xfId="6" applyFont="1" applyFill="1" applyBorder="1">
      <alignment vertical="center"/>
    </xf>
    <xf numFmtId="38" fontId="0" fillId="0" borderId="14" xfId="6" applyFont="1" applyFill="1" applyBorder="1">
      <alignment vertical="center"/>
    </xf>
    <xf numFmtId="201" fontId="0" fillId="0" borderId="0" xfId="6" applyNumberFormat="1" applyFont="1" applyFill="1">
      <alignment vertical="center"/>
    </xf>
    <xf numFmtId="38" fontId="0" fillId="0" borderId="0" xfId="6" quotePrefix="1" applyFont="1" applyFill="1" applyAlignment="1">
      <alignment horizontal="right" vertical="center"/>
    </xf>
    <xf numFmtId="0" fontId="2" fillId="0" borderId="0" xfId="5" applyFont="1" applyBorder="1" applyAlignment="1">
      <alignment horizontal="center" vertical="center"/>
    </xf>
    <xf numFmtId="201" fontId="51" fillId="0" borderId="1" xfId="6" applyNumberFormat="1" applyFont="1" applyFill="1" applyBorder="1">
      <alignment vertical="center"/>
    </xf>
    <xf numFmtId="38" fontId="51" fillId="0" borderId="1" xfId="6" applyFont="1" applyFill="1" applyBorder="1">
      <alignment vertical="center"/>
    </xf>
    <xf numFmtId="38" fontId="51" fillId="0" borderId="1" xfId="6" applyFont="1" applyBorder="1" applyAlignment="1">
      <alignment vertical="center"/>
    </xf>
    <xf numFmtId="38" fontId="51" fillId="0" borderId="2" xfId="6" applyFont="1" applyBorder="1" applyAlignment="1">
      <alignment vertical="center"/>
    </xf>
    <xf numFmtId="201" fontId="51" fillId="0" borderId="0" xfId="6" applyNumberFormat="1" applyFont="1" applyFill="1">
      <alignment vertical="center"/>
    </xf>
    <xf numFmtId="38" fontId="51" fillId="0" borderId="0" xfId="6" applyFont="1" applyFill="1">
      <alignment vertical="center"/>
    </xf>
    <xf numFmtId="38" fontId="51" fillId="0" borderId="0" xfId="6" applyFont="1" applyBorder="1" applyAlignment="1">
      <alignment vertical="center"/>
    </xf>
    <xf numFmtId="38" fontId="51" fillId="0" borderId="4" xfId="6" applyFont="1" applyBorder="1" applyAlignment="1">
      <alignment vertical="center"/>
    </xf>
    <xf numFmtId="38" fontId="51" fillId="0" borderId="14" xfId="6" applyFont="1" applyBorder="1" applyAlignment="1">
      <alignment vertical="center"/>
    </xf>
    <xf numFmtId="38" fontId="51" fillId="0" borderId="22" xfId="6" applyFont="1" applyBorder="1" applyAlignment="1">
      <alignment vertical="center"/>
    </xf>
    <xf numFmtId="201" fontId="0" fillId="0" borderId="0" xfId="6" applyNumberFormat="1" applyFont="1" applyBorder="1" applyAlignment="1">
      <alignment vertical="center" shrinkToFit="1"/>
    </xf>
    <xf numFmtId="201" fontId="0" fillId="0" borderId="34" xfId="6" applyNumberFormat="1" applyFont="1" applyFill="1" applyBorder="1" applyAlignment="1">
      <alignment vertical="center" shrinkToFit="1"/>
    </xf>
    <xf numFmtId="202" fontId="0" fillId="0" borderId="0" xfId="6" applyNumberFormat="1" applyFont="1">
      <alignment vertical="center"/>
    </xf>
    <xf numFmtId="0" fontId="2" fillId="6" borderId="0" xfId="1" applyFill="1"/>
    <xf numFmtId="0" fontId="2" fillId="6" borderId="4" xfId="1" applyFill="1" applyBorder="1"/>
    <xf numFmtId="206" fontId="2" fillId="0" borderId="0" xfId="1" applyNumberFormat="1" applyFont="1" applyFill="1" applyBorder="1"/>
    <xf numFmtId="180" fontId="2" fillId="0" borderId="2" xfId="2" applyNumberFormat="1" applyFont="1" applyFill="1" applyBorder="1" applyAlignment="1">
      <alignment horizontal="right"/>
    </xf>
    <xf numFmtId="0" fontId="2" fillId="0" borderId="3" xfId="1" applyFont="1" applyFill="1" applyBorder="1" applyAlignment="1">
      <alignment horizontal="distributed"/>
    </xf>
    <xf numFmtId="180" fontId="2" fillId="0" borderId="4" xfId="2" applyNumberFormat="1" applyFont="1" applyFill="1" applyBorder="1" applyAlignment="1">
      <alignment horizontal="right"/>
    </xf>
    <xf numFmtId="0" fontId="2" fillId="0" borderId="5" xfId="1" applyFont="1" applyFill="1" applyBorder="1" applyAlignment="1">
      <alignment horizontal="distributed"/>
    </xf>
    <xf numFmtId="180" fontId="2" fillId="0" borderId="0" xfId="2" applyNumberFormat="1" applyFont="1" applyFill="1" applyBorder="1" applyAlignment="1">
      <alignment horizontal="right"/>
    </xf>
    <xf numFmtId="0" fontId="2" fillId="0" borderId="5" xfId="1" applyFill="1" applyBorder="1" applyAlignment="1">
      <alignment horizontal="distributed"/>
    </xf>
    <xf numFmtId="180" fontId="47" fillId="0" borderId="0" xfId="2" applyNumberFormat="1" applyFont="1" applyFill="1" applyBorder="1" applyAlignment="1">
      <alignment horizontal="right"/>
    </xf>
    <xf numFmtId="0" fontId="2" fillId="0" borderId="1" xfId="1" applyBorder="1" applyAlignment="1">
      <alignment horizontal="center" vertical="center"/>
    </xf>
    <xf numFmtId="0" fontId="2" fillId="0" borderId="11" xfId="1" applyBorder="1" applyAlignment="1">
      <alignment horizontal="centerContinuous"/>
    </xf>
    <xf numFmtId="0" fontId="2" fillId="0" borderId="14" xfId="1" applyBorder="1" applyAlignment="1">
      <alignment horizontal="centerContinuous"/>
    </xf>
    <xf numFmtId="0" fontId="2" fillId="0" borderId="10" xfId="1" applyBorder="1" applyAlignment="1">
      <alignment horizontal="centerContinuous"/>
    </xf>
    <xf numFmtId="0" fontId="40" fillId="0" borderId="0" xfId="1" applyFont="1"/>
    <xf numFmtId="0" fontId="2" fillId="0" borderId="0" xfId="1" applyFill="1" applyBorder="1" applyAlignment="1">
      <alignment horizontal="distributed" vertical="center"/>
    </xf>
    <xf numFmtId="38" fontId="0" fillId="0" borderId="0" xfId="2" applyFont="1" applyFill="1" applyBorder="1" applyAlignment="1">
      <alignment horizontal="right" vertical="center"/>
    </xf>
    <xf numFmtId="38" fontId="0" fillId="0" borderId="14" xfId="2" applyFont="1" applyFill="1" applyBorder="1" applyAlignment="1">
      <alignment horizontal="right"/>
    </xf>
    <xf numFmtId="38" fontId="0" fillId="0" borderId="14" xfId="2" applyFont="1" applyFill="1" applyBorder="1" applyAlignment="1">
      <alignment vertical="center"/>
    </xf>
    <xf numFmtId="0" fontId="2" fillId="0" borderId="40" xfId="1" applyFont="1" applyFill="1" applyBorder="1" applyAlignment="1">
      <alignment horizontal="distributed" vertical="center"/>
    </xf>
    <xf numFmtId="0" fontId="2" fillId="0" borderId="3" xfId="1" applyFont="1" applyFill="1" applyBorder="1" applyAlignment="1">
      <alignment horizontal="distributed" vertical="center"/>
    </xf>
    <xf numFmtId="0" fontId="2" fillId="0" borderId="41" xfId="1" applyFont="1" applyFill="1" applyBorder="1" applyAlignment="1">
      <alignment horizontal="distributed" vertical="center"/>
    </xf>
    <xf numFmtId="0" fontId="2" fillId="0" borderId="5" xfId="1" applyFont="1" applyFill="1" applyBorder="1" applyAlignment="1">
      <alignment horizontal="distributed" vertical="center"/>
    </xf>
    <xf numFmtId="0" fontId="2" fillId="0" borderId="0" xfId="1" applyFill="1" applyAlignment="1">
      <alignment vertical="center"/>
    </xf>
    <xf numFmtId="0" fontId="2" fillId="0" borderId="5" xfId="1" applyFill="1" applyBorder="1" applyAlignment="1">
      <alignment horizontal="distributed" vertical="center"/>
    </xf>
    <xf numFmtId="38" fontId="2" fillId="0" borderId="5" xfId="2" applyFont="1" applyFill="1" applyBorder="1" applyAlignment="1">
      <alignment horizontal="right" vertical="center"/>
    </xf>
    <xf numFmtId="38" fontId="2" fillId="0" borderId="0" xfId="2" applyFont="1" applyFill="1" applyBorder="1" applyAlignment="1">
      <alignment horizontal="right" vertical="center"/>
    </xf>
    <xf numFmtId="38" fontId="2" fillId="0" borderId="0" xfId="2" applyFont="1" applyFill="1" applyBorder="1" applyAlignment="1">
      <alignment vertical="center"/>
    </xf>
    <xf numFmtId="38" fontId="2" fillId="3" borderId="0" xfId="2" applyFont="1" applyFill="1" applyBorder="1" applyAlignment="1">
      <alignment vertical="center"/>
    </xf>
    <xf numFmtId="38" fontId="0" fillId="0" borderId="0" xfId="2" applyFont="1" applyBorder="1" applyAlignment="1">
      <alignment vertical="center"/>
    </xf>
    <xf numFmtId="0" fontId="2" fillId="0" borderId="5" xfId="1" applyBorder="1" applyAlignment="1">
      <alignment horizontal="distributed" vertical="center"/>
    </xf>
    <xf numFmtId="38" fontId="0" fillId="0" borderId="3" xfId="2" applyFont="1" applyBorder="1" applyAlignment="1">
      <alignment horizontal="center" vertical="center"/>
    </xf>
    <xf numFmtId="38" fontId="0" fillId="0" borderId="17" xfId="2" applyFont="1" applyBorder="1" applyAlignment="1">
      <alignment horizontal="center" vertical="center"/>
    </xf>
    <xf numFmtId="0" fontId="2" fillId="0" borderId="43" xfId="1" applyBorder="1" applyAlignment="1">
      <alignment horizontal="center" vertical="center"/>
    </xf>
    <xf numFmtId="38" fontId="0" fillId="0" borderId="57" xfId="2" applyFont="1" applyBorder="1" applyAlignment="1">
      <alignment horizontal="centerContinuous" vertical="center"/>
    </xf>
    <xf numFmtId="38" fontId="0" fillId="0" borderId="11" xfId="2" applyFont="1" applyBorder="1" applyAlignment="1">
      <alignment horizontal="centerContinuous" vertical="center"/>
    </xf>
    <xf numFmtId="0" fontId="2" fillId="0" borderId="34" xfId="1" applyBorder="1"/>
    <xf numFmtId="38" fontId="0" fillId="0" borderId="34" xfId="2" applyFont="1" applyBorder="1"/>
    <xf numFmtId="38" fontId="30" fillId="0" borderId="0" xfId="2" applyFont="1"/>
    <xf numFmtId="0" fontId="2" fillId="0" borderId="4" xfId="1" applyFont="1" applyBorder="1"/>
    <xf numFmtId="0" fontId="2" fillId="0" borderId="0" xfId="1" applyFont="1" applyFill="1" applyBorder="1" applyAlignment="1">
      <alignment horizontal="distributed" vertical="center"/>
    </xf>
    <xf numFmtId="0" fontId="2" fillId="0" borderId="0" xfId="1" applyFill="1" applyBorder="1" applyAlignment="1">
      <alignment horizontal="center" vertical="center"/>
    </xf>
    <xf numFmtId="38" fontId="2" fillId="0" borderId="5" xfId="2" applyFont="1" applyFill="1" applyBorder="1" applyAlignment="1">
      <alignment horizontal="right"/>
    </xf>
    <xf numFmtId="38" fontId="2" fillId="0" borderId="5" xfId="2" applyFont="1" applyFill="1" applyBorder="1" applyAlignment="1">
      <alignment vertical="center"/>
    </xf>
    <xf numFmtId="0" fontId="2" fillId="0" borderId="3" xfId="1" applyBorder="1" applyAlignment="1">
      <alignment horizontal="center" vertical="center"/>
    </xf>
    <xf numFmtId="0" fontId="2" fillId="0" borderId="23" xfId="1" applyBorder="1" applyAlignment="1">
      <alignment horizontal="centerContinuous" vertical="center"/>
    </xf>
    <xf numFmtId="0" fontId="2" fillId="0" borderId="24" xfId="1" applyBorder="1" applyAlignment="1">
      <alignment horizontal="centerContinuous" vertical="center"/>
    </xf>
    <xf numFmtId="38" fontId="0" fillId="0" borderId="10" xfId="2" applyFont="1" applyBorder="1" applyAlignment="1">
      <alignment horizontal="centerContinuous" vertical="center"/>
    </xf>
    <xf numFmtId="0" fontId="68" fillId="0" borderId="0" xfId="1" applyFont="1" applyBorder="1"/>
    <xf numFmtId="0" fontId="2" fillId="0" borderId="0" xfId="12" applyFont="1" applyFill="1"/>
    <xf numFmtId="0" fontId="2" fillId="0" borderId="0" xfId="12" applyFont="1" applyFill="1" applyAlignment="1">
      <alignment vertical="center"/>
    </xf>
    <xf numFmtId="0" fontId="2" fillId="0" borderId="0" xfId="12" applyFont="1" applyFill="1" applyBorder="1" applyAlignment="1" applyProtection="1">
      <alignment horizontal="left" vertical="center"/>
    </xf>
    <xf numFmtId="0" fontId="2" fillId="0" borderId="0" xfId="12" applyFont="1" applyFill="1" applyBorder="1" applyAlignment="1" applyProtection="1">
      <alignment horizontal="center" vertical="center"/>
    </xf>
    <xf numFmtId="0" fontId="60" fillId="0" borderId="0" xfId="12" applyFont="1" applyFill="1" applyAlignment="1">
      <alignment vertical="center"/>
    </xf>
    <xf numFmtId="38" fontId="60" fillId="0" borderId="68" xfId="2" applyFont="1" applyFill="1" applyBorder="1" applyAlignment="1">
      <alignment vertical="center"/>
    </xf>
    <xf numFmtId="204" fontId="60" fillId="0" borderId="68" xfId="12" applyNumberFormat="1" applyFont="1" applyFill="1" applyBorder="1" applyAlignment="1">
      <alignment horizontal="right" vertical="center"/>
    </xf>
    <xf numFmtId="0" fontId="60" fillId="0" borderId="68" xfId="12" applyFont="1" applyFill="1" applyBorder="1" applyAlignment="1" applyProtection="1">
      <alignment horizontal="left" vertical="center" shrinkToFit="1"/>
    </xf>
    <xf numFmtId="0" fontId="60" fillId="0" borderId="68" xfId="12" applyFont="1" applyFill="1" applyBorder="1" applyAlignment="1" applyProtection="1">
      <alignment horizontal="center" vertical="center" shrinkToFit="1"/>
    </xf>
    <xf numFmtId="38" fontId="60" fillId="0" borderId="150" xfId="2" applyFont="1" applyFill="1" applyBorder="1" applyAlignment="1">
      <alignment vertical="center"/>
    </xf>
    <xf numFmtId="204" fontId="60" fillId="0" borderId="150" xfId="12" applyNumberFormat="1" applyFont="1" applyFill="1" applyBorder="1" applyAlignment="1">
      <alignment horizontal="right" vertical="center"/>
    </xf>
    <xf numFmtId="0" fontId="60" fillId="0" borderId="150" xfId="12" applyFont="1" applyFill="1" applyBorder="1" applyAlignment="1" applyProtection="1">
      <alignment horizontal="left" vertical="center" shrinkToFit="1"/>
    </xf>
    <xf numFmtId="0" fontId="60" fillId="0" borderId="37" xfId="12" applyFont="1" applyFill="1" applyBorder="1" applyAlignment="1" applyProtection="1">
      <alignment horizontal="center" vertical="center" shrinkToFit="1"/>
    </xf>
    <xf numFmtId="0" fontId="60" fillId="0" borderId="37" xfId="12" applyFont="1" applyFill="1" applyBorder="1" applyAlignment="1" applyProtection="1">
      <alignment horizontal="left" vertical="center" shrinkToFit="1"/>
    </xf>
    <xf numFmtId="38" fontId="60" fillId="0" borderId="38" xfId="2" applyFont="1" applyFill="1" applyBorder="1" applyAlignment="1">
      <alignment vertical="center"/>
    </xf>
    <xf numFmtId="204" fontId="60" fillId="0" borderId="151" xfId="12" applyNumberFormat="1" applyFont="1" applyFill="1" applyBorder="1" applyAlignment="1">
      <alignment horizontal="right" vertical="center"/>
    </xf>
    <xf numFmtId="0" fontId="60" fillId="0" borderId="38" xfId="12" applyFont="1" applyFill="1" applyBorder="1" applyAlignment="1" applyProtection="1">
      <alignment horizontal="center" vertical="center" shrinkToFit="1"/>
    </xf>
    <xf numFmtId="38" fontId="60" fillId="0" borderId="113" xfId="2" applyFont="1" applyFill="1" applyBorder="1" applyAlignment="1">
      <alignment vertical="center"/>
    </xf>
    <xf numFmtId="37" fontId="60" fillId="0" borderId="113" xfId="12" applyNumberFormat="1" applyFont="1" applyFill="1" applyBorder="1" applyAlignment="1" applyProtection="1">
      <alignment vertical="center"/>
    </xf>
    <xf numFmtId="204" fontId="60" fillId="0" borderId="113" xfId="12" applyNumberFormat="1" applyFont="1" applyFill="1" applyBorder="1" applyAlignment="1">
      <alignment horizontal="right" vertical="center"/>
    </xf>
    <xf numFmtId="38" fontId="60" fillId="0" borderId="152" xfId="2" applyFont="1" applyFill="1" applyBorder="1" applyAlignment="1">
      <alignment vertical="center"/>
    </xf>
    <xf numFmtId="204" fontId="60" fillId="0" borderId="152" xfId="12" applyNumberFormat="1" applyFont="1" applyFill="1" applyBorder="1" applyAlignment="1">
      <alignment horizontal="right" vertical="center"/>
    </xf>
    <xf numFmtId="0" fontId="60" fillId="0" borderId="152" xfId="12" applyFont="1" applyFill="1" applyBorder="1" applyAlignment="1" applyProtection="1">
      <alignment horizontal="left" vertical="center" shrinkToFit="1"/>
    </xf>
    <xf numFmtId="0" fontId="60" fillId="0" borderId="38" xfId="12" applyFont="1" applyFill="1" applyBorder="1" applyAlignment="1" applyProtection="1">
      <alignment horizontal="left" vertical="center" shrinkToFit="1"/>
    </xf>
    <xf numFmtId="38" fontId="60" fillId="0" borderId="113" xfId="13" applyNumberFormat="1" applyFont="1" applyFill="1" applyBorder="1" applyAlignment="1" applyProtection="1">
      <alignment vertical="center"/>
    </xf>
    <xf numFmtId="177" fontId="60" fillId="0" borderId="113" xfId="12" applyNumberFormat="1" applyFont="1" applyFill="1" applyBorder="1" applyAlignment="1" applyProtection="1">
      <alignment vertical="center"/>
    </xf>
    <xf numFmtId="188" fontId="60" fillId="0" borderId="113" xfId="2" applyNumberFormat="1" applyFont="1" applyFill="1" applyBorder="1" applyAlignment="1">
      <alignment vertical="center"/>
    </xf>
    <xf numFmtId="188" fontId="60" fillId="0" borderId="113" xfId="12" applyNumberFormat="1" applyFont="1" applyFill="1" applyBorder="1" applyAlignment="1">
      <alignment horizontal="right" vertical="center"/>
    </xf>
    <xf numFmtId="203" fontId="60" fillId="0" borderId="113" xfId="2" applyNumberFormat="1" applyFont="1" applyFill="1" applyBorder="1" applyAlignment="1">
      <alignment vertical="center"/>
    </xf>
    <xf numFmtId="203" fontId="60" fillId="0" borderId="113" xfId="12" applyNumberFormat="1" applyFont="1" applyFill="1" applyBorder="1" applyAlignment="1">
      <alignment horizontal="right" vertical="center"/>
    </xf>
    <xf numFmtId="0" fontId="29" fillId="0" borderId="0" xfId="12" applyFont="1" applyFill="1" applyAlignment="1">
      <alignment horizontal="right" vertical="center"/>
    </xf>
    <xf numFmtId="0" fontId="2" fillId="0" borderId="0" xfId="12" applyFont="1" applyFill="1" applyAlignment="1">
      <alignment horizontal="right" vertical="center"/>
    </xf>
    <xf numFmtId="0" fontId="32" fillId="0" borderId="24" xfId="12" applyFont="1" applyFill="1" applyBorder="1" applyAlignment="1">
      <alignment horizontal="right"/>
    </xf>
    <xf numFmtId="0" fontId="2" fillId="0" borderId="24" xfId="12" applyFont="1" applyFill="1" applyBorder="1" applyAlignment="1">
      <alignment horizontal="right"/>
    </xf>
    <xf numFmtId="38" fontId="29" fillId="0" borderId="1" xfId="6" applyFont="1" applyFill="1" applyBorder="1">
      <alignment vertical="center"/>
    </xf>
    <xf numFmtId="0" fontId="2" fillId="0" borderId="3" xfId="5" applyFont="1" applyFill="1" applyBorder="1" applyAlignment="1">
      <alignment horizontal="distributed" vertical="center"/>
    </xf>
    <xf numFmtId="38" fontId="29" fillId="0" borderId="0" xfId="6" applyFont="1" applyFill="1" applyBorder="1">
      <alignment vertical="center"/>
    </xf>
    <xf numFmtId="0" fontId="2" fillId="0" borderId="5" xfId="5" applyFont="1" applyFill="1" applyBorder="1" applyAlignment="1">
      <alignment horizontal="distributed" vertical="center"/>
    </xf>
    <xf numFmtId="0" fontId="2" fillId="0" borderId="5" xfId="5" applyFill="1" applyBorder="1" applyAlignment="1">
      <alignment horizontal="distributed" vertical="center"/>
    </xf>
    <xf numFmtId="38" fontId="29" fillId="0" borderId="0" xfId="6" applyFont="1" applyBorder="1">
      <alignment vertical="center"/>
    </xf>
    <xf numFmtId="0" fontId="29" fillId="0" borderId="0" xfId="5" applyFont="1" applyBorder="1" applyAlignment="1">
      <alignment horizontal="right" vertical="center"/>
    </xf>
    <xf numFmtId="38" fontId="29" fillId="0" borderId="0" xfId="6" applyFont="1" applyFill="1" applyBorder="1" applyAlignment="1"/>
    <xf numFmtId="3" fontId="29" fillId="0" borderId="0" xfId="5" applyNumberFormat="1" applyFont="1" applyFill="1" applyBorder="1">
      <alignment vertical="center"/>
    </xf>
    <xf numFmtId="38" fontId="29" fillId="0" borderId="0" xfId="6" applyFont="1" applyBorder="1" applyAlignment="1"/>
    <xf numFmtId="3" fontId="29" fillId="0" borderId="0" xfId="5" applyNumberFormat="1" applyFont="1" applyBorder="1">
      <alignment vertical="center"/>
    </xf>
    <xf numFmtId="0" fontId="2" fillId="0" borderId="5" xfId="5" applyBorder="1" applyAlignment="1">
      <alignment horizontal="distributed" vertical="center"/>
    </xf>
    <xf numFmtId="0" fontId="29" fillId="0" borderId="0" xfId="5" applyFont="1" applyBorder="1">
      <alignment vertical="center"/>
    </xf>
    <xf numFmtId="0" fontId="2" fillId="0" borderId="1" xfId="5" applyBorder="1">
      <alignment vertical="center"/>
    </xf>
    <xf numFmtId="3" fontId="29" fillId="0" borderId="2" xfId="5" applyNumberFormat="1" applyFont="1" applyFill="1" applyBorder="1">
      <alignment vertical="center"/>
    </xf>
    <xf numFmtId="3" fontId="29" fillId="0" borderId="4" xfId="5" applyNumberFormat="1" applyFont="1" applyFill="1" applyBorder="1">
      <alignment vertical="center"/>
    </xf>
    <xf numFmtId="0" fontId="63" fillId="0" borderId="0" xfId="5" applyFont="1">
      <alignment vertical="center"/>
    </xf>
    <xf numFmtId="40" fontId="6" fillId="0" borderId="0" xfId="1" applyNumberFormat="1" applyFont="1" applyAlignment="1">
      <alignment horizontal="right"/>
    </xf>
    <xf numFmtId="180" fontId="29" fillId="0" borderId="1" xfId="1" applyNumberFormat="1" applyFont="1" applyFill="1" applyBorder="1" applyAlignment="1">
      <alignment horizontal="right" shrinkToFit="1"/>
    </xf>
    <xf numFmtId="0" fontId="6" fillId="0" borderId="3" xfId="1" applyFont="1" applyFill="1" applyBorder="1" applyAlignment="1">
      <alignment horizontal="distributed" shrinkToFit="1"/>
    </xf>
    <xf numFmtId="180" fontId="29" fillId="0" borderId="0" xfId="1" applyNumberFormat="1" applyFont="1" applyFill="1" applyBorder="1" applyAlignment="1">
      <alignment horizontal="right" shrinkToFit="1"/>
    </xf>
    <xf numFmtId="0" fontId="6" fillId="0" borderId="5" xfId="1" applyFont="1" applyFill="1" applyBorder="1" applyAlignment="1">
      <alignment horizontal="distributed" shrinkToFit="1"/>
    </xf>
    <xf numFmtId="180" fontId="29" fillId="0" borderId="4" xfId="1" applyNumberFormat="1" applyFont="1" applyFill="1" applyBorder="1" applyAlignment="1">
      <alignment horizontal="right" shrinkToFit="1"/>
    </xf>
    <xf numFmtId="180" fontId="29" fillId="3" borderId="0" xfId="1" applyNumberFormat="1" applyFont="1" applyFill="1" applyBorder="1" applyAlignment="1">
      <alignment horizontal="right" shrinkToFit="1"/>
    </xf>
    <xf numFmtId="180" fontId="29" fillId="3" borderId="4" xfId="1" applyNumberFormat="1" applyFont="1" applyFill="1" applyBorder="1" applyAlignment="1">
      <alignment horizontal="right" shrinkToFit="1"/>
    </xf>
    <xf numFmtId="180" fontId="29" fillId="0" borderId="0" xfId="1" applyNumberFormat="1" applyFont="1" applyBorder="1" applyAlignment="1">
      <alignment horizontal="right" shrinkToFit="1"/>
    </xf>
    <xf numFmtId="180" fontId="29" fillId="0" borderId="4" xfId="1" applyNumberFormat="1" applyFont="1" applyBorder="1" applyAlignment="1">
      <alignment horizontal="right" shrinkToFit="1"/>
    </xf>
    <xf numFmtId="40" fontId="6" fillId="0" borderId="0" xfId="1" applyNumberFormat="1" applyFont="1" applyBorder="1" applyAlignment="1">
      <alignment horizontal="right"/>
    </xf>
    <xf numFmtId="38" fontId="2" fillId="0" borderId="0" xfId="1" applyNumberFormat="1" applyAlignment="1"/>
    <xf numFmtId="0" fontId="6" fillId="0" borderId="6" xfId="1" applyFont="1" applyBorder="1" applyAlignment="1">
      <alignment horizontal="distributed" vertical="center"/>
    </xf>
    <xf numFmtId="0" fontId="6" fillId="0" borderId="15" xfId="1" applyFont="1" applyBorder="1" applyAlignment="1">
      <alignment horizontal="distributed" vertical="center"/>
    </xf>
    <xf numFmtId="0" fontId="6" fillId="0" borderId="18" xfId="1" applyFont="1" applyBorder="1" applyAlignment="1">
      <alignment horizontal="distributed" vertical="center"/>
    </xf>
    <xf numFmtId="0" fontId="6" fillId="0" borderId="27" xfId="1" applyFont="1" applyBorder="1" applyAlignment="1">
      <alignment horizontal="distributed" vertical="center"/>
    </xf>
    <xf numFmtId="0" fontId="6" fillId="0" borderId="37" xfId="1" applyFont="1" applyBorder="1" applyAlignment="1">
      <alignment horizontal="distributed" vertical="center"/>
    </xf>
    <xf numFmtId="0" fontId="6" fillId="0" borderId="39" xfId="1" applyFont="1" applyBorder="1" applyAlignment="1">
      <alignment horizontal="distributed" vertical="center"/>
    </xf>
    <xf numFmtId="0" fontId="6" fillId="0" borderId="9" xfId="1" applyFont="1" applyBorder="1" applyAlignment="1">
      <alignment horizontal="distributed" vertical="center"/>
    </xf>
    <xf numFmtId="0" fontId="6" fillId="0" borderId="19" xfId="1" applyFont="1" applyBorder="1" applyAlignment="1">
      <alignment horizontal="distributed" vertical="center"/>
    </xf>
    <xf numFmtId="0" fontId="6" fillId="0" borderId="21" xfId="1" applyFont="1" applyBorder="1" applyAlignment="1">
      <alignment horizontal="distributed" vertical="center"/>
    </xf>
    <xf numFmtId="0" fontId="29" fillId="0" borderId="1" xfId="1" applyFont="1" applyBorder="1" applyAlignment="1"/>
    <xf numFmtId="0" fontId="2" fillId="3" borderId="153" xfId="1" applyFill="1" applyBorder="1"/>
    <xf numFmtId="0" fontId="2" fillId="3" borderId="154" xfId="1" applyFill="1" applyBorder="1" applyAlignment="1">
      <alignment horizontal="center"/>
    </xf>
    <xf numFmtId="0" fontId="2" fillId="3" borderId="155" xfId="1" applyFill="1" applyBorder="1"/>
    <xf numFmtId="0" fontId="30" fillId="0" borderId="156" xfId="1" applyFont="1" applyFill="1" applyBorder="1"/>
    <xf numFmtId="0" fontId="30" fillId="0" borderId="0" xfId="1" applyFont="1" applyFill="1" applyBorder="1"/>
    <xf numFmtId="0" fontId="2" fillId="0" borderId="157" xfId="1" applyFill="1" applyBorder="1"/>
    <xf numFmtId="0" fontId="2" fillId="3" borderId="160" xfId="1" applyFill="1" applyBorder="1"/>
    <xf numFmtId="0" fontId="6" fillId="3" borderId="1" xfId="1" applyFont="1" applyFill="1" applyBorder="1"/>
    <xf numFmtId="0" fontId="6" fillId="3" borderId="161" xfId="1" applyFont="1" applyFill="1" applyBorder="1"/>
    <xf numFmtId="0" fontId="2" fillId="3" borderId="156" xfId="1" applyFill="1" applyBorder="1"/>
    <xf numFmtId="0" fontId="2" fillId="3" borderId="0" xfId="1" applyFill="1"/>
    <xf numFmtId="0" fontId="2" fillId="3" borderId="156" xfId="1" applyFill="1" applyBorder="1" applyAlignment="1">
      <alignment horizontal="distributed" vertical="center" justifyLastLine="1"/>
    </xf>
    <xf numFmtId="0" fontId="2" fillId="4" borderId="0" xfId="1" applyFill="1"/>
    <xf numFmtId="0" fontId="2" fillId="4" borderId="153" xfId="1" applyFill="1" applyBorder="1"/>
    <xf numFmtId="0" fontId="2" fillId="4" borderId="154" xfId="1" applyFill="1" applyBorder="1"/>
    <xf numFmtId="0" fontId="2" fillId="4" borderId="155" xfId="1" applyFill="1" applyBorder="1"/>
    <xf numFmtId="0" fontId="2" fillId="0" borderId="156" xfId="1" applyFont="1" applyFill="1" applyBorder="1"/>
    <xf numFmtId="0" fontId="2" fillId="0" borderId="157" xfId="1" applyFill="1" applyBorder="1" applyAlignment="1"/>
    <xf numFmtId="0" fontId="2" fillId="4" borderId="153" xfId="1" applyFont="1" applyFill="1" applyBorder="1"/>
    <xf numFmtId="0" fontId="2" fillId="4" borderId="154" xfId="1" applyFont="1" applyFill="1" applyBorder="1"/>
    <xf numFmtId="0" fontId="2" fillId="4" borderId="155" xfId="1" applyFont="1" applyFill="1" applyBorder="1"/>
    <xf numFmtId="0" fontId="30" fillId="4" borderId="156" xfId="1" applyFont="1" applyFill="1" applyBorder="1" applyAlignment="1">
      <alignment vertical="center"/>
    </xf>
    <xf numFmtId="0" fontId="2" fillId="0" borderId="157" xfId="1" applyFont="1" applyFill="1" applyBorder="1" applyAlignment="1">
      <alignment horizontal="right" vertical="center"/>
    </xf>
    <xf numFmtId="0" fontId="30" fillId="3" borderId="156" xfId="1" applyFont="1" applyFill="1" applyBorder="1"/>
    <xf numFmtId="0" fontId="30" fillId="3" borderId="0" xfId="1" applyFont="1" applyFill="1" applyBorder="1"/>
    <xf numFmtId="0" fontId="2" fillId="3" borderId="157" xfId="1" applyFill="1" applyBorder="1"/>
    <xf numFmtId="0" fontId="30" fillId="4" borderId="156" xfId="1" applyFont="1" applyFill="1" applyBorder="1"/>
    <xf numFmtId="0" fontId="2" fillId="4" borderId="0" xfId="1" applyFill="1" applyBorder="1"/>
    <xf numFmtId="0" fontId="2" fillId="3" borderId="0" xfId="1" applyFill="1" applyBorder="1" applyAlignment="1"/>
    <xf numFmtId="0" fontId="2" fillId="3" borderId="0" xfId="1" applyFont="1" applyFill="1" applyBorder="1" applyAlignment="1">
      <alignment vertical="center"/>
    </xf>
    <xf numFmtId="0" fontId="2" fillId="3" borderId="0" xfId="1" applyFill="1" applyBorder="1" applyAlignment="1">
      <alignment vertical="center"/>
    </xf>
    <xf numFmtId="0" fontId="2" fillId="0" borderId="0" xfId="1" applyFont="1" applyFill="1"/>
    <xf numFmtId="0" fontId="2" fillId="3" borderId="0" xfId="1" applyFill="1" applyBorder="1"/>
    <xf numFmtId="0" fontId="2" fillId="3" borderId="0" xfId="1" applyFont="1" applyFill="1" applyBorder="1"/>
    <xf numFmtId="0" fontId="30" fillId="3" borderId="158" xfId="1" applyFont="1" applyFill="1" applyBorder="1"/>
    <xf numFmtId="0" fontId="2" fillId="3" borderId="14" xfId="1" applyFont="1" applyFill="1" applyBorder="1"/>
    <xf numFmtId="0" fontId="2" fillId="3" borderId="13" xfId="1" applyFill="1" applyBorder="1"/>
    <xf numFmtId="0" fontId="2" fillId="3" borderId="13" xfId="1" applyFont="1" applyFill="1" applyBorder="1"/>
    <xf numFmtId="0" fontId="2" fillId="3" borderId="159" xfId="1" applyFill="1" applyBorder="1"/>
    <xf numFmtId="0" fontId="2" fillId="4" borderId="160" xfId="1" applyFill="1" applyBorder="1"/>
    <xf numFmtId="0" fontId="2" fillId="4" borderId="1" xfId="1" applyFill="1" applyBorder="1"/>
    <xf numFmtId="0" fontId="2" fillId="4" borderId="0" xfId="1" applyFill="1" applyBorder="1" applyAlignment="1"/>
    <xf numFmtId="0" fontId="41" fillId="0" borderId="0" xfId="1" applyFont="1" applyFill="1" applyBorder="1" applyAlignment="1">
      <alignment vertical="center" justifyLastLine="1"/>
    </xf>
    <xf numFmtId="0" fontId="30" fillId="0" borderId="153" xfId="1" applyFont="1" applyFill="1" applyBorder="1"/>
    <xf numFmtId="0" fontId="2" fillId="0" borderId="154" xfId="1" applyFont="1" applyFill="1" applyBorder="1"/>
    <xf numFmtId="0" fontId="2" fillId="0" borderId="155" xfId="1" applyFill="1" applyBorder="1" applyAlignment="1">
      <alignment vertical="center"/>
    </xf>
    <xf numFmtId="0" fontId="2" fillId="4" borderId="156" xfId="1" applyFont="1" applyFill="1" applyBorder="1" applyAlignment="1"/>
    <xf numFmtId="0" fontId="30" fillId="0" borderId="157" xfId="1" applyFont="1" applyFill="1" applyBorder="1" applyAlignment="1"/>
    <xf numFmtId="0" fontId="30" fillId="4" borderId="158" xfId="1" applyFont="1" applyFill="1" applyBorder="1"/>
    <xf numFmtId="0" fontId="30" fillId="0" borderId="14" xfId="1" applyFont="1" applyFill="1" applyBorder="1"/>
    <xf numFmtId="0" fontId="2" fillId="0" borderId="159" xfId="1" applyFill="1" applyBorder="1"/>
    <xf numFmtId="3" fontId="2" fillId="0" borderId="154" xfId="1" applyNumberFormat="1" applyFont="1" applyFill="1" applyBorder="1"/>
    <xf numFmtId="0" fontId="2" fillId="0" borderId="153" xfId="1" applyFont="1" applyFill="1" applyBorder="1" applyAlignment="1">
      <alignment vertical="center"/>
    </xf>
    <xf numFmtId="0" fontId="2" fillId="0" borderId="154" xfId="1" applyNumberFormat="1" applyFont="1" applyFill="1" applyBorder="1" applyAlignment="1">
      <alignment vertical="center"/>
    </xf>
    <xf numFmtId="0" fontId="2" fillId="4" borderId="155" xfId="1" applyFont="1" applyFill="1" applyBorder="1" applyAlignment="1">
      <alignment vertical="center"/>
    </xf>
    <xf numFmtId="0" fontId="2" fillId="4" borderId="156" xfId="1" applyFont="1" applyFill="1" applyBorder="1" applyAlignment="1">
      <alignment vertical="center"/>
    </xf>
    <xf numFmtId="3" fontId="2" fillId="0" borderId="0" xfId="1" applyNumberFormat="1" applyFont="1" applyFill="1" applyBorder="1" applyAlignment="1">
      <alignment vertical="center"/>
    </xf>
    <xf numFmtId="0" fontId="2" fillId="0" borderId="157" xfId="1" applyFont="1" applyFill="1" applyBorder="1" applyAlignment="1">
      <alignment vertical="center"/>
    </xf>
    <xf numFmtId="0" fontId="2" fillId="0" borderId="156" xfId="1" applyFont="1" applyFill="1" applyBorder="1" applyAlignment="1">
      <alignment vertical="center"/>
    </xf>
    <xf numFmtId="0" fontId="30" fillId="0" borderId="158" xfId="1" applyFont="1" applyFill="1" applyBorder="1" applyAlignment="1">
      <alignment vertical="center"/>
    </xf>
    <xf numFmtId="0" fontId="30" fillId="0" borderId="14" xfId="1" applyFont="1" applyFill="1" applyBorder="1" applyAlignment="1">
      <alignment vertical="center"/>
    </xf>
    <xf numFmtId="184" fontId="2" fillId="0" borderId="0" xfId="1" applyNumberFormat="1"/>
    <xf numFmtId="191" fontId="2" fillId="0" borderId="0" xfId="1" applyNumberFormat="1"/>
    <xf numFmtId="184" fontId="2" fillId="0" borderId="0" xfId="1" applyNumberFormat="1" applyBorder="1" applyAlignment="1">
      <alignment vertical="center"/>
    </xf>
    <xf numFmtId="191" fontId="2" fillId="0" borderId="0" xfId="1" applyNumberFormat="1" applyBorder="1" applyAlignment="1">
      <alignment vertical="center"/>
    </xf>
    <xf numFmtId="184" fontId="0" fillId="0" borderId="0" xfId="2" applyNumberFormat="1" applyFont="1" applyBorder="1" applyAlignment="1"/>
    <xf numFmtId="191" fontId="0" fillId="0" borderId="0" xfId="2" applyNumberFormat="1" applyFont="1" applyBorder="1" applyAlignment="1"/>
    <xf numFmtId="192" fontId="6" fillId="0" borderId="33" xfId="1" applyNumberFormat="1" applyFont="1" applyBorder="1" applyAlignment="1">
      <alignment horizontal="right" vertical="center"/>
    </xf>
    <xf numFmtId="192" fontId="6" fillId="0" borderId="15" xfId="2" applyNumberFormat="1" applyFont="1" applyBorder="1" applyAlignment="1">
      <alignment horizontal="right" vertical="center"/>
    </xf>
    <xf numFmtId="192" fontId="6" fillId="0" borderId="6" xfId="2" applyNumberFormat="1" applyFont="1" applyBorder="1" applyAlignment="1">
      <alignment horizontal="right" vertical="center"/>
    </xf>
    <xf numFmtId="180" fontId="6" fillId="0" borderId="17" xfId="2" applyNumberFormat="1" applyFont="1" applyBorder="1" applyAlignment="1">
      <alignment horizontal="right" vertical="center"/>
    </xf>
    <xf numFmtId="180" fontId="6" fillId="0" borderId="1" xfId="2" applyNumberFormat="1" applyFont="1" applyBorder="1" applyAlignment="1">
      <alignment horizontal="right" vertical="center"/>
    </xf>
    <xf numFmtId="193" fontId="6" fillId="0" borderId="17" xfId="2" applyNumberFormat="1" applyFont="1" applyBorder="1" applyAlignment="1">
      <alignment horizontal="right" vertical="center"/>
    </xf>
    <xf numFmtId="193" fontId="6" fillId="0" borderId="6" xfId="2" applyNumberFormat="1" applyFont="1" applyBorder="1" applyAlignment="1">
      <alignment horizontal="right" vertical="center"/>
    </xf>
    <xf numFmtId="193" fontId="6" fillId="0" borderId="1" xfId="2" applyNumberFormat="1" applyFont="1" applyBorder="1" applyAlignment="1">
      <alignment horizontal="right" vertical="center"/>
    </xf>
    <xf numFmtId="0" fontId="2" fillId="0" borderId="33" xfId="1" applyFont="1" applyBorder="1" applyAlignment="1">
      <alignment horizontal="center" vertical="center"/>
    </xf>
    <xf numFmtId="192" fontId="6" fillId="0" borderId="54" xfId="1" applyNumberFormat="1" applyFont="1" applyBorder="1" applyAlignment="1">
      <alignment horizontal="right" vertical="center"/>
    </xf>
    <xf numFmtId="192" fontId="6" fillId="0" borderId="37" xfId="2" applyNumberFormat="1" applyFont="1" applyBorder="1" applyAlignment="1">
      <alignment horizontal="right" vertical="center"/>
    </xf>
    <xf numFmtId="192" fontId="6" fillId="0" borderId="27" xfId="2" applyNumberFormat="1" applyFont="1" applyBorder="1" applyAlignment="1">
      <alignment horizontal="right" vertical="center"/>
    </xf>
    <xf numFmtId="180" fontId="6" fillId="0" borderId="0" xfId="2" applyNumberFormat="1" applyFont="1" applyBorder="1" applyAlignment="1">
      <alignment horizontal="right" vertical="center"/>
    </xf>
    <xf numFmtId="193" fontId="6" fillId="0" borderId="26" xfId="2" applyNumberFormat="1" applyFont="1" applyBorder="1" applyAlignment="1">
      <alignment horizontal="right" vertical="center"/>
    </xf>
    <xf numFmtId="193" fontId="6" fillId="0" borderId="27" xfId="2" applyNumberFormat="1" applyFont="1" applyBorder="1" applyAlignment="1">
      <alignment horizontal="right" vertical="center"/>
    </xf>
    <xf numFmtId="193" fontId="6" fillId="0" borderId="0" xfId="2" applyNumberFormat="1" applyFont="1" applyBorder="1" applyAlignment="1">
      <alignment horizontal="right" vertical="center"/>
    </xf>
    <xf numFmtId="0" fontId="2" fillId="0" borderId="54" xfId="1" applyFont="1" applyBorder="1" applyAlignment="1">
      <alignment horizontal="center" vertical="center"/>
    </xf>
    <xf numFmtId="180" fontId="6" fillId="0" borderId="26" xfId="2" applyNumberFormat="1" applyFont="1" applyBorder="1" applyAlignment="1">
      <alignment horizontal="right" vertical="center"/>
    </xf>
    <xf numFmtId="180" fontId="6" fillId="0" borderId="27" xfId="2" applyNumberFormat="1" applyFont="1" applyBorder="1" applyAlignment="1">
      <alignment horizontal="right" vertical="center"/>
    </xf>
    <xf numFmtId="0" fontId="76" fillId="0" borderId="54" xfId="1" applyFont="1" applyBorder="1" applyAlignment="1">
      <alignment horizontal="right" vertical="center"/>
    </xf>
    <xf numFmtId="38" fontId="76" fillId="0" borderId="37" xfId="2" applyFont="1" applyBorder="1" applyAlignment="1">
      <alignment horizontal="right" vertical="center"/>
    </xf>
    <xf numFmtId="38" fontId="6" fillId="0" borderId="27" xfId="2" applyFont="1" applyBorder="1" applyAlignment="1">
      <alignment horizontal="right" vertical="center"/>
    </xf>
    <xf numFmtId="38" fontId="76" fillId="0" borderId="26" xfId="2" applyFont="1" applyBorder="1" applyAlignment="1">
      <alignment horizontal="right" vertical="center"/>
    </xf>
    <xf numFmtId="38" fontId="76" fillId="0" borderId="0" xfId="2" applyFont="1" applyBorder="1" applyAlignment="1">
      <alignment horizontal="right" vertical="center"/>
    </xf>
    <xf numFmtId="184" fontId="76" fillId="0" borderId="26" xfId="2" applyNumberFormat="1" applyFont="1" applyBorder="1" applyAlignment="1">
      <alignment horizontal="right" vertical="center"/>
    </xf>
    <xf numFmtId="191" fontId="76" fillId="0" borderId="0" xfId="2" applyNumberFormat="1" applyFont="1" applyBorder="1" applyAlignment="1">
      <alignment horizontal="right" vertical="center"/>
    </xf>
    <xf numFmtId="191" fontId="6" fillId="0" borderId="26" xfId="2" applyNumberFormat="1" applyFont="1" applyBorder="1" applyAlignment="1">
      <alignment horizontal="right" vertical="center"/>
    </xf>
    <xf numFmtId="191" fontId="6" fillId="0" borderId="0" xfId="2" applyNumberFormat="1" applyFont="1" applyBorder="1" applyAlignment="1">
      <alignment horizontal="right" vertical="center"/>
    </xf>
    <xf numFmtId="191" fontId="6" fillId="0" borderId="4" xfId="2" applyNumberFormat="1" applyFont="1" applyBorder="1" applyAlignment="1">
      <alignment horizontal="right" vertical="center"/>
    </xf>
    <xf numFmtId="0" fontId="2" fillId="0" borderId="5" xfId="1" applyFont="1" applyBorder="1" applyAlignment="1">
      <alignment horizontal="center" vertical="center"/>
    </xf>
    <xf numFmtId="0" fontId="2" fillId="0" borderId="4" xfId="1" applyBorder="1" applyAlignment="1">
      <alignment vertical="center"/>
    </xf>
    <xf numFmtId="193" fontId="6" fillId="0" borderId="33" xfId="2" applyNumberFormat="1" applyFont="1" applyBorder="1" applyAlignment="1">
      <alignment horizontal="right" vertical="center"/>
    </xf>
    <xf numFmtId="193" fontId="6" fillId="0" borderId="6" xfId="1" applyNumberFormat="1" applyFont="1" applyBorder="1" applyAlignment="1">
      <alignment horizontal="right" vertical="center"/>
    </xf>
    <xf numFmtId="3" fontId="6" fillId="0" borderId="1" xfId="1" applyNumberFormat="1" applyFont="1" applyBorder="1" applyAlignment="1">
      <alignment vertical="center"/>
    </xf>
    <xf numFmtId="3" fontId="6" fillId="0" borderId="6" xfId="1" applyNumberFormat="1" applyFont="1" applyBorder="1" applyAlignment="1">
      <alignment vertical="center"/>
    </xf>
    <xf numFmtId="193" fontId="6" fillId="0" borderId="1" xfId="1" applyNumberFormat="1" applyFont="1" applyBorder="1" applyAlignment="1">
      <alignment vertical="center"/>
    </xf>
    <xf numFmtId="193" fontId="6" fillId="0" borderId="6" xfId="1" applyNumberFormat="1" applyFont="1" applyBorder="1" applyAlignment="1">
      <alignment vertical="center"/>
    </xf>
    <xf numFmtId="193" fontId="6" fillId="0" borderId="2" xfId="1" applyNumberFormat="1" applyFont="1" applyBorder="1" applyAlignment="1">
      <alignment vertical="center"/>
    </xf>
    <xf numFmtId="0" fontId="2" fillId="0" borderId="33" xfId="1" applyBorder="1" applyAlignment="1">
      <alignment horizontal="center" vertical="center"/>
    </xf>
    <xf numFmtId="0" fontId="29" fillId="0" borderId="18" xfId="1" applyFont="1" applyBorder="1" applyAlignment="1">
      <alignment horizontal="center" vertical="center" textRotation="255"/>
    </xf>
    <xf numFmtId="193" fontId="6" fillId="0" borderId="54" xfId="1" applyNumberFormat="1" applyFont="1" applyFill="1" applyBorder="1" applyAlignment="1">
      <alignment horizontal="right" vertical="center"/>
    </xf>
    <xf numFmtId="193" fontId="6" fillId="0" borderId="37" xfId="2" applyNumberFormat="1" applyFont="1" applyFill="1" applyBorder="1" applyAlignment="1">
      <alignment horizontal="right" vertical="center"/>
    </xf>
    <xf numFmtId="193" fontId="6" fillId="0" borderId="27" xfId="2" applyNumberFormat="1" applyFont="1" applyFill="1" applyBorder="1" applyAlignment="1">
      <alignment horizontal="right" vertical="center"/>
    </xf>
    <xf numFmtId="3" fontId="6" fillId="0" borderId="26" xfId="2" applyNumberFormat="1" applyFont="1" applyFill="1" applyBorder="1" applyAlignment="1">
      <alignment horizontal="right" vertical="center"/>
    </xf>
    <xf numFmtId="3" fontId="6" fillId="0" borderId="0" xfId="2" applyNumberFormat="1" applyFont="1" applyFill="1" applyBorder="1" applyAlignment="1">
      <alignment horizontal="right" vertical="center"/>
    </xf>
    <xf numFmtId="193" fontId="6" fillId="0" borderId="26" xfId="2" applyNumberFormat="1" applyFont="1" applyFill="1" applyBorder="1" applyAlignment="1">
      <alignment horizontal="right" vertical="center"/>
    </xf>
    <xf numFmtId="193" fontId="6" fillId="0" borderId="0" xfId="2" applyNumberFormat="1" applyFont="1" applyFill="1" applyBorder="1" applyAlignment="1">
      <alignment horizontal="right" vertical="center"/>
    </xf>
    <xf numFmtId="193" fontId="6" fillId="0" borderId="4" xfId="2" applyNumberFormat="1" applyFont="1" applyFill="1" applyBorder="1" applyAlignment="1">
      <alignment horizontal="right" vertical="center"/>
    </xf>
    <xf numFmtId="0" fontId="29" fillId="0" borderId="39" xfId="1" applyFont="1" applyBorder="1" applyAlignment="1">
      <alignment horizontal="center" vertical="center" textRotation="255"/>
    </xf>
    <xf numFmtId="193" fontId="6" fillId="0" borderId="5" xfId="2" applyNumberFormat="1" applyFont="1" applyBorder="1" applyAlignment="1">
      <alignment horizontal="right" vertical="center"/>
    </xf>
    <xf numFmtId="193" fontId="6" fillId="0" borderId="37" xfId="2" applyNumberFormat="1" applyFont="1" applyBorder="1" applyAlignment="1">
      <alignment horizontal="right" vertical="center"/>
    </xf>
    <xf numFmtId="3" fontId="6" fillId="0" borderId="26" xfId="2" applyNumberFormat="1" applyFont="1" applyBorder="1" applyAlignment="1">
      <alignment horizontal="right" vertical="center"/>
    </xf>
    <xf numFmtId="3" fontId="6" fillId="0" borderId="0" xfId="2" applyNumberFormat="1" applyFont="1" applyBorder="1" applyAlignment="1">
      <alignment horizontal="right" vertical="center"/>
    </xf>
    <xf numFmtId="193" fontId="6" fillId="0" borderId="4" xfId="2" applyNumberFormat="1" applyFont="1" applyBorder="1" applyAlignment="1">
      <alignment horizontal="right" vertical="center"/>
    </xf>
    <xf numFmtId="3" fontId="6" fillId="0" borderId="27" xfId="2" applyNumberFormat="1" applyFont="1" applyBorder="1" applyAlignment="1">
      <alignment horizontal="right" vertical="center"/>
    </xf>
    <xf numFmtId="0" fontId="2" fillId="0" borderId="0" xfId="1" applyAlignment="1">
      <alignment horizontal="center" vertical="center"/>
    </xf>
    <xf numFmtId="0" fontId="2" fillId="0" borderId="55" xfId="1" applyBorder="1" applyAlignment="1">
      <alignment horizontal="center" vertical="center"/>
    </xf>
    <xf numFmtId="0" fontId="77" fillId="0" borderId="19" xfId="1" applyFont="1" applyBorder="1" applyAlignment="1">
      <alignment horizontal="distributed" vertical="center" wrapText="1" justifyLastLine="1"/>
    </xf>
    <xf numFmtId="0" fontId="77" fillId="0" borderId="9" xfId="1" applyFont="1" applyBorder="1" applyAlignment="1">
      <alignment horizontal="distributed" vertical="center" justifyLastLine="1"/>
    </xf>
    <xf numFmtId="0" fontId="77" fillId="0" borderId="31" xfId="1" applyFont="1" applyBorder="1" applyAlignment="1">
      <alignment horizontal="distributed" vertical="center" justifyLastLine="1"/>
    </xf>
    <xf numFmtId="0" fontId="77" fillId="0" borderId="14" xfId="1" applyFont="1" applyBorder="1" applyAlignment="1">
      <alignment horizontal="distributed" vertical="center" justifyLastLine="1"/>
    </xf>
    <xf numFmtId="184" fontId="77" fillId="0" borderId="31" xfId="1" applyNumberFormat="1" applyFont="1" applyBorder="1" applyAlignment="1">
      <alignment horizontal="distributed" vertical="center" justifyLastLine="1"/>
    </xf>
    <xf numFmtId="191" fontId="77" fillId="0" borderId="14" xfId="1" applyNumberFormat="1" applyFont="1" applyBorder="1" applyAlignment="1">
      <alignment horizontal="distributed" vertical="center" justifyLastLine="1"/>
    </xf>
    <xf numFmtId="191" fontId="77" fillId="0" borderId="31" xfId="1" applyNumberFormat="1" applyFont="1" applyBorder="1" applyAlignment="1">
      <alignment horizontal="distributed" vertical="center" justifyLastLine="1"/>
    </xf>
    <xf numFmtId="191" fontId="77" fillId="0" borderId="22" xfId="1" applyNumberFormat="1" applyFont="1" applyBorder="1" applyAlignment="1">
      <alignment horizontal="distributed" vertical="center" justifyLastLine="1"/>
    </xf>
    <xf numFmtId="0" fontId="8" fillId="0" borderId="13" xfId="1" applyFont="1" applyBorder="1" applyAlignment="1">
      <alignment horizontal="center" vertical="center"/>
    </xf>
    <xf numFmtId="191" fontId="2" fillId="0" borderId="26" xfId="1" applyNumberFormat="1" applyFont="1" applyBorder="1" applyAlignment="1">
      <alignment horizontal="distributed" vertical="center" justifyLastLine="1"/>
    </xf>
    <xf numFmtId="191" fontId="2" fillId="0" borderId="7" xfId="1" applyNumberFormat="1" applyFont="1" applyBorder="1" applyAlignment="1">
      <alignment horizontal="distributed" vertical="center" justifyLastLine="1"/>
    </xf>
    <xf numFmtId="191" fontId="2" fillId="0" borderId="4" xfId="1" applyNumberFormat="1" applyFont="1" applyBorder="1" applyAlignment="1">
      <alignment horizontal="distributed" vertical="center" justifyLastLine="1"/>
    </xf>
    <xf numFmtId="0" fontId="2" fillId="0" borderId="106" xfId="1" applyFont="1" applyBorder="1" applyAlignment="1">
      <alignment horizontal="center" vertical="center" shrinkToFit="1"/>
    </xf>
    <xf numFmtId="0" fontId="2" fillId="0" borderId="20" xfId="1" applyFont="1" applyBorder="1" applyAlignment="1">
      <alignment horizontal="center" vertical="center" shrinkToFit="1"/>
    </xf>
    <xf numFmtId="0" fontId="6" fillId="0" borderId="145" xfId="1" applyFont="1" applyBorder="1" applyAlignment="1">
      <alignment horizontal="right"/>
    </xf>
    <xf numFmtId="207" fontId="6" fillId="0" borderId="145" xfId="1" applyNumberFormat="1" applyFont="1" applyBorder="1" applyAlignment="1">
      <alignment horizontal="right"/>
    </xf>
    <xf numFmtId="0" fontId="6" fillId="0" borderId="167" xfId="1" applyFont="1" applyBorder="1"/>
    <xf numFmtId="0" fontId="6" fillId="0" borderId="79" xfId="1" applyFont="1" applyBorder="1" applyAlignment="1">
      <alignment horizontal="right"/>
    </xf>
    <xf numFmtId="0" fontId="6" fillId="0" borderId="81" xfId="1" applyFont="1" applyBorder="1" applyAlignment="1">
      <alignment horizontal="right"/>
    </xf>
    <xf numFmtId="207" fontId="6" fillId="0" borderId="81" xfId="1" applyNumberFormat="1" applyFont="1" applyBorder="1" applyAlignment="1">
      <alignment horizontal="right"/>
    </xf>
    <xf numFmtId="0" fontId="6" fillId="0" borderId="82" xfId="1" applyFont="1" applyBorder="1"/>
    <xf numFmtId="38" fontId="6" fillId="0" borderId="81" xfId="2" applyFont="1" applyBorder="1" applyAlignment="1">
      <alignment horizontal="right"/>
    </xf>
    <xf numFmtId="0" fontId="6" fillId="0" borderId="57" xfId="1" applyFont="1" applyBorder="1" applyAlignment="1">
      <alignment horizontal="right"/>
    </xf>
    <xf numFmtId="0" fontId="6" fillId="0" borderId="168" xfId="1" applyFont="1" applyBorder="1" applyAlignment="1">
      <alignment horizontal="right"/>
    </xf>
    <xf numFmtId="207" fontId="6" fillId="0" borderId="168" xfId="1" applyNumberFormat="1" applyFont="1" applyBorder="1" applyAlignment="1">
      <alignment horizontal="right"/>
    </xf>
    <xf numFmtId="0" fontId="6" fillId="0" borderId="24" xfId="1" applyFont="1" applyBorder="1"/>
    <xf numFmtId="0" fontId="6" fillId="0" borderId="40" xfId="1" applyFont="1" applyBorder="1" applyAlignment="1">
      <alignment horizontal="right"/>
    </xf>
    <xf numFmtId="207" fontId="6" fillId="0" borderId="40" xfId="1" applyNumberFormat="1" applyFont="1" applyBorder="1" applyAlignment="1">
      <alignment horizontal="right"/>
    </xf>
    <xf numFmtId="0" fontId="6" fillId="0" borderId="80" xfId="1" applyFont="1" applyBorder="1" applyAlignment="1">
      <alignment shrinkToFit="1"/>
    </xf>
    <xf numFmtId="0" fontId="6" fillId="0" borderId="147" xfId="1" applyFont="1" applyFill="1" applyBorder="1" applyAlignment="1">
      <alignment horizontal="right"/>
    </xf>
    <xf numFmtId="207" fontId="6" fillId="0" borderId="147" xfId="1" applyNumberFormat="1" applyFont="1" applyFill="1" applyBorder="1" applyAlignment="1">
      <alignment horizontal="right"/>
    </xf>
    <xf numFmtId="0" fontId="6" fillId="0" borderId="11" xfId="1" applyFont="1" applyFill="1" applyBorder="1"/>
    <xf numFmtId="0" fontId="6" fillId="0" borderId="42" xfId="1" applyFont="1" applyFill="1" applyBorder="1" applyAlignment="1">
      <alignment horizontal="center" shrinkToFit="1"/>
    </xf>
    <xf numFmtId="0" fontId="6" fillId="0" borderId="146" xfId="1" applyFont="1" applyBorder="1" applyAlignment="1">
      <alignment horizontal="right"/>
    </xf>
    <xf numFmtId="207" fontId="6" fillId="0" borderId="146" xfId="1" applyNumberFormat="1" applyFont="1" applyBorder="1" applyAlignment="1">
      <alignment horizontal="right"/>
    </xf>
    <xf numFmtId="0" fontId="6" fillId="0" borderId="80" xfId="1" applyFont="1" applyBorder="1"/>
    <xf numFmtId="10" fontId="6" fillId="0" borderId="168" xfId="1" applyNumberFormat="1" applyFont="1" applyBorder="1" applyAlignment="1">
      <alignment horizontal="right"/>
    </xf>
    <xf numFmtId="0" fontId="6" fillId="0" borderId="32" xfId="1" applyFont="1" applyBorder="1"/>
    <xf numFmtId="10" fontId="6" fillId="0" borderId="147" xfId="1" applyNumberFormat="1" applyFont="1" applyFill="1" applyBorder="1" applyAlignment="1">
      <alignment horizontal="right"/>
    </xf>
    <xf numFmtId="0" fontId="6" fillId="0" borderId="12" xfId="1" applyFont="1" applyFill="1" applyBorder="1"/>
    <xf numFmtId="0" fontId="6" fillId="0" borderId="42" xfId="1" applyFont="1" applyFill="1" applyBorder="1" applyAlignment="1">
      <alignment horizontal="center"/>
    </xf>
    <xf numFmtId="4" fontId="6" fillId="0" borderId="146" xfId="1" applyNumberFormat="1" applyFont="1" applyBorder="1" applyAlignment="1">
      <alignment horizontal="right"/>
    </xf>
    <xf numFmtId="4" fontId="6" fillId="0" borderId="81" xfId="1" applyNumberFormat="1" applyFont="1" applyBorder="1" applyAlignment="1">
      <alignment horizontal="right"/>
    </xf>
    <xf numFmtId="4" fontId="6" fillId="0" borderId="145" xfId="1" applyNumberFormat="1" applyFont="1" applyBorder="1" applyAlignment="1">
      <alignment horizontal="right"/>
    </xf>
    <xf numFmtId="10" fontId="6" fillId="0" borderId="81" xfId="1" applyNumberFormat="1" applyFont="1" applyBorder="1" applyAlignment="1">
      <alignment horizontal="right"/>
    </xf>
    <xf numFmtId="3" fontId="6" fillId="0" borderId="81" xfId="1" applyNumberFormat="1" applyFont="1" applyBorder="1" applyAlignment="1">
      <alignment horizontal="right"/>
    </xf>
    <xf numFmtId="0" fontId="6" fillId="0" borderId="82" xfId="1" applyFont="1" applyBorder="1" applyAlignment="1">
      <alignment shrinkToFit="1"/>
    </xf>
    <xf numFmtId="0" fontId="6" fillId="0" borderId="42" xfId="1" applyFont="1" applyFill="1" applyBorder="1" applyAlignment="1">
      <alignment horizontal="right"/>
    </xf>
    <xf numFmtId="177" fontId="6" fillId="0" borderId="147" xfId="1" applyNumberFormat="1" applyFont="1" applyFill="1" applyBorder="1" applyAlignment="1">
      <alignment horizontal="right"/>
    </xf>
    <xf numFmtId="0" fontId="6" fillId="0" borderId="11" xfId="1" applyFont="1" applyBorder="1"/>
    <xf numFmtId="0" fontId="6" fillId="0" borderId="41" xfId="1" applyFont="1" applyBorder="1" applyAlignment="1">
      <alignment horizontal="right"/>
    </xf>
    <xf numFmtId="0" fontId="6" fillId="0" borderId="4" xfId="1" applyFont="1" applyFill="1" applyBorder="1"/>
    <xf numFmtId="188" fontId="6" fillId="0" borderId="81" xfId="1" applyNumberFormat="1" applyFont="1" applyBorder="1" applyAlignment="1">
      <alignment horizontal="right"/>
    </xf>
    <xf numFmtId="177" fontId="6" fillId="0" borderId="81" xfId="1" applyNumberFormat="1" applyFont="1" applyBorder="1" applyAlignment="1">
      <alignment horizontal="right"/>
    </xf>
    <xf numFmtId="0" fontId="6" fillId="0" borderId="147" xfId="1" applyFont="1" applyBorder="1" applyAlignment="1">
      <alignment horizontal="right"/>
    </xf>
    <xf numFmtId="0" fontId="6" fillId="0" borderId="78" xfId="1" applyFont="1" applyBorder="1" applyAlignment="1">
      <alignment horizontal="center" vertical="center"/>
    </xf>
    <xf numFmtId="0" fontId="6" fillId="0" borderId="78" xfId="1" applyFont="1" applyBorder="1" applyAlignment="1">
      <alignment horizontal="center" vertical="center" shrinkToFit="1"/>
    </xf>
    <xf numFmtId="0" fontId="6" fillId="0" borderId="78" xfId="1" applyFont="1" applyBorder="1" applyAlignment="1">
      <alignment horizontal="center" vertical="center" wrapText="1"/>
    </xf>
    <xf numFmtId="0" fontId="6" fillId="0" borderId="36" xfId="1" applyFont="1" applyBorder="1" applyAlignment="1">
      <alignment horizontal="left" vertical="center"/>
    </xf>
    <xf numFmtId="0" fontId="15" fillId="0" borderId="40" xfId="1" applyFont="1" applyBorder="1"/>
    <xf numFmtId="0" fontId="15" fillId="0" borderId="41" xfId="1" applyFont="1" applyBorder="1"/>
    <xf numFmtId="0" fontId="15" fillId="0" borderId="42" xfId="1" applyFont="1" applyBorder="1"/>
    <xf numFmtId="0" fontId="15" fillId="0" borderId="41" xfId="1" applyFont="1" applyBorder="1" applyAlignment="1"/>
    <xf numFmtId="0" fontId="15" fillId="0" borderId="42" xfId="1" applyFont="1" applyBorder="1" applyAlignment="1">
      <alignment horizontal="center"/>
    </xf>
    <xf numFmtId="207" fontId="2" fillId="0" borderId="0" xfId="1" applyNumberFormat="1" applyBorder="1" applyAlignment="1">
      <alignment horizontal="right"/>
    </xf>
    <xf numFmtId="0" fontId="15" fillId="0" borderId="40" xfId="1" applyFont="1" applyFill="1" applyBorder="1"/>
    <xf numFmtId="0" fontId="15" fillId="0" borderId="40" xfId="1" applyFont="1" applyBorder="1" applyAlignment="1">
      <alignment horizontal="center"/>
    </xf>
    <xf numFmtId="0" fontId="15" fillId="0" borderId="41" xfId="1" applyFont="1" applyFill="1" applyBorder="1"/>
    <xf numFmtId="0" fontId="15" fillId="0" borderId="41" xfId="1" applyFont="1" applyBorder="1" applyAlignment="1">
      <alignment horizontal="center"/>
    </xf>
    <xf numFmtId="0" fontId="15" fillId="0" borderId="41" xfId="1" applyFont="1" applyBorder="1" applyAlignment="1">
      <alignment wrapText="1"/>
    </xf>
    <xf numFmtId="0" fontId="15" fillId="0" borderId="5" xfId="1" applyFont="1" applyBorder="1"/>
    <xf numFmtId="0" fontId="15" fillId="0" borderId="13" xfId="1" applyFont="1" applyBorder="1"/>
    <xf numFmtId="0" fontId="15" fillId="0" borderId="42" xfId="1" applyFont="1" applyFill="1" applyBorder="1" applyAlignment="1">
      <alignment horizontal="center"/>
    </xf>
    <xf numFmtId="38" fontId="47" fillId="0" borderId="0" xfId="2" applyFont="1" applyBorder="1"/>
    <xf numFmtId="38" fontId="47" fillId="0" borderId="4" xfId="2" applyFont="1" applyBorder="1"/>
    <xf numFmtId="38" fontId="47" fillId="0" borderId="0" xfId="2" applyFont="1" applyFill="1" applyBorder="1"/>
    <xf numFmtId="38" fontId="47" fillId="0" borderId="4" xfId="2" applyFont="1" applyFill="1" applyBorder="1"/>
    <xf numFmtId="38" fontId="47" fillId="0" borderId="2" xfId="2" applyFont="1" applyFill="1" applyBorder="1"/>
    <xf numFmtId="38" fontId="47" fillId="0" borderId="1" xfId="2" applyFont="1" applyFill="1" applyBorder="1"/>
    <xf numFmtId="180" fontId="47" fillId="0" borderId="4" xfId="2" applyNumberFormat="1" applyFont="1" applyBorder="1" applyAlignment="1">
      <alignment horizontal="right"/>
    </xf>
    <xf numFmtId="180" fontId="47" fillId="0" borderId="0" xfId="2" applyNumberFormat="1" applyFont="1" applyBorder="1" applyAlignment="1">
      <alignment horizontal="right"/>
    </xf>
    <xf numFmtId="180" fontId="47" fillId="0" borderId="0" xfId="2" quotePrefix="1" applyNumberFormat="1" applyFont="1" applyFill="1" applyBorder="1" applyAlignment="1">
      <alignment horizontal="right"/>
    </xf>
    <xf numFmtId="180" fontId="47" fillId="0" borderId="4" xfId="2" applyNumberFormat="1" applyFont="1" applyFill="1" applyBorder="1" applyAlignment="1">
      <alignment horizontal="right"/>
    </xf>
    <xf numFmtId="38" fontId="47" fillId="0" borderId="0" xfId="6" applyFont="1">
      <alignment vertical="center"/>
    </xf>
    <xf numFmtId="38" fontId="47" fillId="0" borderId="0" xfId="6" quotePrefix="1" applyFont="1" applyBorder="1" applyAlignment="1">
      <alignment horizontal="right" vertical="center"/>
    </xf>
    <xf numFmtId="38" fontId="47" fillId="0" borderId="26" xfId="6" quotePrefix="1" applyFont="1" applyBorder="1" applyAlignment="1">
      <alignment horizontal="right" vertical="center"/>
    </xf>
    <xf numFmtId="38" fontId="47" fillId="0" borderId="26" xfId="6" applyFont="1" applyBorder="1">
      <alignment vertical="center"/>
    </xf>
    <xf numFmtId="38" fontId="47" fillId="0" borderId="14" xfId="6" applyFont="1" applyBorder="1">
      <alignment vertical="center"/>
    </xf>
    <xf numFmtId="180" fontId="47" fillId="0" borderId="0" xfId="6" applyNumberFormat="1" applyFont="1" applyBorder="1">
      <alignment vertical="center"/>
    </xf>
    <xf numFmtId="180" fontId="47" fillId="0" borderId="0" xfId="6" applyNumberFormat="1" applyFont="1" applyBorder="1" applyAlignment="1">
      <alignment horizontal="right" vertical="center"/>
    </xf>
    <xf numFmtId="180" fontId="47" fillId="0" borderId="5" xfId="6" applyNumberFormat="1" applyFont="1" applyBorder="1">
      <alignment vertical="center"/>
    </xf>
    <xf numFmtId="180" fontId="2" fillId="0" borderId="0" xfId="5" applyNumberFormat="1" applyFont="1" applyBorder="1">
      <alignment vertical="center"/>
    </xf>
    <xf numFmtId="180" fontId="47" fillId="0" borderId="0" xfId="6" applyNumberFormat="1" applyFont="1" applyFill="1" applyBorder="1">
      <alignment vertical="center"/>
    </xf>
    <xf numFmtId="180" fontId="47" fillId="0" borderId="1" xfId="6" applyNumberFormat="1" applyFont="1" applyFill="1" applyBorder="1">
      <alignment vertical="center"/>
    </xf>
    <xf numFmtId="180" fontId="47" fillId="0" borderId="1" xfId="6" applyNumberFormat="1" applyFont="1" applyBorder="1">
      <alignment vertical="center"/>
    </xf>
    <xf numFmtId="180" fontId="47" fillId="0" borderId="3" xfId="6" applyNumberFormat="1" applyFont="1" applyBorder="1">
      <alignment vertical="center"/>
    </xf>
    <xf numFmtId="180" fontId="2" fillId="0" borderId="0" xfId="1" applyNumberFormat="1" applyFont="1" applyBorder="1"/>
    <xf numFmtId="206" fontId="2" fillId="0" borderId="0" xfId="1" applyNumberFormat="1" applyFont="1" applyBorder="1"/>
    <xf numFmtId="38" fontId="47" fillId="0" borderId="4" xfId="2" applyFont="1" applyBorder="1" applyAlignment="1">
      <alignment vertical="center"/>
    </xf>
    <xf numFmtId="38" fontId="47" fillId="0" borderId="0" xfId="2" applyFont="1" applyBorder="1" applyAlignment="1">
      <alignment vertical="center"/>
    </xf>
    <xf numFmtId="38" fontId="47" fillId="0" borderId="5" xfId="2" applyFont="1" applyBorder="1" applyAlignment="1">
      <alignment vertical="center"/>
    </xf>
    <xf numFmtId="38" fontId="47" fillId="0" borderId="0" xfId="2" applyFont="1" applyFill="1" applyBorder="1" applyAlignment="1">
      <alignment vertical="center"/>
    </xf>
    <xf numFmtId="38" fontId="47" fillId="0" borderId="5" xfId="2" applyFont="1" applyFill="1" applyBorder="1" applyAlignment="1">
      <alignment vertical="center"/>
    </xf>
    <xf numFmtId="38" fontId="47" fillId="0" borderId="0" xfId="2" applyFont="1" applyFill="1" applyBorder="1" applyAlignment="1">
      <alignment horizontal="right"/>
    </xf>
    <xf numFmtId="38" fontId="47" fillId="0" borderId="5" xfId="2" applyFont="1" applyFill="1" applyBorder="1" applyAlignment="1">
      <alignment horizontal="right"/>
    </xf>
    <xf numFmtId="38" fontId="47" fillId="0" borderId="4" xfId="2" applyFont="1" applyFill="1" applyBorder="1" applyAlignment="1">
      <alignment vertical="center"/>
    </xf>
    <xf numFmtId="38" fontId="47" fillId="0" borderId="2" xfId="2" applyFont="1" applyFill="1" applyBorder="1" applyAlignment="1">
      <alignment vertical="center"/>
    </xf>
    <xf numFmtId="38" fontId="47" fillId="0" borderId="1" xfId="2" applyFont="1" applyFill="1" applyBorder="1" applyAlignment="1">
      <alignment vertical="center"/>
    </xf>
    <xf numFmtId="38" fontId="47" fillId="0" borderId="1" xfId="2" applyFont="1" applyFill="1" applyBorder="1" applyAlignment="1">
      <alignment horizontal="right"/>
    </xf>
    <xf numFmtId="38" fontId="47" fillId="0" borderId="3" xfId="2" applyFont="1" applyFill="1" applyBorder="1" applyAlignment="1">
      <alignment horizontal="right"/>
    </xf>
    <xf numFmtId="38" fontId="47" fillId="0" borderId="0" xfId="2" applyFont="1" applyBorder="1" applyAlignment="1">
      <alignment horizontal="right" vertical="center"/>
    </xf>
    <xf numFmtId="38" fontId="47" fillId="0" borderId="5" xfId="2" applyFont="1" applyBorder="1" applyAlignment="1">
      <alignment horizontal="right" vertical="center"/>
    </xf>
    <xf numFmtId="38" fontId="47" fillId="0" borderId="0" xfId="2" applyFont="1" applyFill="1" applyBorder="1" applyAlignment="1">
      <alignment horizontal="right" vertical="center"/>
    </xf>
    <xf numFmtId="38" fontId="47" fillId="0" borderId="5" xfId="2" applyFont="1" applyFill="1" applyBorder="1" applyAlignment="1">
      <alignment horizontal="right" vertical="center"/>
    </xf>
    <xf numFmtId="38" fontId="47" fillId="0" borderId="4" xfId="2" applyFont="1" applyFill="1" applyBorder="1" applyAlignment="1">
      <alignment horizontal="right" vertical="center"/>
    </xf>
    <xf numFmtId="38" fontId="47" fillId="0" borderId="1" xfId="2" applyFont="1" applyFill="1" applyBorder="1" applyAlignment="1">
      <alignment horizontal="right" vertical="center"/>
    </xf>
    <xf numFmtId="38" fontId="47" fillId="0" borderId="3" xfId="2" applyFont="1" applyFill="1" applyBorder="1" applyAlignment="1">
      <alignment horizontal="right" vertical="center"/>
    </xf>
    <xf numFmtId="0" fontId="2" fillId="0" borderId="155" xfId="1" applyFill="1" applyBorder="1" applyAlignment="1">
      <alignment horizontal="center"/>
    </xf>
    <xf numFmtId="0" fontId="2" fillId="0" borderId="154" xfId="1" applyFont="1" applyFill="1" applyBorder="1" applyAlignment="1">
      <alignment horizontal="center"/>
    </xf>
    <xf numFmtId="0" fontId="2" fillId="0" borderId="153" xfId="1" applyFont="1" applyFill="1" applyBorder="1" applyAlignment="1">
      <alignment horizontal="center"/>
    </xf>
    <xf numFmtId="0" fontId="2" fillId="3" borderId="157" xfId="1" applyFill="1" applyBorder="1" applyAlignment="1"/>
    <xf numFmtId="0" fontId="2" fillId="4" borderId="0" xfId="1" applyFill="1" applyAlignment="1"/>
    <xf numFmtId="0" fontId="2" fillId="3" borderId="156" xfId="1" applyFill="1" applyBorder="1" applyAlignment="1"/>
    <xf numFmtId="0" fontId="2" fillId="4" borderId="161" xfId="1" applyFill="1" applyBorder="1" applyAlignment="1"/>
    <xf numFmtId="0" fontId="2" fillId="4" borderId="1" xfId="1" applyFill="1" applyBorder="1" applyAlignment="1"/>
    <xf numFmtId="0" fontId="2" fillId="4" borderId="160" xfId="1" applyFill="1" applyBorder="1" applyAlignment="1"/>
    <xf numFmtId="0" fontId="2" fillId="0" borderId="157" xfId="1" applyFill="1" applyBorder="1" applyAlignment="1">
      <alignment horizontal="center" vertical="center"/>
    </xf>
    <xf numFmtId="0" fontId="2" fillId="0" borderId="0" xfId="1" applyFont="1" applyFill="1"/>
    <xf numFmtId="0" fontId="2" fillId="0" borderId="156" xfId="1" applyFont="1" applyFill="1" applyBorder="1"/>
    <xf numFmtId="0" fontId="2" fillId="3" borderId="157" xfId="1" applyFill="1" applyBorder="1" applyAlignment="1">
      <alignment horizontal="center"/>
    </xf>
    <xf numFmtId="0" fontId="2" fillId="4" borderId="0" xfId="1" applyFill="1" applyBorder="1" applyAlignment="1">
      <alignment horizontal="center"/>
    </xf>
    <xf numFmtId="0" fontId="2" fillId="0" borderId="0" xfId="1" applyFont="1" applyFill="1" applyBorder="1" applyAlignment="1">
      <alignment horizontal="center" vertical="center"/>
    </xf>
    <xf numFmtId="0" fontId="2" fillId="0" borderId="156" xfId="1" applyFont="1" applyFill="1" applyBorder="1" applyAlignment="1">
      <alignment horizontal="center" vertical="center"/>
    </xf>
    <xf numFmtId="0" fontId="2" fillId="3" borderId="0" xfId="1" applyFill="1" applyBorder="1" applyAlignment="1"/>
    <xf numFmtId="0" fontId="41" fillId="0" borderId="164" xfId="1" applyFont="1" applyFill="1" applyBorder="1" applyAlignment="1">
      <alignment horizontal="distributed" vertical="center" justifyLastLine="1"/>
    </xf>
    <xf numFmtId="0" fontId="41" fillId="0" borderId="163" xfId="1" applyFont="1" applyFill="1" applyBorder="1" applyAlignment="1">
      <alignment horizontal="distributed" vertical="center" justifyLastLine="1"/>
    </xf>
    <xf numFmtId="0" fontId="41" fillId="0" borderId="162" xfId="1" applyFont="1" applyFill="1" applyBorder="1" applyAlignment="1">
      <alignment horizontal="distributed" vertical="center" justifyLastLine="1"/>
    </xf>
    <xf numFmtId="0" fontId="2" fillId="3" borderId="0" xfId="1" applyFont="1" applyFill="1" applyBorder="1" applyAlignment="1">
      <alignment horizontal="center"/>
    </xf>
    <xf numFmtId="0" fontId="2" fillId="3" borderId="156" xfId="1" applyFont="1" applyFill="1" applyBorder="1" applyAlignment="1">
      <alignment horizontal="center"/>
    </xf>
    <xf numFmtId="38" fontId="6" fillId="3" borderId="157" xfId="2" applyFont="1" applyFill="1" applyBorder="1" applyAlignment="1">
      <alignment horizontal="center"/>
    </xf>
    <xf numFmtId="38" fontId="6" fillId="3" borderId="0" xfId="2" applyFont="1" applyFill="1" applyBorder="1" applyAlignment="1">
      <alignment horizontal="center"/>
    </xf>
    <xf numFmtId="38" fontId="6" fillId="3" borderId="156" xfId="2" applyFont="1" applyFill="1" applyBorder="1" applyAlignment="1">
      <alignment horizontal="center"/>
    </xf>
    <xf numFmtId="0" fontId="2" fillId="0" borderId="157" xfId="1" applyFill="1" applyBorder="1" applyAlignment="1">
      <alignment horizontal="center"/>
    </xf>
    <xf numFmtId="0" fontId="2" fillId="0" borderId="0" xfId="1" applyFont="1" applyFill="1" applyBorder="1" applyAlignment="1">
      <alignment horizontal="center"/>
    </xf>
    <xf numFmtId="0" fontId="2" fillId="0" borderId="156" xfId="1" applyFont="1" applyFill="1" applyBorder="1" applyAlignment="1">
      <alignment horizontal="center"/>
    </xf>
    <xf numFmtId="0" fontId="2" fillId="0" borderId="0" xfId="1" applyFont="1" applyFill="1" applyAlignment="1">
      <alignment horizontal="center" vertical="center"/>
    </xf>
    <xf numFmtId="187" fontId="0" fillId="0" borderId="157" xfId="2" applyNumberFormat="1" applyFont="1" applyFill="1" applyBorder="1" applyAlignment="1">
      <alignment horizontal="center" vertical="center"/>
    </xf>
    <xf numFmtId="187" fontId="0" fillId="0" borderId="0" xfId="2" applyNumberFormat="1" applyFont="1" applyFill="1" applyBorder="1" applyAlignment="1">
      <alignment horizontal="center" vertical="center"/>
    </xf>
    <xf numFmtId="187" fontId="0" fillId="0" borderId="156" xfId="2" applyNumberFormat="1" applyFont="1" applyFill="1" applyBorder="1" applyAlignment="1">
      <alignment horizontal="center" vertical="center"/>
    </xf>
    <xf numFmtId="0" fontId="33" fillId="0" borderId="164" xfId="1" applyFont="1" applyFill="1" applyBorder="1" applyAlignment="1">
      <alignment horizontal="center" vertical="center"/>
    </xf>
    <xf numFmtId="0" fontId="33" fillId="0" borderId="163" xfId="1" applyFont="1" applyFill="1" applyBorder="1" applyAlignment="1">
      <alignment horizontal="center" vertical="center"/>
    </xf>
    <xf numFmtId="0" fontId="33" fillId="0" borderId="162" xfId="1" applyFont="1" applyFill="1" applyBorder="1" applyAlignment="1">
      <alignment horizontal="center" vertical="center"/>
    </xf>
    <xf numFmtId="0" fontId="2" fillId="3" borderId="155" xfId="1" applyFill="1" applyBorder="1" applyAlignment="1">
      <alignment horizontal="center"/>
    </xf>
    <xf numFmtId="0" fontId="2" fillId="3" borderId="154" xfId="1" applyFill="1" applyBorder="1" applyAlignment="1">
      <alignment horizontal="center"/>
    </xf>
    <xf numFmtId="0" fontId="2" fillId="3" borderId="153" xfId="1" applyFill="1" applyBorder="1" applyAlignment="1">
      <alignment horizontal="center"/>
    </xf>
    <xf numFmtId="0" fontId="41" fillId="4" borderId="164" xfId="1" applyFont="1" applyFill="1" applyBorder="1" applyAlignment="1">
      <alignment horizontal="distributed" vertical="center" justifyLastLine="1"/>
    </xf>
    <xf numFmtId="0" fontId="41" fillId="4" borderId="163" xfId="1" applyFont="1" applyFill="1" applyBorder="1" applyAlignment="1">
      <alignment horizontal="distributed" vertical="center" justifyLastLine="1"/>
    </xf>
    <xf numFmtId="0" fontId="41" fillId="4" borderId="162" xfId="1" applyFont="1" applyFill="1" applyBorder="1" applyAlignment="1">
      <alignment horizontal="distributed" vertical="center" justifyLastLine="1"/>
    </xf>
    <xf numFmtId="0" fontId="2" fillId="0" borderId="159" xfId="1" applyFont="1" applyFill="1" applyBorder="1" applyAlignment="1">
      <alignment horizontal="left" shrinkToFit="1"/>
    </xf>
    <xf numFmtId="0" fontId="2" fillId="0" borderId="14" xfId="1" applyFont="1" applyFill="1" applyBorder="1" applyAlignment="1">
      <alignment horizontal="left" shrinkToFit="1"/>
    </xf>
    <xf numFmtId="0" fontId="2" fillId="0" borderId="158" xfId="1" applyFont="1" applyFill="1" applyBorder="1" applyAlignment="1">
      <alignment horizontal="left" shrinkToFit="1"/>
    </xf>
    <xf numFmtId="0" fontId="2" fillId="0" borderId="154" xfId="1" applyFill="1" applyBorder="1" applyAlignment="1">
      <alignment horizontal="center"/>
    </xf>
    <xf numFmtId="0" fontId="2" fillId="0" borderId="153" xfId="1" applyFill="1" applyBorder="1" applyAlignment="1">
      <alignment horizontal="center"/>
    </xf>
    <xf numFmtId="0" fontId="2" fillId="3" borderId="157" xfId="1" applyFill="1" applyBorder="1" applyAlignment="1">
      <alignment horizontal="center" vertical="center"/>
    </xf>
    <xf numFmtId="0" fontId="2" fillId="3" borderId="5" xfId="1" applyFill="1" applyBorder="1" applyAlignment="1">
      <alignment horizontal="center" vertical="center"/>
    </xf>
    <xf numFmtId="0" fontId="2" fillId="3" borderId="166" xfId="1" applyFill="1" applyBorder="1" applyAlignment="1">
      <alignment horizontal="center"/>
    </xf>
    <xf numFmtId="0" fontId="2" fillId="3" borderId="4" xfId="1" applyFill="1" applyBorder="1" applyAlignment="1">
      <alignment horizontal="center" vertical="center"/>
    </xf>
    <xf numFmtId="0" fontId="2" fillId="3" borderId="165" xfId="1" applyFill="1" applyBorder="1" applyAlignment="1">
      <alignment horizontal="center"/>
    </xf>
    <xf numFmtId="0" fontId="2" fillId="3" borderId="156" xfId="1" applyFill="1" applyBorder="1" applyAlignment="1">
      <alignment horizontal="center" vertical="center"/>
    </xf>
    <xf numFmtId="0" fontId="2" fillId="0" borderId="164" xfId="1" applyFill="1" applyBorder="1" applyAlignment="1">
      <alignment horizontal="center"/>
    </xf>
    <xf numFmtId="0" fontId="2" fillId="0" borderId="163" xfId="1" applyFill="1" applyBorder="1" applyAlignment="1">
      <alignment horizontal="center"/>
    </xf>
    <xf numFmtId="0" fontId="2" fillId="0" borderId="162" xfId="1" applyFill="1" applyBorder="1" applyAlignment="1">
      <alignment horizontal="center"/>
    </xf>
    <xf numFmtId="0" fontId="2" fillId="0" borderId="0" xfId="1" applyFill="1" applyBorder="1" applyAlignment="1">
      <alignment horizontal="center"/>
    </xf>
    <xf numFmtId="0" fontId="2" fillId="0" borderId="156" xfId="1" applyFill="1" applyBorder="1" applyAlignment="1">
      <alignment horizontal="center"/>
    </xf>
    <xf numFmtId="0" fontId="41" fillId="0" borderId="164" xfId="1" applyFont="1" applyBorder="1" applyAlignment="1">
      <alignment horizontal="distributed" vertical="center" justifyLastLine="1"/>
    </xf>
    <xf numFmtId="0" fontId="41" fillId="0" borderId="163" xfId="1" applyFont="1" applyBorder="1" applyAlignment="1">
      <alignment horizontal="distributed" vertical="center" justifyLastLine="1"/>
    </xf>
    <xf numFmtId="0" fontId="41" fillId="0" borderId="162" xfId="1" applyFont="1" applyBorder="1" applyAlignment="1">
      <alignment horizontal="distributed" vertical="center" justifyLastLine="1"/>
    </xf>
    <xf numFmtId="0" fontId="2" fillId="0" borderId="157" xfId="1" applyFill="1" applyBorder="1" applyAlignment="1">
      <alignment horizontal="left" vertical="center"/>
    </xf>
    <xf numFmtId="0" fontId="2" fillId="0" borderId="0" xfId="1" applyFont="1" applyFill="1" applyAlignment="1">
      <alignment horizontal="left" vertical="center"/>
    </xf>
    <xf numFmtId="0" fontId="2" fillId="0" borderId="156" xfId="1" applyFont="1" applyFill="1" applyBorder="1" applyAlignment="1">
      <alignment horizontal="left" vertical="center"/>
    </xf>
    <xf numFmtId="0" fontId="2" fillId="0" borderId="157" xfId="1" applyBorder="1" applyAlignment="1"/>
    <xf numFmtId="0" fontId="2" fillId="0" borderId="0" xfId="1" applyAlignment="1"/>
    <xf numFmtId="0" fontId="2" fillId="0" borderId="156" xfId="1" applyBorder="1" applyAlignment="1"/>
    <xf numFmtId="0" fontId="2" fillId="0" borderId="161" xfId="1" applyBorder="1" applyAlignment="1"/>
    <xf numFmtId="0" fontId="2" fillId="0" borderId="1" xfId="1" applyBorder="1" applyAlignment="1"/>
    <xf numFmtId="0" fontId="2" fillId="0" borderId="160" xfId="1" applyBorder="1" applyAlignment="1"/>
    <xf numFmtId="0" fontId="2" fillId="0" borderId="0" xfId="1" applyAlignment="1">
      <alignment horizontal="left" vertical="center" wrapText="1"/>
    </xf>
    <xf numFmtId="38" fontId="0" fillId="0" borderId="14" xfId="2" applyFont="1" applyBorder="1" applyAlignment="1">
      <alignment horizontal="right" shrinkToFit="1"/>
    </xf>
    <xf numFmtId="0" fontId="2" fillId="0" borderId="14" xfId="1" applyBorder="1" applyAlignment="1">
      <alignment horizontal="right" shrinkToFit="1"/>
    </xf>
    <xf numFmtId="0" fontId="2" fillId="0" borderId="55" xfId="1" applyBorder="1" applyAlignment="1">
      <alignment horizontal="center" vertical="center" wrapText="1"/>
    </xf>
    <xf numFmtId="0" fontId="2" fillId="0" borderId="54" xfId="1" applyBorder="1" applyAlignment="1">
      <alignment horizontal="center" vertical="center" wrapText="1"/>
    </xf>
    <xf numFmtId="0" fontId="2" fillId="0" borderId="33" xfId="1" applyBorder="1" applyAlignment="1">
      <alignment horizontal="center" vertical="center" wrapText="1"/>
    </xf>
    <xf numFmtId="0" fontId="29" fillId="0" borderId="4" xfId="1" applyFont="1" applyBorder="1" applyAlignment="1">
      <alignment horizontal="right" vertical="center"/>
    </xf>
    <xf numFmtId="0" fontId="29" fillId="0" borderId="5" xfId="1" applyFont="1" applyBorder="1" applyAlignment="1">
      <alignment horizontal="right" vertical="center"/>
    </xf>
    <xf numFmtId="0" fontId="29" fillId="0" borderId="2" xfId="1" applyFont="1" applyBorder="1" applyAlignment="1">
      <alignment horizontal="right" vertical="center"/>
    </xf>
    <xf numFmtId="0" fontId="29" fillId="0" borderId="3" xfId="1" applyFont="1" applyBorder="1" applyAlignment="1">
      <alignment horizontal="right" vertical="center"/>
    </xf>
    <xf numFmtId="191" fontId="2" fillId="0" borderId="80" xfId="1" applyNumberFormat="1" applyFont="1" applyBorder="1" applyAlignment="1">
      <alignment horizontal="center" vertical="center" justifyLastLine="1"/>
    </xf>
    <xf numFmtId="191" fontId="2" fillId="0" borderId="82" xfId="1" applyNumberFormat="1" applyFont="1" applyBorder="1" applyAlignment="1">
      <alignment horizontal="center" vertical="center" justifyLastLine="1"/>
    </xf>
    <xf numFmtId="191" fontId="2" fillId="0" borderId="148" xfId="1" applyNumberFormat="1" applyFont="1" applyBorder="1" applyAlignment="1">
      <alignment horizontal="center" vertical="center" justifyLastLine="1"/>
    </xf>
    <xf numFmtId="191" fontId="2" fillId="0" borderId="38" xfId="1" applyNumberFormat="1" applyFont="1" applyBorder="1" applyAlignment="1">
      <alignment horizontal="center" vertical="center" justifyLastLine="1"/>
    </xf>
    <xf numFmtId="191" fontId="2" fillId="0" borderId="15" xfId="1" applyNumberFormat="1" applyFont="1" applyBorder="1" applyAlignment="1">
      <alignment horizontal="center" vertical="center" justifyLastLine="1"/>
    </xf>
    <xf numFmtId="184" fontId="2" fillId="0" borderId="29" xfId="1" applyNumberFormat="1" applyFont="1" applyBorder="1" applyAlignment="1">
      <alignment horizontal="center" vertical="center" justifyLastLine="1"/>
    </xf>
    <xf numFmtId="184" fontId="2" fillId="0" borderId="1" xfId="1" applyNumberFormat="1" applyFont="1" applyBorder="1" applyAlignment="1">
      <alignment horizontal="center" vertical="center" justifyLastLine="1"/>
    </xf>
    <xf numFmtId="0" fontId="2" fillId="0" borderId="30" xfId="1" applyFont="1" applyBorder="1" applyAlignment="1">
      <alignment horizontal="center" vertical="center" justifyLastLine="1"/>
    </xf>
    <xf numFmtId="0" fontId="2" fillId="0" borderId="6" xfId="1" applyFont="1" applyBorder="1" applyAlignment="1">
      <alignment horizontal="center" vertical="center" justifyLastLine="1"/>
    </xf>
    <xf numFmtId="0" fontId="2" fillId="0" borderId="38" xfId="1" applyFont="1" applyBorder="1" applyAlignment="1">
      <alignment horizontal="center" vertical="center" justifyLastLine="1"/>
    </xf>
    <xf numFmtId="0" fontId="2" fillId="0" borderId="15" xfId="1" applyFont="1" applyBorder="1" applyAlignment="1">
      <alignment horizontal="center" vertical="center" justifyLastLine="1"/>
    </xf>
    <xf numFmtId="0" fontId="2" fillId="0" borderId="30" xfId="1" applyFont="1" applyBorder="1" applyAlignment="1">
      <alignment horizontal="center" vertical="center" wrapText="1" justifyLastLine="1"/>
    </xf>
    <xf numFmtId="0" fontId="2" fillId="0" borderId="6" xfId="1" applyFont="1" applyBorder="1" applyAlignment="1">
      <alignment horizontal="center" vertical="center" wrapText="1" justifyLastLine="1"/>
    </xf>
    <xf numFmtId="0" fontId="2" fillId="0" borderId="38" xfId="1" applyFont="1" applyBorder="1" applyAlignment="1">
      <alignment horizontal="center" vertical="center" wrapText="1" justifyLastLine="1"/>
    </xf>
    <xf numFmtId="0" fontId="2" fillId="0" borderId="15" xfId="1" applyFont="1" applyBorder="1" applyAlignment="1">
      <alignment horizontal="center" vertical="center" wrapText="1" justifyLastLine="1"/>
    </xf>
    <xf numFmtId="0" fontId="29" fillId="0" borderId="21" xfId="1" applyFont="1" applyBorder="1" applyAlignment="1">
      <alignment horizontal="center" vertical="center" textRotation="255"/>
    </xf>
    <xf numFmtId="0" fontId="29" fillId="0" borderId="39" xfId="1" applyFont="1" applyBorder="1" applyAlignment="1">
      <alignment horizontal="center" vertical="center" textRotation="255"/>
    </xf>
    <xf numFmtId="0" fontId="29" fillId="0" borderId="18" xfId="1" applyFont="1" applyBorder="1" applyAlignment="1">
      <alignment horizontal="center" vertical="center" textRotation="255"/>
    </xf>
    <xf numFmtId="0" fontId="29" fillId="0" borderId="22" xfId="1" applyFont="1" applyBorder="1" applyAlignment="1">
      <alignment horizontal="left" vertical="center"/>
    </xf>
    <xf numFmtId="0" fontId="29" fillId="0" borderId="13" xfId="1" applyFont="1" applyBorder="1" applyAlignment="1">
      <alignment horizontal="left" vertical="center"/>
    </xf>
    <xf numFmtId="191" fontId="2" fillId="0" borderId="12" xfId="1" applyNumberFormat="1" applyFont="1" applyBorder="1" applyAlignment="1">
      <alignment horizontal="center" vertical="center" justifyLastLine="1"/>
    </xf>
    <xf numFmtId="191" fontId="2" fillId="0" borderId="11" xfId="1" applyNumberFormat="1" applyFont="1" applyBorder="1" applyAlignment="1">
      <alignment horizontal="center" vertical="center" justifyLastLine="1"/>
    </xf>
    <xf numFmtId="0" fontId="2" fillId="0" borderId="20" xfId="1" applyFont="1" applyBorder="1" applyAlignment="1">
      <alignment horizontal="center" vertical="center" justifyLastLine="1"/>
    </xf>
    <xf numFmtId="0" fontId="2" fillId="0" borderId="10" xfId="1" applyFont="1" applyBorder="1" applyAlignment="1">
      <alignment horizontal="center" vertical="center" justifyLastLine="1"/>
    </xf>
    <xf numFmtId="0" fontId="15" fillId="0" borderId="41" xfId="1" applyFont="1" applyBorder="1" applyAlignment="1">
      <alignment horizontal="left" vertical="center" wrapText="1" indent="5"/>
    </xf>
    <xf numFmtId="0" fontId="15" fillId="0" borderId="42" xfId="1" applyFont="1" applyFill="1" applyBorder="1" applyAlignment="1">
      <alignment horizontal="center" wrapText="1"/>
    </xf>
    <xf numFmtId="0" fontId="15" fillId="0" borderId="41" xfId="1" applyFont="1" applyFill="1" applyBorder="1" applyAlignment="1">
      <alignment horizontal="center"/>
    </xf>
    <xf numFmtId="0" fontId="2" fillId="0" borderId="0" xfId="1" applyBorder="1" applyAlignment="1">
      <alignment horizontal="right"/>
    </xf>
    <xf numFmtId="0" fontId="2" fillId="0" borderId="0" xfId="1" applyBorder="1" applyAlignment="1">
      <alignment horizontal="right" shrinkToFit="1"/>
    </xf>
    <xf numFmtId="0" fontId="2" fillId="0" borderId="0" xfId="1" applyBorder="1" applyAlignment="1">
      <alignment horizontal="left"/>
    </xf>
    <xf numFmtId="49" fontId="2" fillId="0" borderId="0" xfId="1" applyNumberFormat="1" applyFont="1" applyBorder="1" applyAlignment="1">
      <alignment horizontal="left" vertical="center" shrinkToFit="1"/>
    </xf>
    <xf numFmtId="0" fontId="2" fillId="0" borderId="12" xfId="1" applyBorder="1" applyAlignment="1">
      <alignment horizontal="center" vertical="center"/>
    </xf>
    <xf numFmtId="0" fontId="2" fillId="0" borderId="11" xfId="1" applyBorder="1" applyAlignment="1">
      <alignment horizontal="center" vertical="center"/>
    </xf>
    <xf numFmtId="0" fontId="9" fillId="0" borderId="1" xfId="1" applyFont="1" applyBorder="1" applyAlignment="1">
      <alignment horizontal="right" wrapText="1"/>
    </xf>
    <xf numFmtId="0" fontId="2" fillId="0" borderId="0" xfId="1" applyBorder="1" applyAlignment="1">
      <alignment horizontal="left" vertical="center" wrapText="1"/>
    </xf>
    <xf numFmtId="0" fontId="29" fillId="0" borderId="0" xfId="1" applyFont="1" applyAlignment="1"/>
    <xf numFmtId="0" fontId="2" fillId="0" borderId="14" xfId="1" applyBorder="1" applyAlignment="1">
      <alignment horizontal="center" vertical="center"/>
    </xf>
    <xf numFmtId="0" fontId="2" fillId="0" borderId="1" xfId="1" applyBorder="1" applyAlignment="1">
      <alignment horizontal="center" vertical="center"/>
    </xf>
    <xf numFmtId="0" fontId="2" fillId="0" borderId="21" xfId="1" applyBorder="1" applyAlignment="1">
      <alignment horizontal="center" vertical="center"/>
    </xf>
    <xf numFmtId="0" fontId="2" fillId="0" borderId="18" xfId="1" applyBorder="1" applyAlignment="1">
      <alignment horizontal="center" vertical="center"/>
    </xf>
    <xf numFmtId="0" fontId="2" fillId="0" borderId="20" xfId="1" applyBorder="1" applyAlignment="1">
      <alignment horizontal="center" vertical="center"/>
    </xf>
    <xf numFmtId="0" fontId="2" fillId="0" borderId="11" xfId="1" applyBorder="1" applyAlignment="1">
      <alignment vertical="center"/>
    </xf>
    <xf numFmtId="0" fontId="2" fillId="0" borderId="10" xfId="1" applyBorder="1" applyAlignment="1">
      <alignment horizontal="center" vertical="center"/>
    </xf>
    <xf numFmtId="0" fontId="2" fillId="0" borderId="22" xfId="1" applyBorder="1" applyAlignment="1">
      <alignment horizontal="center" vertical="center"/>
    </xf>
    <xf numFmtId="0" fontId="2" fillId="0" borderId="22" xfId="1" applyBorder="1" applyAlignment="1">
      <alignment horizontal="center" vertical="center" shrinkToFit="1"/>
    </xf>
    <xf numFmtId="0" fontId="2" fillId="0" borderId="14" xfId="1" applyBorder="1" applyAlignment="1">
      <alignment horizontal="center" vertical="center" shrinkToFit="1"/>
    </xf>
    <xf numFmtId="0" fontId="2" fillId="0" borderId="1" xfId="1" applyBorder="1" applyAlignment="1">
      <alignment horizontal="right" vertical="center" wrapText="1"/>
    </xf>
    <xf numFmtId="0" fontId="2" fillId="0" borderId="12" xfId="1" applyBorder="1" applyAlignment="1">
      <alignment horizontal="center" vertical="center" shrinkToFit="1"/>
    </xf>
    <xf numFmtId="0" fontId="2" fillId="0" borderId="11" xfId="1" applyBorder="1" applyAlignment="1">
      <alignment horizontal="center" vertical="center" shrinkToFit="1"/>
    </xf>
    <xf numFmtId="0" fontId="2" fillId="0" borderId="0" xfId="1" applyFont="1" applyAlignment="1">
      <alignment horizontal="left" vertical="center" wrapText="1"/>
    </xf>
    <xf numFmtId="0" fontId="2" fillId="0" borderId="0" xfId="1" applyAlignment="1">
      <alignment horizontal="center" vertical="center"/>
    </xf>
    <xf numFmtId="0" fontId="2" fillId="0" borderId="30" xfId="1" applyBorder="1" applyAlignment="1">
      <alignment horizontal="center" vertical="center"/>
    </xf>
    <xf numFmtId="0" fontId="2" fillId="0" borderId="29" xfId="1" applyBorder="1" applyAlignment="1">
      <alignment horizontal="center" vertical="center"/>
    </xf>
    <xf numFmtId="0" fontId="2" fillId="0" borderId="28" xfId="1" applyBorder="1" applyAlignment="1">
      <alignment horizontal="center" vertical="center"/>
    </xf>
    <xf numFmtId="0" fontId="2" fillId="0" borderId="25" xfId="1" applyBorder="1" applyAlignment="1">
      <alignment horizontal="center" vertical="center"/>
    </xf>
    <xf numFmtId="0" fontId="2" fillId="0" borderId="24" xfId="1" applyBorder="1" applyAlignment="1">
      <alignment horizontal="center" vertical="center"/>
    </xf>
    <xf numFmtId="0" fontId="2" fillId="0" borderId="23" xfId="1" applyBorder="1" applyAlignment="1">
      <alignment horizontal="center" vertical="center"/>
    </xf>
    <xf numFmtId="0" fontId="2" fillId="0" borderId="0" xfId="1" applyFill="1" applyBorder="1" applyAlignment="1"/>
    <xf numFmtId="0" fontId="2" fillId="0" borderId="31" xfId="1" applyFont="1" applyBorder="1" applyAlignment="1">
      <alignment horizontal="center" vertical="center"/>
    </xf>
    <xf numFmtId="0" fontId="2" fillId="0" borderId="17" xfId="1" applyFont="1" applyBorder="1" applyAlignment="1">
      <alignment horizontal="center" vertical="center"/>
    </xf>
    <xf numFmtId="0" fontId="2" fillId="0" borderId="19" xfId="1" applyFont="1" applyBorder="1" applyAlignment="1">
      <alignment horizontal="center" vertical="center"/>
    </xf>
    <xf numFmtId="0" fontId="2" fillId="0" borderId="15" xfId="1" applyFont="1" applyBorder="1" applyAlignment="1">
      <alignment horizontal="center" vertical="center"/>
    </xf>
    <xf numFmtId="0" fontId="2" fillId="0" borderId="0" xfId="1" applyFill="1" applyBorder="1" applyAlignment="1">
      <alignment vertical="top" wrapText="1"/>
    </xf>
    <xf numFmtId="0" fontId="2" fillId="0" borderId="0" xfId="1" applyAlignment="1">
      <alignment vertical="top"/>
    </xf>
    <xf numFmtId="0" fontId="2" fillId="0" borderId="0" xfId="1" applyFill="1" applyBorder="1" applyAlignment="1">
      <alignment horizontal="left" wrapText="1"/>
    </xf>
    <xf numFmtId="0" fontId="2" fillId="0" borderId="13" xfId="1" applyBorder="1" applyAlignment="1">
      <alignment horizontal="center" vertical="center"/>
    </xf>
    <xf numFmtId="0" fontId="2" fillId="0" borderId="5" xfId="1" applyBorder="1" applyAlignment="1">
      <alignment horizontal="center" vertical="center"/>
    </xf>
    <xf numFmtId="0" fontId="2" fillId="0" borderId="3" xfId="1" applyBorder="1" applyAlignment="1">
      <alignment horizontal="center" vertical="center"/>
    </xf>
    <xf numFmtId="0" fontId="26" fillId="0" borderId="0" xfId="1" applyFont="1" applyAlignment="1">
      <alignment horizontal="left" shrinkToFit="1"/>
    </xf>
    <xf numFmtId="0" fontId="6" fillId="0" borderId="13" xfId="1" applyFont="1" applyBorder="1" applyAlignment="1">
      <alignment horizontal="center" vertical="center"/>
    </xf>
    <xf numFmtId="0" fontId="6" fillId="0" borderId="3" xfId="1" applyFont="1" applyBorder="1" applyAlignment="1">
      <alignment vertical="center"/>
    </xf>
    <xf numFmtId="0" fontId="26" fillId="0" borderId="0" xfId="1" applyFont="1" applyAlignment="1">
      <alignment shrinkToFit="1"/>
    </xf>
    <xf numFmtId="0" fontId="32" fillId="0" borderId="0" xfId="1" applyFont="1" applyAlignment="1">
      <alignment shrinkToFit="1"/>
    </xf>
    <xf numFmtId="0" fontId="6" fillId="0" borderId="3" xfId="1" applyFont="1" applyBorder="1" applyAlignment="1">
      <alignment horizontal="center" vertical="center"/>
    </xf>
    <xf numFmtId="0" fontId="6" fillId="0" borderId="0" xfId="1" applyFont="1" applyBorder="1" applyAlignment="1">
      <alignment horizontal="right"/>
    </xf>
    <xf numFmtId="0" fontId="6" fillId="0" borderId="14" xfId="1" applyFont="1" applyBorder="1" applyAlignment="1">
      <alignment horizontal="right"/>
    </xf>
    <xf numFmtId="0" fontId="2" fillId="0" borderId="14" xfId="1" applyBorder="1" applyAlignment="1">
      <alignment horizontal="right"/>
    </xf>
    <xf numFmtId="0" fontId="6" fillId="0" borderId="19" xfId="1" applyFont="1" applyBorder="1" applyAlignment="1">
      <alignment horizontal="center" vertical="center" shrinkToFit="1"/>
    </xf>
    <xf numFmtId="0" fontId="6" fillId="0" borderId="37" xfId="1" applyFont="1" applyBorder="1" applyAlignment="1">
      <alignment horizontal="center" vertical="center" shrinkToFit="1"/>
    </xf>
    <xf numFmtId="0" fontId="6" fillId="0" borderId="15" xfId="1" applyFont="1" applyBorder="1" applyAlignment="1">
      <alignment horizontal="center" vertical="center" shrinkToFit="1"/>
    </xf>
    <xf numFmtId="0" fontId="6" fillId="0" borderId="9" xfId="1" applyFont="1" applyBorder="1" applyAlignment="1">
      <alignment horizontal="center" vertical="center"/>
    </xf>
    <xf numFmtId="0" fontId="6" fillId="0" borderId="27" xfId="1" applyFont="1" applyBorder="1" applyAlignment="1">
      <alignment horizontal="center" vertical="center"/>
    </xf>
    <xf numFmtId="0" fontId="6" fillId="0" borderId="6" xfId="1" applyFont="1" applyBorder="1" applyAlignment="1">
      <alignment horizontal="center" vertical="center"/>
    </xf>
    <xf numFmtId="0" fontId="6" fillId="0" borderId="38" xfId="1" applyFont="1" applyBorder="1" applyAlignment="1">
      <alignment horizontal="center" vertical="center" wrapText="1"/>
    </xf>
    <xf numFmtId="0" fontId="6" fillId="0" borderId="15" xfId="1" applyFont="1" applyBorder="1" applyAlignment="1">
      <alignment vertical="center" wrapText="1"/>
    </xf>
    <xf numFmtId="0" fontId="6" fillId="0" borderId="28" xfId="1" applyFont="1" applyBorder="1" applyAlignment="1">
      <alignment horizontal="center" vertical="center" wrapText="1"/>
    </xf>
    <xf numFmtId="0" fontId="6" fillId="0" borderId="17" xfId="1" applyFont="1" applyBorder="1" applyAlignment="1">
      <alignment vertical="center" wrapText="1"/>
    </xf>
    <xf numFmtId="0" fontId="8" fillId="0" borderId="38" xfId="1" applyFont="1" applyBorder="1" applyAlignment="1">
      <alignment horizontal="center" vertical="center" wrapText="1"/>
    </xf>
    <xf numFmtId="0" fontId="8" fillId="0" borderId="15" xfId="1" applyFont="1" applyBorder="1" applyAlignment="1">
      <alignment horizontal="center" vertical="center" wrapText="1"/>
    </xf>
    <xf numFmtId="0" fontId="6" fillId="0" borderId="38" xfId="1" applyFont="1" applyBorder="1" applyAlignment="1">
      <alignment horizontal="center" vertical="center" shrinkToFit="1"/>
    </xf>
    <xf numFmtId="0" fontId="6" fillId="0" borderId="42" xfId="1" applyFont="1" applyBorder="1" applyAlignment="1">
      <alignment horizontal="center" vertical="center"/>
    </xf>
    <xf numFmtId="0" fontId="6" fillId="0" borderId="40" xfId="1" applyFont="1" applyBorder="1" applyAlignment="1">
      <alignment horizontal="center" vertical="center"/>
    </xf>
    <xf numFmtId="0" fontId="6" fillId="0" borderId="19" xfId="1" applyFont="1" applyBorder="1" applyAlignment="1">
      <alignment horizontal="center" vertical="center"/>
    </xf>
    <xf numFmtId="0" fontId="6" fillId="0" borderId="15" xfId="1" applyFont="1" applyBorder="1" applyAlignment="1">
      <alignment horizontal="center" vertical="center"/>
    </xf>
    <xf numFmtId="0" fontId="6" fillId="0" borderId="5" xfId="1" applyFont="1" applyBorder="1" applyAlignment="1">
      <alignment horizontal="center" vertical="center"/>
    </xf>
    <xf numFmtId="0" fontId="6" fillId="0" borderId="14" xfId="1" applyFont="1" applyBorder="1" applyAlignment="1">
      <alignment horizontal="center" vertical="center"/>
    </xf>
    <xf numFmtId="0" fontId="6" fillId="0" borderId="0" xfId="1" applyFont="1" applyBorder="1" applyAlignment="1">
      <alignment horizontal="center" vertical="center"/>
    </xf>
    <xf numFmtId="0" fontId="2" fillId="0" borderId="0" xfId="1" applyFont="1" applyAlignment="1">
      <alignment horizontal="right"/>
    </xf>
    <xf numFmtId="0" fontId="2" fillId="0" borderId="0" xfId="1" applyAlignment="1">
      <alignment horizontal="center" wrapText="1"/>
    </xf>
    <xf numFmtId="0" fontId="6" fillId="0" borderId="14" xfId="1" applyFont="1" applyBorder="1" applyAlignment="1">
      <alignment horizontal="right" vertical="center"/>
    </xf>
    <xf numFmtId="0" fontId="6" fillId="0" borderId="0" xfId="1" applyFont="1" applyBorder="1" applyAlignment="1">
      <alignment horizontal="right" vertical="center"/>
    </xf>
    <xf numFmtId="0" fontId="6" fillId="0" borderId="1" xfId="1" applyFont="1" applyBorder="1" applyAlignment="1">
      <alignment horizontal="right" vertical="center"/>
    </xf>
    <xf numFmtId="0" fontId="29" fillId="0" borderId="0" xfId="1" applyFont="1" applyAlignment="1">
      <alignment horizontal="left" wrapText="1"/>
    </xf>
    <xf numFmtId="0" fontId="29" fillId="0" borderId="22" xfId="1" applyFont="1" applyBorder="1" applyAlignment="1">
      <alignment horizontal="center" vertical="center"/>
    </xf>
    <xf numFmtId="0" fontId="29" fillId="0" borderId="4" xfId="1" applyFont="1" applyBorder="1" applyAlignment="1">
      <alignment horizontal="center" vertical="center"/>
    </xf>
    <xf numFmtId="0" fontId="29" fillId="0" borderId="2" xfId="1" applyFont="1" applyBorder="1" applyAlignment="1">
      <alignment horizontal="center" vertical="center"/>
    </xf>
    <xf numFmtId="0" fontId="29" fillId="0" borderId="14" xfId="1" applyFont="1" applyBorder="1" applyAlignment="1">
      <alignment horizontal="right" vertical="center"/>
    </xf>
    <xf numFmtId="0" fontId="29" fillId="0" borderId="0" xfId="1" applyFont="1" applyBorder="1" applyAlignment="1">
      <alignment horizontal="right" vertical="center"/>
    </xf>
    <xf numFmtId="0" fontId="29" fillId="0" borderId="1" xfId="1" applyFont="1" applyBorder="1" applyAlignment="1">
      <alignment horizontal="right" vertical="center"/>
    </xf>
    <xf numFmtId="0" fontId="29" fillId="0" borderId="14" xfId="1" applyFont="1" applyBorder="1" applyAlignment="1">
      <alignment horizontal="center" vertical="center" wrapText="1"/>
    </xf>
    <xf numFmtId="0" fontId="29" fillId="0" borderId="0" xfId="1" applyFont="1" applyBorder="1" applyAlignment="1">
      <alignment horizontal="center" vertical="center" wrapText="1"/>
    </xf>
    <xf numFmtId="0" fontId="29" fillId="0" borderId="1" xfId="1" applyFont="1" applyBorder="1" applyAlignment="1">
      <alignment horizontal="center" vertical="center" wrapText="1"/>
    </xf>
    <xf numFmtId="191" fontId="2" fillId="0" borderId="12" xfId="1" applyNumberFormat="1" applyBorder="1" applyAlignment="1">
      <alignment horizontal="center" vertical="center" shrinkToFit="1"/>
    </xf>
    <xf numFmtId="191" fontId="2" fillId="0" borderId="11" xfId="1" applyNumberFormat="1" applyBorder="1" applyAlignment="1">
      <alignment horizontal="center" vertical="center" shrinkToFit="1"/>
    </xf>
    <xf numFmtId="191" fontId="2" fillId="0" borderId="57" xfId="1" applyNumberFormat="1" applyBorder="1" applyAlignment="1">
      <alignment horizontal="center" vertical="center" shrinkToFit="1"/>
    </xf>
    <xf numFmtId="0" fontId="2" fillId="0" borderId="0" xfId="1" applyAlignment="1">
      <alignment horizontal="left" vertical="center" wrapText="1" shrinkToFit="1"/>
    </xf>
    <xf numFmtId="0" fontId="26" fillId="0" borderId="0" xfId="1" applyFont="1" applyAlignment="1">
      <alignment vertical="center" shrinkToFit="1"/>
    </xf>
    <xf numFmtId="0" fontId="32" fillId="0" borderId="0" xfId="1" applyFont="1" applyAlignment="1">
      <alignment vertical="center" shrinkToFit="1"/>
    </xf>
    <xf numFmtId="0" fontId="2" fillId="0" borderId="42" xfId="1" applyBorder="1" applyAlignment="1">
      <alignment horizontal="center" vertical="center" shrinkToFit="1"/>
    </xf>
    <xf numFmtId="0" fontId="2" fillId="0" borderId="40" xfId="1" applyBorder="1" applyAlignment="1">
      <alignment horizontal="center" vertical="center" shrinkToFit="1"/>
    </xf>
    <xf numFmtId="184" fontId="2" fillId="0" borderId="12" xfId="1" applyNumberFormat="1" applyBorder="1" applyAlignment="1">
      <alignment horizontal="center" vertical="center" shrinkToFit="1"/>
    </xf>
    <xf numFmtId="184" fontId="2" fillId="0" borderId="11" xfId="1" applyNumberFormat="1" applyBorder="1" applyAlignment="1">
      <alignment horizontal="center" vertical="center" shrinkToFit="1"/>
    </xf>
    <xf numFmtId="191" fontId="2" fillId="0" borderId="14" xfId="1" applyNumberFormat="1" applyBorder="1" applyAlignment="1">
      <alignment horizontal="right" vertical="center" shrinkToFit="1"/>
    </xf>
    <xf numFmtId="0" fontId="2" fillId="0" borderId="0" xfId="1" applyAlignment="1">
      <alignment vertical="center" wrapText="1" shrinkToFit="1"/>
    </xf>
    <xf numFmtId="184" fontId="2" fillId="0" borderId="57" xfId="1" applyNumberFormat="1" applyBorder="1" applyAlignment="1">
      <alignment horizontal="center" vertical="center" shrinkToFit="1"/>
    </xf>
    <xf numFmtId="0" fontId="2" fillId="0" borderId="14" xfId="5" applyFont="1" applyBorder="1" applyAlignment="1">
      <alignment horizontal="center" vertical="center"/>
    </xf>
    <xf numFmtId="0" fontId="2" fillId="0" borderId="1" xfId="5" applyFont="1" applyBorder="1" applyAlignment="1">
      <alignment horizontal="center" vertical="center"/>
    </xf>
    <xf numFmtId="0" fontId="2" fillId="0" borderId="13" xfId="5" applyBorder="1" applyAlignment="1">
      <alignment horizontal="center" vertical="center"/>
    </xf>
    <xf numFmtId="0" fontId="2" fillId="0" borderId="3" xfId="5" applyBorder="1" applyAlignment="1">
      <alignment horizontal="center" vertical="center"/>
    </xf>
    <xf numFmtId="0" fontId="2" fillId="0" borderId="0" xfId="5" applyAlignment="1">
      <alignment horizontal="left" vertical="center" shrinkToFit="1"/>
    </xf>
    <xf numFmtId="179" fontId="52" fillId="0" borderId="4" xfId="11" applyNumberFormat="1" applyFont="1" applyBorder="1" applyAlignment="1">
      <alignment horizontal="right" vertical="center"/>
    </xf>
    <xf numFmtId="179" fontId="52" fillId="0" borderId="5" xfId="11" applyNumberFormat="1" applyFont="1" applyBorder="1" applyAlignment="1">
      <alignment horizontal="right" vertical="center"/>
    </xf>
    <xf numFmtId="10" fontId="52" fillId="0" borderId="4" xfId="10" applyNumberFormat="1" applyFont="1" applyBorder="1" applyAlignment="1">
      <alignment horizontal="right" vertical="center"/>
    </xf>
    <xf numFmtId="10" fontId="52" fillId="0" borderId="5" xfId="10" applyNumberFormat="1" applyFont="1" applyBorder="1" applyAlignment="1">
      <alignment horizontal="right" vertical="center"/>
    </xf>
    <xf numFmtId="38" fontId="53" fillId="0" borderId="91" xfId="11" applyFont="1" applyBorder="1" applyAlignment="1">
      <alignment horizontal="right" vertical="center"/>
    </xf>
    <xf numFmtId="38" fontId="53" fillId="0" borderId="89" xfId="11" applyFont="1" applyBorder="1" applyAlignment="1">
      <alignment horizontal="right" vertical="center"/>
    </xf>
    <xf numFmtId="38" fontId="51" fillId="0" borderId="96" xfId="11" applyFont="1" applyBorder="1" applyAlignment="1">
      <alignment horizontal="right" vertical="center"/>
    </xf>
    <xf numFmtId="38" fontId="51" fillId="0" borderId="91" xfId="11" applyFont="1" applyBorder="1" applyAlignment="1">
      <alignment horizontal="right" vertical="center"/>
    </xf>
    <xf numFmtId="38" fontId="51" fillId="0" borderId="89" xfId="11" applyFont="1" applyBorder="1" applyAlignment="1">
      <alignment horizontal="right" vertical="center"/>
    </xf>
    <xf numFmtId="179" fontId="50" fillId="0" borderId="41" xfId="11" applyNumberFormat="1" applyFont="1" applyBorder="1" applyAlignment="1">
      <alignment horizontal="right" vertical="center"/>
    </xf>
    <xf numFmtId="10" fontId="50" fillId="0" borderId="5" xfId="10" applyNumberFormat="1" applyFont="1" applyBorder="1" applyAlignment="1">
      <alignment horizontal="right" vertical="center"/>
    </xf>
    <xf numFmtId="10" fontId="50" fillId="0" borderId="41" xfId="10" applyNumberFormat="1" applyFont="1" applyBorder="1" applyAlignment="1">
      <alignment horizontal="right" vertical="center"/>
    </xf>
    <xf numFmtId="0" fontId="56" fillId="0" borderId="39" xfId="10" applyFont="1" applyBorder="1" applyAlignment="1">
      <alignment horizontal="center" vertical="center"/>
    </xf>
    <xf numFmtId="0" fontId="56" fillId="0" borderId="54" xfId="10" applyFont="1" applyBorder="1" applyAlignment="1">
      <alignment horizontal="center" vertical="center"/>
    </xf>
    <xf numFmtId="38" fontId="0" fillId="0" borderId="97" xfId="11" applyFont="1" applyBorder="1" applyAlignment="1">
      <alignment horizontal="right" vertical="center"/>
    </xf>
    <xf numFmtId="38" fontId="0" fillId="0" borderId="91" xfId="11" applyFont="1" applyBorder="1" applyAlignment="1">
      <alignment horizontal="right" vertical="center"/>
    </xf>
    <xf numFmtId="38" fontId="0" fillId="0" borderId="99" xfId="11" applyFont="1" applyBorder="1" applyAlignment="1">
      <alignment horizontal="right" vertical="center"/>
    </xf>
    <xf numFmtId="0" fontId="56" fillId="0" borderId="63" xfId="10" applyFont="1" applyBorder="1" applyAlignment="1">
      <alignment horizontal="center" vertical="center"/>
    </xf>
    <xf numFmtId="0" fontId="56" fillId="0" borderId="62" xfId="10" applyFont="1" applyBorder="1" applyAlignment="1">
      <alignment horizontal="center" vertical="center"/>
    </xf>
    <xf numFmtId="0" fontId="1" fillId="0" borderId="79" xfId="10" applyBorder="1" applyAlignment="1">
      <alignment horizontal="center" vertical="center"/>
    </xf>
    <xf numFmtId="0" fontId="58" fillId="0" borderId="59" xfId="10" applyFont="1" applyBorder="1" applyAlignment="1">
      <alignment horizontal="center" vertical="center"/>
    </xf>
    <xf numFmtId="0" fontId="58" fillId="0" borderId="58" xfId="10" applyFont="1" applyBorder="1" applyAlignment="1">
      <alignment horizontal="center" vertical="center"/>
    </xf>
    <xf numFmtId="195" fontId="1" fillId="0" borderId="57" xfId="10" applyNumberFormat="1" applyBorder="1" applyAlignment="1">
      <alignment horizontal="center" vertical="center"/>
    </xf>
    <xf numFmtId="195" fontId="1" fillId="0" borderId="98" xfId="10" applyNumberFormat="1" applyBorder="1" applyAlignment="1">
      <alignment horizontal="center" vertical="center"/>
    </xf>
    <xf numFmtId="195" fontId="1" fillId="0" borderId="107" xfId="10" applyNumberFormat="1" applyFill="1" applyBorder="1" applyAlignment="1">
      <alignment horizontal="center" vertical="center"/>
    </xf>
    <xf numFmtId="195" fontId="1" fillId="0" borderId="105" xfId="10" applyNumberFormat="1" applyFill="1" applyBorder="1" applyAlignment="1">
      <alignment horizontal="center" vertical="center"/>
    </xf>
    <xf numFmtId="195" fontId="1" fillId="0" borderId="8" xfId="10" applyNumberFormat="1" applyFill="1" applyBorder="1" applyAlignment="1">
      <alignment horizontal="center" vertical="center"/>
    </xf>
    <xf numFmtId="195" fontId="1" fillId="0" borderId="56" xfId="10" applyNumberFormat="1" applyFill="1" applyBorder="1" applyAlignment="1">
      <alignment horizontal="center" vertical="center"/>
    </xf>
    <xf numFmtId="0" fontId="55" fillId="0" borderId="10" xfId="10" applyFont="1" applyBorder="1" applyAlignment="1">
      <alignment horizontal="center" vertical="center"/>
    </xf>
    <xf numFmtId="0" fontId="52" fillId="0" borderId="20" xfId="10" applyFont="1" applyBorder="1" applyAlignment="1">
      <alignment horizontal="center" vertical="center"/>
    </xf>
    <xf numFmtId="0" fontId="52" fillId="0" borderId="107" xfId="10" applyFont="1" applyBorder="1" applyAlignment="1">
      <alignment horizontal="center" vertical="center"/>
    </xf>
    <xf numFmtId="0" fontId="52" fillId="0" borderId="106" xfId="10" applyFont="1" applyBorder="1" applyAlignment="1">
      <alignment horizontal="center" vertical="center"/>
    </xf>
    <xf numFmtId="0" fontId="52" fillId="0" borderId="105" xfId="10" applyFont="1" applyBorder="1" applyAlignment="1">
      <alignment horizontal="center" vertical="center"/>
    </xf>
    <xf numFmtId="0" fontId="52" fillId="0" borderId="10" xfId="10" applyFont="1" applyBorder="1" applyAlignment="1">
      <alignment horizontal="center" vertical="center"/>
    </xf>
    <xf numFmtId="38" fontId="0" fillId="0" borderId="104" xfId="11" applyFont="1" applyBorder="1" applyAlignment="1">
      <alignment horizontal="center" vertical="center"/>
    </xf>
    <xf numFmtId="38" fontId="0" fillId="0" borderId="102" xfId="11" applyFont="1" applyBorder="1" applyAlignment="1">
      <alignment horizontal="center" vertical="center"/>
    </xf>
    <xf numFmtId="0" fontId="1" fillId="0" borderId="101" xfId="10" applyBorder="1" applyAlignment="1">
      <alignment horizontal="center" vertical="center"/>
    </xf>
    <xf numFmtId="0" fontId="1" fillId="0" borderId="5" xfId="10" applyBorder="1" applyAlignment="1">
      <alignment horizontal="center" vertical="center"/>
    </xf>
    <xf numFmtId="0" fontId="1" fillId="0" borderId="100" xfId="10" applyBorder="1" applyAlignment="1">
      <alignment horizontal="center" vertical="center"/>
    </xf>
    <xf numFmtId="38" fontId="0" fillId="0" borderId="104" xfId="11" applyFont="1" applyFill="1" applyBorder="1" applyAlignment="1">
      <alignment horizontal="center" vertical="center"/>
    </xf>
    <xf numFmtId="38" fontId="0" fillId="0" borderId="102" xfId="11" applyFont="1" applyFill="1" applyBorder="1" applyAlignment="1">
      <alignment horizontal="center" vertical="center"/>
    </xf>
    <xf numFmtId="0" fontId="58" fillId="0" borderId="39" xfId="10" applyFont="1" applyBorder="1" applyAlignment="1">
      <alignment horizontal="center" vertical="center"/>
    </xf>
    <xf numFmtId="0" fontId="58" fillId="0" borderId="54" xfId="10" applyFont="1" applyBorder="1" applyAlignment="1">
      <alignment horizontal="center" vertical="center"/>
    </xf>
    <xf numFmtId="38" fontId="0" fillId="0" borderId="89" xfId="11" applyFont="1" applyBorder="1" applyAlignment="1">
      <alignment horizontal="right" vertical="center"/>
    </xf>
    <xf numFmtId="0" fontId="56" fillId="0" borderId="18" xfId="10" applyFont="1" applyBorder="1" applyAlignment="1">
      <alignment horizontal="center" vertical="center"/>
    </xf>
    <xf numFmtId="0" fontId="56" fillId="0" borderId="33" xfId="10" applyFont="1" applyBorder="1" applyAlignment="1">
      <alignment horizontal="center" vertical="center"/>
    </xf>
    <xf numFmtId="0" fontId="1" fillId="0" borderId="98" xfId="10" applyBorder="1" applyAlignment="1">
      <alignment horizontal="center" vertical="center"/>
    </xf>
    <xf numFmtId="179" fontId="50" fillId="0" borderId="2" xfId="11" applyNumberFormat="1" applyFont="1" applyBorder="1" applyAlignment="1">
      <alignment horizontal="right" vertical="center"/>
    </xf>
    <xf numFmtId="179" fontId="50" fillId="0" borderId="3" xfId="11" applyNumberFormat="1" applyFont="1" applyBorder="1" applyAlignment="1">
      <alignment horizontal="right" vertical="center"/>
    </xf>
    <xf numFmtId="10" fontId="50" fillId="0" borderId="2" xfId="10" applyNumberFormat="1" applyFont="1" applyBorder="1" applyAlignment="1">
      <alignment horizontal="right" vertical="center"/>
    </xf>
    <xf numFmtId="10" fontId="50" fillId="0" borderId="3" xfId="10" applyNumberFormat="1" applyFont="1" applyBorder="1" applyAlignment="1">
      <alignment horizontal="right" vertical="center"/>
    </xf>
    <xf numFmtId="38" fontId="51" fillId="0" borderId="13" xfId="11" applyFont="1" applyBorder="1" applyAlignment="1">
      <alignment horizontal="center" vertical="center"/>
    </xf>
    <xf numFmtId="38" fontId="51" fillId="0" borderId="5" xfId="11" applyFont="1" applyBorder="1" applyAlignment="1">
      <alignment horizontal="center" vertical="center"/>
    </xf>
    <xf numFmtId="38" fontId="51" fillId="0" borderId="3" xfId="11" applyFont="1" applyBorder="1" applyAlignment="1">
      <alignment horizontal="center" vertical="center"/>
    </xf>
    <xf numFmtId="38" fontId="57" fillId="0" borderId="21" xfId="11" applyFont="1" applyBorder="1" applyAlignment="1">
      <alignment horizontal="center" vertical="center"/>
    </xf>
    <xf numFmtId="38" fontId="57" fillId="0" borderId="55" xfId="11" applyFont="1" applyBorder="1" applyAlignment="1">
      <alignment horizontal="center" vertical="center"/>
    </xf>
    <xf numFmtId="38" fontId="56" fillId="0" borderId="18" xfId="11" applyFont="1" applyBorder="1" applyAlignment="1">
      <alignment horizontal="center" vertical="center"/>
    </xf>
    <xf numFmtId="38" fontId="56" fillId="0" borderId="33" xfId="11" applyFont="1" applyBorder="1" applyAlignment="1">
      <alignment horizontal="center" vertical="center"/>
    </xf>
    <xf numFmtId="0" fontId="57" fillId="0" borderId="59" xfId="10" applyFont="1" applyBorder="1" applyAlignment="1">
      <alignment horizontal="center" vertical="center"/>
    </xf>
    <xf numFmtId="0" fontId="57" fillId="0" borderId="58" xfId="10" applyFont="1" applyBorder="1" applyAlignment="1">
      <alignment horizontal="center" vertical="center"/>
    </xf>
    <xf numFmtId="0" fontId="57" fillId="0" borderId="39" xfId="10" applyFont="1" applyBorder="1" applyAlignment="1">
      <alignment horizontal="center" vertical="center"/>
    </xf>
    <xf numFmtId="0" fontId="57" fillId="0" borderId="54" xfId="10" applyFont="1" applyBorder="1" applyAlignment="1">
      <alignment horizontal="center" vertical="center"/>
    </xf>
    <xf numFmtId="177" fontId="55" fillId="0" borderId="4" xfId="10" applyNumberFormat="1" applyFont="1" applyFill="1" applyBorder="1" applyAlignment="1">
      <alignment horizontal="right" vertical="center"/>
    </xf>
    <xf numFmtId="177" fontId="55" fillId="0" borderId="5" xfId="10" applyNumberFormat="1" applyFont="1" applyFill="1" applyBorder="1" applyAlignment="1">
      <alignment horizontal="right" vertical="center"/>
    </xf>
    <xf numFmtId="10" fontId="55" fillId="0" borderId="0" xfId="10" applyNumberFormat="1" applyFont="1" applyBorder="1" applyAlignment="1">
      <alignment horizontal="right" vertical="center"/>
    </xf>
    <xf numFmtId="10" fontId="55" fillId="0" borderId="5" xfId="10" applyNumberFormat="1" applyFont="1" applyBorder="1" applyAlignment="1">
      <alignment horizontal="right" vertical="center"/>
    </xf>
    <xf numFmtId="10" fontId="55" fillId="0" borderId="0" xfId="10" applyNumberFormat="1" applyFont="1" applyFill="1" applyBorder="1" applyAlignment="1">
      <alignment horizontal="right" vertical="center"/>
    </xf>
    <xf numFmtId="10" fontId="55" fillId="0" borderId="5" xfId="10" applyNumberFormat="1" applyFont="1" applyFill="1" applyBorder="1" applyAlignment="1">
      <alignment horizontal="right" vertical="center"/>
    </xf>
    <xf numFmtId="0" fontId="56" fillId="0" borderId="59" xfId="10" applyFont="1" applyBorder="1" applyAlignment="1">
      <alignment horizontal="center" vertical="center"/>
    </xf>
    <xf numFmtId="0" fontId="56" fillId="0" borderId="58" xfId="10" applyFont="1" applyBorder="1" applyAlignment="1">
      <alignment horizontal="center" vertical="center"/>
    </xf>
    <xf numFmtId="0" fontId="57" fillId="0" borderId="18" xfId="10" applyFont="1" applyBorder="1" applyAlignment="1">
      <alignment horizontal="center" vertical="center"/>
    </xf>
    <xf numFmtId="0" fontId="57" fillId="0" borderId="33" xfId="10" applyFont="1" applyBorder="1" applyAlignment="1">
      <alignment horizontal="center" vertical="center"/>
    </xf>
    <xf numFmtId="0" fontId="1" fillId="0" borderId="0" xfId="10" applyFont="1" applyFill="1" applyBorder="1" applyAlignment="1">
      <alignment horizontal="left" vertical="center"/>
    </xf>
    <xf numFmtId="0" fontId="53" fillId="0" borderId="0" xfId="10" applyFont="1" applyFill="1" applyBorder="1" applyAlignment="1">
      <alignment horizontal="left" vertical="center"/>
    </xf>
    <xf numFmtId="177" fontId="55" fillId="0" borderId="22" xfId="10" applyNumberFormat="1" applyFont="1" applyFill="1" applyBorder="1" applyAlignment="1">
      <alignment horizontal="right" vertical="center"/>
    </xf>
    <xf numFmtId="177" fontId="55" fillId="0" borderId="13" xfId="10" applyNumberFormat="1" applyFont="1" applyFill="1" applyBorder="1" applyAlignment="1">
      <alignment horizontal="right" vertical="center"/>
    </xf>
    <xf numFmtId="38" fontId="57" fillId="0" borderId="39" xfId="11" applyFont="1" applyBorder="1" applyAlignment="1">
      <alignment horizontal="center" vertical="center"/>
    </xf>
    <xf numFmtId="38" fontId="57" fillId="0" borderId="54" xfId="11" applyFont="1" applyBorder="1" applyAlignment="1">
      <alignment horizontal="center" vertical="center"/>
    </xf>
    <xf numFmtId="38" fontId="57" fillId="0" borderId="18" xfId="11" applyFont="1" applyBorder="1" applyAlignment="1">
      <alignment horizontal="center" vertical="center"/>
    </xf>
    <xf numFmtId="38" fontId="57" fillId="0" borderId="33" xfId="11" applyFont="1" applyBorder="1" applyAlignment="1">
      <alignment horizontal="center" vertical="center"/>
    </xf>
    <xf numFmtId="0" fontId="54" fillId="0" borderId="13" xfId="10" applyFont="1" applyBorder="1" applyAlignment="1">
      <alignment horizontal="center" vertical="center"/>
    </xf>
    <xf numFmtId="0" fontId="54" fillId="0" borderId="5" xfId="10" applyFont="1" applyBorder="1" applyAlignment="1">
      <alignment horizontal="center" vertical="center"/>
    </xf>
    <xf numFmtId="0" fontId="53" fillId="0" borderId="13" xfId="10" applyFont="1" applyBorder="1" applyAlignment="1">
      <alignment horizontal="center" vertical="center"/>
    </xf>
    <xf numFmtId="0" fontId="53" fillId="0" borderId="5" xfId="10" applyFont="1" applyBorder="1" applyAlignment="1">
      <alignment horizontal="center" vertical="center"/>
    </xf>
    <xf numFmtId="0" fontId="53" fillId="0" borderId="3" xfId="10" applyFont="1" applyBorder="1" applyAlignment="1">
      <alignment horizontal="center" vertical="center"/>
    </xf>
    <xf numFmtId="38" fontId="53" fillId="0" borderId="13" xfId="11" applyFont="1" applyBorder="1" applyAlignment="1">
      <alignment horizontal="center" vertical="center"/>
    </xf>
    <xf numFmtId="38" fontId="53" fillId="0" borderId="5" xfId="11" applyFont="1" applyBorder="1" applyAlignment="1">
      <alignment horizontal="center" vertical="center"/>
    </xf>
    <xf numFmtId="38" fontId="53" fillId="0" borderId="3" xfId="11" applyFont="1" applyBorder="1" applyAlignment="1">
      <alignment horizontal="center" vertical="center"/>
    </xf>
    <xf numFmtId="38" fontId="56" fillId="0" borderId="21" xfId="11" applyFont="1" applyBorder="1" applyAlignment="1">
      <alignment horizontal="center" vertical="center"/>
    </xf>
    <xf numFmtId="38" fontId="56" fillId="0" borderId="55" xfId="11" applyFont="1" applyBorder="1" applyAlignment="1">
      <alignment horizontal="center" vertical="center"/>
    </xf>
    <xf numFmtId="38" fontId="56" fillId="0" borderId="39" xfId="11" applyFont="1" applyBorder="1" applyAlignment="1">
      <alignment horizontal="center" vertical="center"/>
    </xf>
    <xf numFmtId="38" fontId="56" fillId="0" borderId="54" xfId="11" applyFont="1" applyBorder="1" applyAlignment="1">
      <alignment horizontal="center" vertical="center"/>
    </xf>
    <xf numFmtId="0" fontId="1" fillId="0" borderId="36" xfId="10" applyFill="1" applyBorder="1" applyAlignment="1">
      <alignment horizontal="center" vertical="center"/>
    </xf>
    <xf numFmtId="0" fontId="1" fillId="0" borderId="35" xfId="10" applyFill="1" applyBorder="1" applyAlignment="1">
      <alignment horizontal="center" vertical="center"/>
    </xf>
    <xf numFmtId="0" fontId="55" fillId="0" borderId="14" xfId="10" applyNumberFormat="1" applyFont="1" applyBorder="1" applyAlignment="1">
      <alignment horizontal="center" vertical="center"/>
    </xf>
    <xf numFmtId="0" fontId="55" fillId="0" borderId="13" xfId="10" applyNumberFormat="1" applyFont="1" applyBorder="1" applyAlignment="1">
      <alignment horizontal="center" vertical="center"/>
    </xf>
    <xf numFmtId="0" fontId="1" fillId="0" borderId="36" xfId="10" applyBorder="1" applyAlignment="1">
      <alignment horizontal="center" vertical="center"/>
    </xf>
    <xf numFmtId="0" fontId="1" fillId="0" borderId="35" xfId="10" applyBorder="1" applyAlignment="1">
      <alignment horizontal="center" vertical="center"/>
    </xf>
    <xf numFmtId="0" fontId="60" fillId="0" borderId="5" xfId="1" applyFont="1" applyFill="1" applyBorder="1" applyAlignment="1">
      <alignment horizontal="center" vertical="center" shrinkToFit="1"/>
    </xf>
    <xf numFmtId="0" fontId="60" fillId="0" borderId="5" xfId="1" applyFont="1" applyBorder="1" applyAlignment="1">
      <alignment horizontal="center" vertical="center" shrinkToFit="1"/>
    </xf>
    <xf numFmtId="0" fontId="32" fillId="0" borderId="5" xfId="1" applyFont="1" applyFill="1" applyBorder="1" applyAlignment="1">
      <alignment horizontal="center" vertical="center" shrinkToFit="1"/>
    </xf>
    <xf numFmtId="0" fontId="32" fillId="0" borderId="4" xfId="1" applyFont="1" applyBorder="1" applyAlignment="1">
      <alignment horizontal="center" vertical="center" textRotation="255"/>
    </xf>
    <xf numFmtId="0" fontId="32" fillId="0" borderId="2" xfId="1" applyFont="1" applyBorder="1" applyAlignment="1">
      <alignment horizontal="center" vertical="center" textRotation="255"/>
    </xf>
    <xf numFmtId="0" fontId="32" fillId="0" borderId="21" xfId="1" applyFont="1" applyBorder="1" applyAlignment="1">
      <alignment horizontal="center" vertical="center" textRotation="255"/>
    </xf>
    <xf numFmtId="0" fontId="32" fillId="0" borderId="39" xfId="1" applyFont="1" applyBorder="1" applyAlignment="1">
      <alignment horizontal="center" vertical="center" textRotation="255"/>
    </xf>
    <xf numFmtId="0" fontId="32" fillId="0" borderId="18" xfId="1" applyFont="1" applyBorder="1" applyAlignment="1">
      <alignment horizontal="center" vertical="center" textRotation="255"/>
    </xf>
    <xf numFmtId="0" fontId="6" fillId="0" borderId="0" xfId="1" applyFont="1" applyBorder="1" applyAlignment="1"/>
    <xf numFmtId="0" fontId="6" fillId="0" borderId="1" xfId="1" applyFont="1" applyBorder="1" applyAlignment="1">
      <alignment horizontal="right"/>
    </xf>
    <xf numFmtId="0" fontId="2" fillId="0" borderId="36" xfId="1" applyFont="1" applyBorder="1" applyAlignment="1">
      <alignment horizontal="center"/>
    </xf>
    <xf numFmtId="0" fontId="2" fillId="0" borderId="69" xfId="1" applyFont="1" applyBorder="1" applyAlignment="1">
      <alignment horizontal="center"/>
    </xf>
    <xf numFmtId="0" fontId="2" fillId="0" borderId="0" xfId="1" applyAlignment="1">
      <alignment horizontal="left"/>
    </xf>
    <xf numFmtId="0" fontId="2" fillId="0" borderId="73" xfId="1" applyBorder="1" applyAlignment="1">
      <alignment horizontal="center" vertical="center"/>
    </xf>
    <xf numFmtId="0" fontId="29" fillId="0" borderId="13" xfId="1" applyFont="1" applyBorder="1" applyAlignment="1">
      <alignment horizontal="center" vertical="center"/>
    </xf>
    <xf numFmtId="0" fontId="29" fillId="0" borderId="3" xfId="1" applyFont="1" applyBorder="1" applyAlignment="1">
      <alignment vertical="center"/>
    </xf>
    <xf numFmtId="0" fontId="2" fillId="0" borderId="14" xfId="1" applyBorder="1" applyAlignment="1"/>
    <xf numFmtId="0" fontId="2" fillId="0" borderId="21" xfId="1" applyBorder="1" applyAlignment="1">
      <alignment horizontal="center" vertical="center" wrapText="1"/>
    </xf>
    <xf numFmtId="0" fontId="2" fillId="0" borderId="18" xfId="1" applyBorder="1" applyAlignment="1">
      <alignment horizontal="center" vertical="center" wrapText="1"/>
    </xf>
    <xf numFmtId="0" fontId="2" fillId="0" borderId="19" xfId="1" applyBorder="1" applyAlignment="1">
      <alignment horizontal="center" vertical="center" wrapText="1"/>
    </xf>
    <xf numFmtId="0" fontId="2" fillId="0" borderId="15" xfId="1" applyBorder="1" applyAlignment="1">
      <alignment horizontal="center" vertical="center"/>
    </xf>
    <xf numFmtId="0" fontId="2" fillId="0" borderId="14" xfId="1" applyFont="1" applyBorder="1" applyAlignment="1">
      <alignment horizontal="right"/>
    </xf>
    <xf numFmtId="38" fontId="0" fillId="0" borderId="4" xfId="2" applyFont="1" applyFill="1" applyBorder="1" applyAlignment="1">
      <alignment horizontal="right"/>
    </xf>
    <xf numFmtId="38" fontId="0" fillId="0" borderId="0" xfId="2" applyFont="1" applyFill="1" applyBorder="1" applyAlignment="1">
      <alignment horizontal="right"/>
    </xf>
    <xf numFmtId="178" fontId="0" fillId="0" borderId="0" xfId="2" applyNumberFormat="1" applyFont="1" applyFill="1" applyBorder="1" applyAlignment="1">
      <alignment horizontal="right"/>
    </xf>
    <xf numFmtId="38" fontId="0" fillId="0" borderId="2" xfId="2" applyFont="1" applyFill="1" applyBorder="1" applyAlignment="1">
      <alignment horizontal="right"/>
    </xf>
    <xf numFmtId="38" fontId="0" fillId="0" borderId="1" xfId="2" applyFont="1" applyFill="1" applyBorder="1" applyAlignment="1">
      <alignment horizontal="right"/>
    </xf>
    <xf numFmtId="178" fontId="0" fillId="0" borderId="1" xfId="2" applyNumberFormat="1" applyFont="1" applyFill="1" applyBorder="1" applyAlignment="1">
      <alignment horizontal="right"/>
    </xf>
    <xf numFmtId="178" fontId="0" fillId="0" borderId="0" xfId="2" applyNumberFormat="1" applyFont="1" applyBorder="1" applyAlignment="1">
      <alignment horizontal="right"/>
    </xf>
    <xf numFmtId="38" fontId="0" fillId="0" borderId="4" xfId="2" applyFont="1" applyBorder="1" applyAlignment="1">
      <alignment horizontal="right"/>
    </xf>
    <xf numFmtId="38" fontId="0" fillId="0" borderId="0" xfId="2" applyFont="1" applyBorder="1" applyAlignment="1">
      <alignment horizontal="right"/>
    </xf>
    <xf numFmtId="0" fontId="2" fillId="0" borderId="2" xfId="1" applyBorder="1" applyAlignment="1">
      <alignment horizontal="center" vertical="center"/>
    </xf>
    <xf numFmtId="0" fontId="2" fillId="0" borderId="103" xfId="1" applyBorder="1" applyAlignment="1">
      <alignment horizontal="center" vertical="center"/>
    </xf>
    <xf numFmtId="0" fontId="2" fillId="0" borderId="43" xfId="1" applyBorder="1" applyAlignment="1">
      <alignment horizontal="center" vertical="center"/>
    </xf>
    <xf numFmtId="0" fontId="2" fillId="0" borderId="57" xfId="1" applyBorder="1" applyAlignment="1">
      <alignment horizontal="center" vertical="center"/>
    </xf>
    <xf numFmtId="0" fontId="2" fillId="0" borderId="17" xfId="1" applyBorder="1" applyAlignment="1">
      <alignment horizontal="center" vertical="center"/>
    </xf>
    <xf numFmtId="178" fontId="2" fillId="0" borderId="0" xfId="2" applyNumberFormat="1" applyFont="1" applyFill="1" applyBorder="1" applyAlignment="1">
      <alignment horizontal="right"/>
    </xf>
    <xf numFmtId="0" fontId="6" fillId="0" borderId="42" xfId="1" applyFont="1" applyBorder="1" applyAlignment="1">
      <alignment horizontal="center" vertical="center" justifyLastLine="1"/>
    </xf>
    <xf numFmtId="0" fontId="6" fillId="0" borderId="40" xfId="1" applyFont="1" applyBorder="1" applyAlignment="1">
      <alignment horizontal="center" vertical="center" justifyLastLine="1"/>
    </xf>
    <xf numFmtId="0" fontId="6" fillId="0" borderId="36" xfId="1" applyFont="1" applyBorder="1" applyAlignment="1">
      <alignment horizontal="center" vertical="center"/>
    </xf>
    <xf numFmtId="0" fontId="6" fillId="0" borderId="34" xfId="1" applyFont="1" applyBorder="1" applyAlignment="1">
      <alignment horizontal="center" vertical="center"/>
    </xf>
    <xf numFmtId="0" fontId="6" fillId="0" borderId="35" xfId="1" applyFont="1" applyBorder="1" applyAlignment="1">
      <alignment horizontal="center" vertical="center"/>
    </xf>
    <xf numFmtId="0" fontId="2" fillId="0" borderId="1" xfId="1" applyBorder="1" applyAlignment="1">
      <alignment horizontal="right" shrinkToFit="1"/>
    </xf>
    <xf numFmtId="0" fontId="26" fillId="0" borderId="20" xfId="1" applyFont="1" applyBorder="1" applyAlignment="1">
      <alignment horizontal="center" vertical="center"/>
    </xf>
    <xf numFmtId="0" fontId="26" fillId="0" borderId="11" xfId="1" applyFont="1" applyBorder="1" applyAlignment="1">
      <alignment horizontal="center" vertical="center"/>
    </xf>
    <xf numFmtId="0" fontId="26" fillId="0" borderId="10" xfId="1" applyFont="1" applyBorder="1" applyAlignment="1">
      <alignment horizontal="center" vertical="center"/>
    </xf>
    <xf numFmtId="49" fontId="2" fillId="0" borderId="9" xfId="1" applyNumberFormat="1" applyFont="1" applyBorder="1" applyAlignment="1">
      <alignment horizontal="center" vertical="center" textRotation="255"/>
    </xf>
    <xf numFmtId="0" fontId="2" fillId="0" borderId="27" xfId="1" applyFont="1" applyBorder="1" applyAlignment="1">
      <alignment horizontal="center" vertical="center"/>
    </xf>
    <xf numFmtId="0" fontId="2" fillId="0" borderId="6" xfId="1" applyFont="1" applyBorder="1" applyAlignment="1">
      <alignment horizontal="center" vertical="center"/>
    </xf>
    <xf numFmtId="49" fontId="2" fillId="0" borderId="13" xfId="1" applyNumberFormat="1" applyFont="1" applyBorder="1" applyAlignment="1">
      <alignment horizontal="center" vertical="center" textRotation="255"/>
    </xf>
    <xf numFmtId="0" fontId="2" fillId="0" borderId="5" xfId="1" applyFont="1" applyBorder="1" applyAlignment="1">
      <alignment horizontal="center" vertical="center"/>
    </xf>
    <xf numFmtId="0" fontId="2" fillId="0" borderId="3" xfId="1" applyFont="1" applyBorder="1" applyAlignment="1">
      <alignment horizontal="center" vertical="center"/>
    </xf>
    <xf numFmtId="49" fontId="2" fillId="0" borderId="31" xfId="1" applyNumberFormat="1" applyFont="1" applyBorder="1" applyAlignment="1">
      <alignment horizontal="center" vertical="center" textRotation="255"/>
    </xf>
    <xf numFmtId="0" fontId="2" fillId="0" borderId="26" xfId="1" applyFont="1" applyBorder="1" applyAlignment="1">
      <alignment horizontal="center" vertical="center"/>
    </xf>
    <xf numFmtId="49" fontId="2" fillId="0" borderId="37" xfId="1" applyNumberFormat="1" applyFont="1" applyFill="1" applyBorder="1" applyAlignment="1">
      <alignment horizontal="center" vertical="center" textRotation="255"/>
    </xf>
    <xf numFmtId="0" fontId="2" fillId="0" borderId="68" xfId="1" applyNumberFormat="1" applyFont="1" applyBorder="1" applyAlignment="1">
      <alignment horizontal="center" vertical="center"/>
    </xf>
    <xf numFmtId="0" fontId="2" fillId="0" borderId="68" xfId="1" applyFont="1" applyBorder="1" applyAlignment="1">
      <alignment horizontal="center" vertical="center"/>
    </xf>
    <xf numFmtId="49" fontId="2" fillId="0" borderId="37" xfId="1" applyNumberFormat="1" applyFont="1" applyBorder="1" applyAlignment="1">
      <alignment horizontal="center" vertical="center" textRotation="255"/>
    </xf>
    <xf numFmtId="0" fontId="2" fillId="0" borderId="140" xfId="5" applyBorder="1" applyAlignment="1">
      <alignment horizontal="center" vertical="center"/>
    </xf>
    <xf numFmtId="0" fontId="2" fillId="0" borderId="141" xfId="5" applyBorder="1" applyAlignment="1">
      <alignment horizontal="center" vertical="center"/>
    </xf>
    <xf numFmtId="38" fontId="0" fillId="0" borderId="22" xfId="6" applyFont="1" applyBorder="1" applyAlignment="1">
      <alignment horizontal="center" vertical="center" shrinkToFit="1"/>
    </xf>
    <xf numFmtId="38" fontId="0" fillId="0" borderId="14" xfId="6" applyFont="1" applyBorder="1" applyAlignment="1">
      <alignment horizontal="center" vertical="center" shrinkToFit="1"/>
    </xf>
    <xf numFmtId="38" fontId="0" fillId="0" borderId="140" xfId="6" applyFont="1" applyBorder="1" applyAlignment="1">
      <alignment horizontal="center" vertical="center" shrinkToFit="1"/>
    </xf>
    <xf numFmtId="38" fontId="0" fillId="0" borderId="96" xfId="6" applyFont="1" applyBorder="1" applyAlignment="1">
      <alignment horizontal="center" vertical="center" shrinkToFit="1"/>
    </xf>
    <xf numFmtId="38" fontId="0" fillId="0" borderId="13" xfId="6" applyFont="1" applyBorder="1" applyAlignment="1">
      <alignment horizontal="center" vertical="center" shrinkToFit="1"/>
    </xf>
    <xf numFmtId="38" fontId="2" fillId="0" borderId="52" xfId="5" applyNumberFormat="1" applyBorder="1" applyAlignment="1">
      <alignment horizontal="center" vertical="center" shrinkToFit="1"/>
    </xf>
    <xf numFmtId="38" fontId="2" fillId="0" borderId="50" xfId="5" applyNumberFormat="1" applyBorder="1" applyAlignment="1">
      <alignment horizontal="center" vertical="center" shrinkToFit="1"/>
    </xf>
    <xf numFmtId="38" fontId="2" fillId="0" borderId="132" xfId="5" applyNumberFormat="1" applyBorder="1" applyAlignment="1">
      <alignment horizontal="center" vertical="center" shrinkToFit="1"/>
    </xf>
    <xf numFmtId="38" fontId="2" fillId="0" borderId="131" xfId="5" applyNumberFormat="1" applyBorder="1" applyAlignment="1">
      <alignment horizontal="center" vertical="center" shrinkToFit="1"/>
    </xf>
    <xf numFmtId="38" fontId="2" fillId="0" borderId="130" xfId="5" applyNumberFormat="1" applyBorder="1" applyAlignment="1">
      <alignment horizontal="center" vertical="center" shrinkToFit="1"/>
    </xf>
    <xf numFmtId="38" fontId="0" fillId="0" borderId="4" xfId="6" applyFont="1" applyBorder="1" applyAlignment="1">
      <alignment horizontal="center" vertical="center" shrinkToFit="1"/>
    </xf>
    <xf numFmtId="38" fontId="0" fillId="0" borderId="0" xfId="6" applyFont="1" applyBorder="1" applyAlignment="1">
      <alignment horizontal="center" vertical="center" shrinkToFit="1"/>
    </xf>
    <xf numFmtId="38" fontId="0" fillId="0" borderId="139" xfId="6" applyFont="1" applyBorder="1" applyAlignment="1">
      <alignment horizontal="center" vertical="center" shrinkToFit="1"/>
    </xf>
    <xf numFmtId="38" fontId="0" fillId="0" borderId="91" xfId="6" applyFont="1" applyBorder="1" applyAlignment="1">
      <alignment horizontal="center" vertical="center" shrinkToFit="1"/>
    </xf>
    <xf numFmtId="38" fontId="0" fillId="0" borderId="5" xfId="6" applyFont="1" applyBorder="1" applyAlignment="1">
      <alignment horizontal="center" vertical="center" shrinkToFit="1"/>
    </xf>
    <xf numFmtId="38" fontId="0" fillId="0" borderId="138" xfId="6" applyFont="1" applyBorder="1" applyAlignment="1">
      <alignment horizontal="center" vertical="center" shrinkToFit="1"/>
    </xf>
    <xf numFmtId="38" fontId="0" fillId="0" borderId="137" xfId="6" applyFont="1" applyBorder="1" applyAlignment="1">
      <alignment horizontal="center" vertical="center" shrinkToFit="1"/>
    </xf>
    <xf numFmtId="0" fontId="2" fillId="0" borderId="14" xfId="5" applyBorder="1" applyAlignment="1">
      <alignment horizontal="center" vertical="center"/>
    </xf>
    <xf numFmtId="0" fontId="2" fillId="0" borderId="1" xfId="5" applyBorder="1" applyAlignment="1">
      <alignment horizontal="center" vertical="center"/>
    </xf>
    <xf numFmtId="38" fontId="0" fillId="0" borderId="136" xfId="6" applyFont="1" applyBorder="1" applyAlignment="1">
      <alignment horizontal="center" vertical="center" shrinkToFit="1"/>
    </xf>
    <xf numFmtId="38" fontId="0" fillId="0" borderId="135" xfId="6" applyFont="1" applyBorder="1" applyAlignment="1">
      <alignment horizontal="center" vertical="center" shrinkToFit="1"/>
    </xf>
    <xf numFmtId="38" fontId="0" fillId="0" borderId="134" xfId="6" applyFont="1" applyBorder="1" applyAlignment="1">
      <alignment horizontal="center" vertical="center" shrinkToFit="1"/>
    </xf>
    <xf numFmtId="0" fontId="2" fillId="0" borderId="22" xfId="5" applyBorder="1" applyAlignment="1">
      <alignment horizontal="center" vertical="center"/>
    </xf>
    <xf numFmtId="0" fontId="2" fillId="0" borderId="2" xfId="5" applyBorder="1" applyAlignment="1">
      <alignment horizontal="center" vertical="center"/>
    </xf>
    <xf numFmtId="0" fontId="2" fillId="0" borderId="0" xfId="5" applyFill="1" applyBorder="1" applyAlignment="1">
      <alignment horizontal="left" vertical="top" wrapText="1"/>
    </xf>
    <xf numFmtId="0" fontId="2" fillId="0" borderId="22" xfId="5" applyBorder="1" applyAlignment="1">
      <alignment horizontal="center" vertical="center" shrinkToFit="1"/>
    </xf>
    <xf numFmtId="0" fontId="2" fillId="0" borderId="14" xfId="5" applyBorder="1" applyAlignment="1">
      <alignment horizontal="center" vertical="center" shrinkToFit="1"/>
    </xf>
    <xf numFmtId="0" fontId="2" fillId="0" borderId="2" xfId="5" applyBorder="1" applyAlignment="1">
      <alignment horizontal="center" vertical="center" shrinkToFit="1"/>
    </xf>
    <xf numFmtId="0" fontId="2" fillId="0" borderId="1" xfId="5" applyBorder="1" applyAlignment="1">
      <alignment horizontal="center" vertical="center" shrinkToFit="1"/>
    </xf>
    <xf numFmtId="0" fontId="2" fillId="0" borderId="140" xfId="5" applyBorder="1" applyAlignment="1">
      <alignment horizontal="center" vertical="center" shrinkToFit="1"/>
    </xf>
    <xf numFmtId="0" fontId="2" fillId="0" borderId="141" xfId="5" applyBorder="1" applyAlignment="1">
      <alignment horizontal="center" vertical="center" shrinkToFit="1"/>
    </xf>
    <xf numFmtId="0" fontId="2" fillId="0" borderId="96" xfId="5" applyBorder="1" applyAlignment="1">
      <alignment horizontal="center" vertical="center" shrinkToFit="1"/>
    </xf>
    <xf numFmtId="0" fontId="2" fillId="0" borderId="13" xfId="5" applyBorder="1" applyAlignment="1">
      <alignment horizontal="center" vertical="center" shrinkToFit="1"/>
    </xf>
    <xf numFmtId="0" fontId="2" fillId="0" borderId="89" xfId="5" applyBorder="1" applyAlignment="1">
      <alignment horizontal="center" vertical="center" shrinkToFit="1"/>
    </xf>
    <xf numFmtId="0" fontId="2" fillId="0" borderId="3" xfId="5" applyBorder="1" applyAlignment="1">
      <alignment horizontal="center" vertical="center" shrinkToFit="1"/>
    </xf>
    <xf numFmtId="38" fontId="0" fillId="0" borderId="4" xfId="6" applyFont="1" applyFill="1" applyBorder="1" applyAlignment="1">
      <alignment horizontal="center" vertical="center" shrinkToFit="1"/>
    </xf>
    <xf numFmtId="38" fontId="0" fillId="0" borderId="0" xfId="6" applyFont="1" applyFill="1" applyBorder="1" applyAlignment="1">
      <alignment horizontal="center" vertical="center" shrinkToFit="1"/>
    </xf>
    <xf numFmtId="38" fontId="0" fillId="0" borderId="139" xfId="6" applyFont="1" applyFill="1" applyBorder="1" applyAlignment="1">
      <alignment horizontal="center" vertical="center" shrinkToFit="1"/>
    </xf>
    <xf numFmtId="38" fontId="2" fillId="0" borderId="138" xfId="6" applyFont="1" applyFill="1" applyBorder="1" applyAlignment="1">
      <alignment horizontal="center" vertical="center" shrinkToFit="1"/>
    </xf>
    <xf numFmtId="38" fontId="2" fillId="0" borderId="137" xfId="6" applyFont="1" applyFill="1" applyBorder="1" applyAlignment="1">
      <alignment horizontal="center" vertical="center" shrinkToFit="1"/>
    </xf>
    <xf numFmtId="38" fontId="2" fillId="0" borderId="136" xfId="6" applyFont="1" applyFill="1" applyBorder="1" applyAlignment="1">
      <alignment horizontal="center" vertical="center" shrinkToFit="1"/>
    </xf>
    <xf numFmtId="38" fontId="0" fillId="0" borderId="135" xfId="6" applyFont="1" applyFill="1" applyBorder="1" applyAlignment="1">
      <alignment horizontal="center" vertical="center" shrinkToFit="1"/>
    </xf>
    <xf numFmtId="38" fontId="0" fillId="0" borderId="134" xfId="6" applyFont="1" applyFill="1" applyBorder="1" applyAlignment="1">
      <alignment horizontal="center" vertical="center" shrinkToFit="1"/>
    </xf>
    <xf numFmtId="0" fontId="2" fillId="0" borderId="143" xfId="5" applyBorder="1" applyAlignment="1">
      <alignment horizontal="center" vertical="center"/>
    </xf>
    <xf numFmtId="0" fontId="2" fillId="0" borderId="83" xfId="5" applyBorder="1" applyAlignment="1">
      <alignment horizontal="center" vertical="center"/>
    </xf>
    <xf numFmtId="0" fontId="8" fillId="0" borderId="55" xfId="5" applyFont="1" applyBorder="1" applyAlignment="1">
      <alignment horizontal="center" vertical="center" shrinkToFit="1"/>
    </xf>
    <xf numFmtId="0" fontId="8" fillId="0" borderId="33" xfId="5" applyFont="1" applyBorder="1" applyAlignment="1">
      <alignment horizontal="center" vertical="center" shrinkToFit="1"/>
    </xf>
    <xf numFmtId="0" fontId="2" fillId="0" borderId="14" xfId="5" applyBorder="1" applyAlignment="1">
      <alignment horizontal="right" vertical="center" shrinkToFit="1"/>
    </xf>
    <xf numFmtId="0" fontId="8" fillId="0" borderId="9" xfId="5" applyFont="1" applyBorder="1" applyAlignment="1">
      <alignment horizontal="center" vertical="center" shrinkToFit="1"/>
    </xf>
    <xf numFmtId="0" fontId="8" fillId="0" borderId="6" xfId="5" applyFont="1" applyBorder="1" applyAlignment="1">
      <alignment horizontal="center" vertical="center" shrinkToFit="1"/>
    </xf>
    <xf numFmtId="0" fontId="65" fillId="0" borderId="0" xfId="5" applyFont="1" applyAlignment="1">
      <alignment horizontal="left" vertical="center" shrinkToFit="1"/>
    </xf>
    <xf numFmtId="0" fontId="2" fillId="0" borderId="1" xfId="5" applyBorder="1" applyAlignment="1">
      <alignment horizontal="right" vertical="center" shrinkToFit="1"/>
    </xf>
    <xf numFmtId="0" fontId="8" fillId="0" borderId="19" xfId="5" applyFont="1" applyBorder="1" applyAlignment="1">
      <alignment horizontal="center" vertical="center" shrinkToFit="1"/>
    </xf>
    <xf numFmtId="0" fontId="8" fillId="0" borderId="15" xfId="5" applyFont="1" applyBorder="1" applyAlignment="1">
      <alignment horizontal="center" vertical="center" shrinkToFit="1"/>
    </xf>
    <xf numFmtId="0" fontId="8" fillId="0" borderId="14" xfId="5" applyFont="1" applyBorder="1" applyAlignment="1">
      <alignment horizontal="center" vertical="center" shrinkToFit="1"/>
    </xf>
    <xf numFmtId="0" fontId="8" fillId="0" borderId="1" xfId="5" applyFont="1" applyBorder="1" applyAlignment="1">
      <alignment horizontal="center" vertical="center" shrinkToFit="1"/>
    </xf>
    <xf numFmtId="180" fontId="6" fillId="0" borderId="0" xfId="1" applyNumberFormat="1" applyFont="1" applyFill="1" applyBorder="1" applyAlignment="1">
      <alignment horizontal="right"/>
    </xf>
    <xf numFmtId="180" fontId="6" fillId="0" borderId="0" xfId="1" applyNumberFormat="1" applyFont="1" applyBorder="1" applyAlignment="1"/>
    <xf numFmtId="179" fontId="6" fillId="0" borderId="12" xfId="1" applyNumberFormat="1" applyFont="1" applyBorder="1" applyAlignment="1">
      <alignment horizontal="center" vertical="center"/>
    </xf>
    <xf numFmtId="179" fontId="6" fillId="0" borderId="57" xfId="1" applyNumberFormat="1" applyFont="1" applyBorder="1" applyAlignment="1">
      <alignment horizontal="center" vertical="center"/>
    </xf>
    <xf numFmtId="179" fontId="6" fillId="0" borderId="12" xfId="1" applyNumberFormat="1" applyFont="1" applyBorder="1" applyAlignment="1">
      <alignment vertical="center"/>
    </xf>
    <xf numFmtId="179" fontId="6" fillId="0" borderId="57" xfId="1" applyNumberFormat="1" applyFont="1" applyBorder="1" applyAlignment="1">
      <alignment vertical="center"/>
    </xf>
    <xf numFmtId="179" fontId="6" fillId="0" borderId="22" xfId="1" applyNumberFormat="1" applyFont="1" applyBorder="1" applyAlignment="1">
      <alignment vertical="center"/>
    </xf>
    <xf numFmtId="179" fontId="6" fillId="0" borderId="13" xfId="1" applyNumberFormat="1" applyFont="1" applyBorder="1" applyAlignment="1">
      <alignment vertical="center"/>
    </xf>
    <xf numFmtId="180" fontId="6" fillId="0" borderId="0" xfId="1" applyNumberFormat="1" applyFont="1" applyAlignment="1"/>
    <xf numFmtId="179" fontId="6" fillId="0" borderId="22" xfId="1" applyNumberFormat="1" applyFont="1" applyBorder="1" applyAlignment="1">
      <alignment horizontal="center" vertical="center"/>
    </xf>
    <xf numFmtId="179" fontId="6" fillId="0" borderId="13" xfId="1" applyNumberFormat="1" applyFont="1" applyBorder="1" applyAlignment="1">
      <alignment horizontal="center" vertical="center"/>
    </xf>
    <xf numFmtId="179" fontId="6" fillId="0" borderId="2" xfId="1" applyNumberFormat="1" applyFont="1" applyBorder="1" applyAlignment="1">
      <alignment horizontal="center" vertical="center"/>
    </xf>
    <xf numFmtId="179" fontId="6" fillId="0" borderId="3" xfId="1" applyNumberFormat="1" applyFont="1" applyBorder="1" applyAlignment="1">
      <alignment horizontal="center" vertical="center"/>
    </xf>
    <xf numFmtId="179" fontId="6" fillId="0" borderId="12" xfId="1" applyNumberFormat="1" applyFont="1" applyBorder="1" applyAlignment="1">
      <alignment horizontal="center" vertical="center" shrinkToFit="1"/>
    </xf>
    <xf numFmtId="179" fontId="6" fillId="0" borderId="57" xfId="1" applyNumberFormat="1" applyFont="1" applyBorder="1" applyAlignment="1">
      <alignment horizontal="center" vertical="center" shrinkToFit="1"/>
    </xf>
    <xf numFmtId="179" fontId="6" fillId="0" borderId="14" xfId="1" applyNumberFormat="1" applyFont="1" applyBorder="1" applyAlignment="1">
      <alignment horizontal="center" vertical="center"/>
    </xf>
    <xf numFmtId="179" fontId="6" fillId="0" borderId="1" xfId="1" applyNumberFormat="1" applyFont="1" applyBorder="1" applyAlignment="1">
      <alignment horizontal="center" vertical="center"/>
    </xf>
    <xf numFmtId="180" fontId="6" fillId="0" borderId="0" xfId="1" applyNumberFormat="1" applyFont="1" applyFill="1" applyBorder="1" applyAlignment="1"/>
    <xf numFmtId="180" fontId="6" fillId="0" borderId="1" xfId="1" applyNumberFormat="1" applyFont="1" applyFill="1" applyBorder="1" applyAlignment="1">
      <alignment horizontal="right"/>
    </xf>
    <xf numFmtId="0" fontId="2" fillId="0" borderId="9" xfId="1" applyBorder="1" applyAlignment="1">
      <alignment horizontal="center" vertical="center"/>
    </xf>
    <xf numFmtId="0" fontId="2" fillId="0" borderId="6" xfId="1" applyBorder="1" applyAlignment="1">
      <alignment horizontal="center" vertical="center"/>
    </xf>
    <xf numFmtId="0" fontId="32" fillId="0" borderId="19" xfId="1" applyFont="1" applyBorder="1" applyAlignment="1">
      <alignment horizontal="center" vertical="center" shrinkToFit="1"/>
    </xf>
    <xf numFmtId="0" fontId="32" fillId="0" borderId="15" xfId="1" applyFont="1" applyBorder="1" applyAlignment="1">
      <alignment horizontal="center" vertical="center" shrinkToFit="1"/>
    </xf>
    <xf numFmtId="0" fontId="32" fillId="0" borderId="55" xfId="1" applyFont="1" applyBorder="1" applyAlignment="1">
      <alignment horizontal="center" vertical="center" shrinkToFit="1"/>
    </xf>
    <xf numFmtId="0" fontId="32" fillId="0" borderId="33" xfId="1" applyFont="1" applyBorder="1" applyAlignment="1">
      <alignment horizontal="center" vertical="center" shrinkToFit="1"/>
    </xf>
    <xf numFmtId="0" fontId="29" fillId="0" borderId="0" xfId="1" applyFont="1" applyBorder="1" applyAlignment="1">
      <alignment horizontal="left"/>
    </xf>
    <xf numFmtId="0" fontId="32" fillId="0" borderId="21" xfId="1" applyFont="1" applyBorder="1" applyAlignment="1">
      <alignment horizontal="center" vertical="center" shrinkToFit="1"/>
    </xf>
    <xf numFmtId="0" fontId="32" fillId="0" borderId="18" xfId="1" applyFont="1" applyBorder="1" applyAlignment="1">
      <alignment horizontal="center" vertical="center" shrinkToFit="1"/>
    </xf>
    <xf numFmtId="0" fontId="32" fillId="0" borderId="1" xfId="1" applyFont="1" applyBorder="1" applyAlignment="1">
      <alignment horizontal="right" shrinkToFit="1"/>
    </xf>
    <xf numFmtId="0" fontId="46" fillId="0" borderId="0" xfId="1" applyFont="1" applyAlignment="1">
      <alignment horizontal="left" vertical="center" wrapText="1"/>
    </xf>
    <xf numFmtId="0" fontId="45" fillId="0" borderId="0" xfId="1" applyFont="1" applyAlignment="1">
      <alignment horizontal="center" vertical="center"/>
    </xf>
    <xf numFmtId="0" fontId="45" fillId="0" borderId="0" xfId="1" applyFont="1" applyAlignment="1"/>
    <xf numFmtId="0" fontId="45" fillId="0" borderId="1" xfId="1" applyFont="1" applyBorder="1" applyAlignment="1">
      <alignment horizontal="center" vertical="center"/>
    </xf>
    <xf numFmtId="0" fontId="45" fillId="0" borderId="1" xfId="1" applyFont="1" applyBorder="1" applyAlignment="1"/>
    <xf numFmtId="0" fontId="32" fillId="0" borderId="27" xfId="1" applyFont="1" applyBorder="1" applyAlignment="1">
      <alignment horizontal="center" vertical="center" shrinkToFit="1"/>
    </xf>
    <xf numFmtId="0" fontId="32" fillId="0" borderId="6" xfId="1" applyFont="1" applyBorder="1" applyAlignment="1">
      <alignment horizontal="center" vertical="center" shrinkToFit="1"/>
    </xf>
    <xf numFmtId="0" fontId="29" fillId="0" borderId="14" xfId="1" applyFont="1" applyBorder="1" applyAlignment="1">
      <alignment horizontal="right" vertical="center" shrinkToFit="1"/>
    </xf>
    <xf numFmtId="0" fontId="29" fillId="0" borderId="0" xfId="1" applyFont="1" applyBorder="1" applyAlignment="1">
      <alignment horizontal="left" shrinkToFit="1"/>
    </xf>
    <xf numFmtId="0" fontId="2" fillId="0" borderId="0" xfId="1" applyAlignment="1">
      <alignment shrinkToFit="1"/>
    </xf>
    <xf numFmtId="0" fontId="2" fillId="0" borderId="55" xfId="1" applyBorder="1" applyAlignment="1">
      <alignment horizontal="center" vertical="center"/>
    </xf>
    <xf numFmtId="0" fontId="2" fillId="0" borderId="33" xfId="1" applyBorder="1" applyAlignment="1">
      <alignment horizontal="center" vertical="center"/>
    </xf>
    <xf numFmtId="0" fontId="2" fillId="0" borderId="0" xfId="1" applyAlignment="1">
      <alignment horizontal="left" vertical="center"/>
    </xf>
    <xf numFmtId="0" fontId="2" fillId="0" borderId="54" xfId="1" applyBorder="1" applyAlignment="1">
      <alignment horizontal="center" vertical="center"/>
    </xf>
    <xf numFmtId="0" fontId="2" fillId="0" borderId="39" xfId="1" applyBorder="1" applyAlignment="1">
      <alignment horizontal="center" vertical="center"/>
    </xf>
    <xf numFmtId="0" fontId="2" fillId="0" borderId="9" xfId="1" applyBorder="1" applyAlignment="1">
      <alignment horizontal="center" vertical="center" wrapText="1"/>
    </xf>
    <xf numFmtId="0" fontId="2" fillId="0" borderId="27" xfId="1" applyBorder="1" applyAlignment="1">
      <alignment horizontal="center" vertical="center"/>
    </xf>
    <xf numFmtId="0" fontId="6" fillId="0" borderId="20" xfId="1" applyFont="1" applyBorder="1" applyAlignment="1">
      <alignment horizontal="center" vertical="center"/>
    </xf>
    <xf numFmtId="0" fontId="6" fillId="0" borderId="10" xfId="1" applyFont="1" applyBorder="1" applyAlignment="1">
      <alignment horizontal="center" vertical="center"/>
    </xf>
    <xf numFmtId="0" fontId="6" fillId="0" borderId="11" xfId="1" applyFont="1" applyBorder="1" applyAlignment="1">
      <alignment horizontal="center" vertical="center"/>
    </xf>
    <xf numFmtId="0" fontId="6" fillId="0" borderId="12" xfId="1" applyFont="1" applyBorder="1" applyAlignment="1">
      <alignment horizontal="center" vertical="center"/>
    </xf>
    <xf numFmtId="0" fontId="2" fillId="0" borderId="0" xfId="1" applyFill="1" applyBorder="1" applyAlignment="1">
      <alignment horizontal="left"/>
    </xf>
    <xf numFmtId="0" fontId="2" fillId="0" borderId="0" xfId="1" applyFont="1" applyAlignment="1">
      <alignment horizontal="left"/>
    </xf>
    <xf numFmtId="179" fontId="6" fillId="0" borderId="19" xfId="1" applyNumberFormat="1" applyFont="1" applyBorder="1" applyAlignment="1">
      <alignment horizontal="distributed" vertical="center"/>
    </xf>
    <xf numFmtId="179" fontId="6" fillId="0" borderId="15" xfId="1" applyNumberFormat="1" applyFont="1" applyBorder="1" applyAlignment="1">
      <alignment horizontal="distributed" vertical="center"/>
    </xf>
    <xf numFmtId="0" fontId="6" fillId="0" borderId="20" xfId="1" applyFont="1" applyBorder="1" applyAlignment="1">
      <alignment horizontal="distributed" vertical="center" justifyLastLine="1"/>
    </xf>
    <xf numFmtId="0" fontId="6" fillId="0" borderId="11" xfId="1" applyFont="1" applyBorder="1" applyAlignment="1">
      <alignment horizontal="distributed" vertical="center" justifyLastLine="1"/>
    </xf>
    <xf numFmtId="0" fontId="2" fillId="0" borderId="31" xfId="1" applyBorder="1" applyAlignment="1">
      <alignment horizontal="center" vertical="center"/>
    </xf>
    <xf numFmtId="0" fontId="2" fillId="0" borderId="26" xfId="1" applyBorder="1" applyAlignment="1">
      <alignment horizontal="center" vertical="center"/>
    </xf>
    <xf numFmtId="0" fontId="2" fillId="0" borderId="0" xfId="1" applyBorder="1" applyAlignment="1">
      <alignment horizontal="center" vertical="center"/>
    </xf>
    <xf numFmtId="0" fontId="6" fillId="0" borderId="21" xfId="1" applyFont="1" applyBorder="1" applyAlignment="1">
      <alignment horizontal="distributed" vertical="center" wrapText="1"/>
    </xf>
    <xf numFmtId="0" fontId="6" fillId="0" borderId="18" xfId="1" applyFont="1" applyBorder="1" applyAlignment="1">
      <alignment horizontal="distributed" vertical="center" wrapText="1"/>
    </xf>
    <xf numFmtId="0" fontId="2" fillId="0" borderId="31" xfId="1" applyBorder="1" applyAlignment="1">
      <alignment horizontal="center" vertical="center" wrapText="1"/>
    </xf>
    <xf numFmtId="0" fontId="2" fillId="0" borderId="26" xfId="1" applyBorder="1" applyAlignment="1">
      <alignment horizontal="center" vertical="center" wrapText="1"/>
    </xf>
    <xf numFmtId="0" fontId="2" fillId="0" borderId="17" xfId="1" applyBorder="1" applyAlignment="1">
      <alignment horizontal="center" vertical="center" wrapText="1"/>
    </xf>
    <xf numFmtId="0" fontId="2" fillId="0" borderId="21" xfId="1" applyFont="1" applyBorder="1" applyAlignment="1">
      <alignment horizontal="distributed" vertical="center" justifyLastLine="1"/>
    </xf>
    <xf numFmtId="0" fontId="2" fillId="0" borderId="18" xfId="1" applyFont="1" applyBorder="1" applyAlignment="1">
      <alignment horizontal="distributed" vertical="center" justifyLastLine="1"/>
    </xf>
    <xf numFmtId="0" fontId="2" fillId="0" borderId="19" xfId="1" applyFont="1" applyBorder="1" applyAlignment="1">
      <alignment horizontal="distributed" vertical="center" justifyLastLine="1"/>
    </xf>
    <xf numFmtId="0" fontId="2" fillId="0" borderId="15" xfId="1" applyFont="1" applyBorder="1" applyAlignment="1">
      <alignment horizontal="distributed" vertical="center" justifyLastLine="1"/>
    </xf>
    <xf numFmtId="0" fontId="2" fillId="0" borderId="9" xfId="1" applyFont="1" applyBorder="1" applyAlignment="1">
      <alignment horizontal="distributed" vertical="center" justifyLastLine="1"/>
    </xf>
    <xf numFmtId="0" fontId="2" fillId="0" borderId="6" xfId="1" applyFont="1" applyBorder="1" applyAlignment="1">
      <alignment horizontal="distributed" vertical="center" justifyLastLine="1"/>
    </xf>
    <xf numFmtId="0" fontId="6" fillId="0" borderId="1" xfId="1" applyFont="1" applyBorder="1" applyAlignment="1"/>
    <xf numFmtId="0" fontId="29" fillId="0" borderId="20" xfId="1" applyFont="1" applyBorder="1" applyAlignment="1">
      <alignment horizontal="center" vertical="center"/>
    </xf>
    <xf numFmtId="0" fontId="29" fillId="0" borderId="11" xfId="1" applyFont="1" applyBorder="1" applyAlignment="1">
      <alignment vertical="center"/>
    </xf>
    <xf numFmtId="0" fontId="29" fillId="0" borderId="10" xfId="1" applyFont="1" applyBorder="1" applyAlignment="1">
      <alignment vertical="center"/>
    </xf>
    <xf numFmtId="0" fontId="29" fillId="0" borderId="9" xfId="1" applyFont="1" applyBorder="1" applyAlignment="1">
      <alignment horizontal="center" vertical="center"/>
    </xf>
    <xf numFmtId="0" fontId="29" fillId="0" borderId="27" xfId="1" applyFont="1" applyBorder="1" applyAlignment="1">
      <alignment horizontal="center" vertical="center"/>
    </xf>
    <xf numFmtId="0" fontId="29" fillId="0" borderId="6" xfId="1" applyFont="1" applyBorder="1" applyAlignment="1">
      <alignment horizontal="center" vertical="center"/>
    </xf>
    <xf numFmtId="0" fontId="29" fillId="0" borderId="38" xfId="1" applyFont="1" applyBorder="1" applyAlignment="1">
      <alignment horizontal="center" vertical="center"/>
    </xf>
    <xf numFmtId="0" fontId="29" fillId="0" borderId="15" xfId="1" applyFont="1" applyBorder="1" applyAlignment="1">
      <alignment horizontal="center" vertical="center"/>
    </xf>
    <xf numFmtId="0" fontId="29" fillId="0" borderId="15" xfId="1" applyFont="1" applyBorder="1" applyAlignment="1">
      <alignment vertical="center"/>
    </xf>
    <xf numFmtId="0" fontId="29" fillId="0" borderId="30" xfId="1" applyFont="1" applyBorder="1" applyAlignment="1">
      <alignment horizontal="center" vertical="center"/>
    </xf>
    <xf numFmtId="0" fontId="29" fillId="0" borderId="20" xfId="1" applyFont="1" applyBorder="1" applyAlignment="1">
      <alignment horizontal="center" vertical="center" wrapText="1"/>
    </xf>
    <xf numFmtId="0" fontId="29" fillId="0" borderId="11" xfId="1" applyFont="1" applyBorder="1" applyAlignment="1">
      <alignment vertical="center" wrapText="1"/>
    </xf>
    <xf numFmtId="0" fontId="29" fillId="0" borderId="10" xfId="1" applyFont="1" applyBorder="1" applyAlignment="1">
      <alignment vertical="center" wrapText="1"/>
    </xf>
    <xf numFmtId="0" fontId="29" fillId="0" borderId="11" xfId="1" applyFont="1" applyBorder="1" applyAlignment="1">
      <alignment horizontal="center" vertical="center"/>
    </xf>
    <xf numFmtId="0" fontId="29" fillId="0" borderId="6" xfId="1" applyFont="1" applyBorder="1" applyAlignment="1">
      <alignment vertical="center"/>
    </xf>
    <xf numFmtId="0" fontId="2" fillId="0" borderId="19" xfId="1" applyBorder="1" applyAlignment="1">
      <alignment horizontal="center" vertical="center"/>
    </xf>
    <xf numFmtId="0" fontId="2" fillId="0" borderId="29" xfId="1" applyFont="1" applyBorder="1" applyAlignment="1">
      <alignment horizontal="center" vertical="center"/>
    </xf>
    <xf numFmtId="0" fontId="2" fillId="0" borderId="1" xfId="1" applyFont="1" applyBorder="1" applyAlignment="1">
      <alignment horizontal="center" vertical="center"/>
    </xf>
    <xf numFmtId="0" fontId="2" fillId="0" borderId="28" xfId="1" applyFont="1" applyBorder="1" applyAlignment="1">
      <alignment horizontal="center" vertical="center"/>
    </xf>
    <xf numFmtId="0" fontId="2" fillId="0" borderId="21" xfId="1" applyFont="1" applyBorder="1" applyAlignment="1">
      <alignment horizontal="center" vertical="center"/>
    </xf>
    <xf numFmtId="0" fontId="2" fillId="0" borderId="39" xfId="1" applyFont="1" applyBorder="1" applyAlignment="1">
      <alignment horizontal="center" vertical="center"/>
    </xf>
    <xf numFmtId="0" fontId="2" fillId="0" borderId="18" xfId="1" applyFont="1" applyBorder="1" applyAlignment="1">
      <alignment horizontal="center" vertical="center"/>
    </xf>
    <xf numFmtId="0" fontId="2" fillId="0" borderId="9" xfId="1" applyFont="1" applyBorder="1" applyAlignment="1">
      <alignment horizontal="center" vertical="center"/>
    </xf>
    <xf numFmtId="0" fontId="65" fillId="0" borderId="0" xfId="1" applyFont="1" applyAlignment="1">
      <alignment shrinkToFit="1"/>
    </xf>
    <xf numFmtId="0" fontId="2" fillId="0" borderId="20" xfId="1" applyFont="1" applyBorder="1" applyAlignment="1">
      <alignment horizontal="center" vertical="center"/>
    </xf>
    <xf numFmtId="0" fontId="2" fillId="0" borderId="11" xfId="1" applyFont="1" applyBorder="1" applyAlignment="1">
      <alignment horizontal="center" vertical="center"/>
    </xf>
    <xf numFmtId="0" fontId="2" fillId="0" borderId="38" xfId="1" applyFont="1" applyBorder="1" applyAlignment="1">
      <alignment horizontal="center" vertical="center"/>
    </xf>
    <xf numFmtId="0" fontId="2" fillId="0" borderId="15" xfId="1" applyFont="1" applyBorder="1" applyAlignment="1">
      <alignment vertical="center"/>
    </xf>
    <xf numFmtId="0" fontId="2" fillId="0" borderId="30" xfId="1" applyFont="1" applyBorder="1" applyAlignment="1">
      <alignment horizontal="center" vertical="center"/>
    </xf>
    <xf numFmtId="0" fontId="2" fillId="0" borderId="6" xfId="1" applyFont="1" applyBorder="1" applyAlignment="1">
      <alignment vertical="center"/>
    </xf>
    <xf numFmtId="0" fontId="2" fillId="0" borderId="10" xfId="1" applyFont="1" applyBorder="1" applyAlignment="1">
      <alignment horizontal="center" vertical="center"/>
    </xf>
    <xf numFmtId="0" fontId="2" fillId="0" borderId="1" xfId="1" applyBorder="1" applyAlignment="1">
      <alignment horizontal="right"/>
    </xf>
    <xf numFmtId="38" fontId="2" fillId="0" borderId="0" xfId="2" applyFont="1" applyBorder="1" applyAlignment="1">
      <alignment horizontal="right"/>
    </xf>
    <xf numFmtId="179" fontId="2" fillId="0" borderId="14" xfId="1" applyNumberFormat="1" applyFill="1" applyBorder="1" applyAlignment="1">
      <alignment horizontal="right" shrinkToFit="1"/>
    </xf>
    <xf numFmtId="38" fontId="9" fillId="0" borderId="0" xfId="2" applyFont="1" applyBorder="1" applyAlignment="1">
      <alignment horizontal="left" shrinkToFit="1"/>
    </xf>
    <xf numFmtId="0" fontId="9" fillId="0" borderId="0" xfId="1" applyFont="1" applyAlignment="1">
      <alignment horizontal="left" shrinkToFit="1"/>
    </xf>
    <xf numFmtId="0" fontId="2" fillId="0" borderId="0" xfId="1" applyAlignment="1">
      <alignment horizontal="left" shrinkToFit="1"/>
    </xf>
    <xf numFmtId="0" fontId="2" fillId="0" borderId="0" xfId="5" applyBorder="1" applyAlignment="1">
      <alignment horizontal="left" vertical="center" shrinkToFit="1"/>
    </xf>
    <xf numFmtId="0" fontId="2" fillId="0" borderId="107" xfId="5" applyBorder="1" applyAlignment="1">
      <alignment horizontal="center" vertical="center" shrinkToFit="1"/>
    </xf>
    <xf numFmtId="0" fontId="2" fillId="0" borderId="106" xfId="5" applyBorder="1" applyAlignment="1">
      <alignment horizontal="center" vertical="center" shrinkToFit="1"/>
    </xf>
    <xf numFmtId="0" fontId="2" fillId="0" borderId="0" xfId="5" applyBorder="1" applyAlignment="1">
      <alignment vertical="center" shrinkToFit="1"/>
    </xf>
    <xf numFmtId="0" fontId="2" fillId="0" borderId="10" xfId="5" applyBorder="1" applyAlignment="1">
      <alignment horizontal="center" vertical="center" shrinkToFit="1"/>
    </xf>
    <xf numFmtId="179" fontId="2" fillId="0" borderId="0" xfId="5" applyNumberFormat="1" applyBorder="1" applyAlignment="1">
      <alignment vertical="center" shrinkToFit="1"/>
    </xf>
    <xf numFmtId="179" fontId="2" fillId="0" borderId="1" xfId="5" applyNumberFormat="1" applyBorder="1" applyAlignment="1">
      <alignment horizontal="right" vertical="center"/>
    </xf>
    <xf numFmtId="179" fontId="2" fillId="0" borderId="10" xfId="5" applyNumberFormat="1" applyBorder="1" applyAlignment="1">
      <alignment horizontal="center" vertical="center" shrinkToFit="1"/>
    </xf>
    <xf numFmtId="179" fontId="2" fillId="0" borderId="106" xfId="5" applyNumberFormat="1" applyBorder="1" applyAlignment="1">
      <alignment horizontal="center" vertical="center" shrinkToFit="1"/>
    </xf>
    <xf numFmtId="179" fontId="2" fillId="0" borderId="106" xfId="5" applyNumberFormat="1" applyBorder="1" applyAlignment="1">
      <alignment horizontal="center" vertical="center"/>
    </xf>
    <xf numFmtId="179" fontId="2" fillId="0" borderId="105" xfId="5" applyNumberFormat="1" applyBorder="1" applyAlignment="1">
      <alignment horizontal="center" vertical="center"/>
    </xf>
    <xf numFmtId="179" fontId="2" fillId="0" borderId="14" xfId="5" applyNumberFormat="1" applyBorder="1" applyAlignment="1">
      <alignment horizontal="right" vertical="center"/>
    </xf>
    <xf numFmtId="0" fontId="64" fillId="0" borderId="0" xfId="5" applyFont="1" applyAlignment="1">
      <alignment horizontal="left" vertical="center"/>
    </xf>
    <xf numFmtId="0" fontId="2" fillId="0" borderId="0" xfId="5" applyAlignment="1">
      <alignment horizontal="left" vertical="center"/>
    </xf>
    <xf numFmtId="0" fontId="51" fillId="0" borderId="0" xfId="5" applyFont="1" applyFill="1" applyBorder="1" applyAlignment="1">
      <alignment horizontal="left" vertical="center" wrapText="1"/>
    </xf>
    <xf numFmtId="0" fontId="13" fillId="0" borderId="149" xfId="5" applyFont="1" applyBorder="1" applyAlignment="1">
      <alignment horizontal="center" vertical="center"/>
    </xf>
    <xf numFmtId="0" fontId="13" fillId="0" borderId="148" xfId="5" applyFont="1" applyBorder="1" applyAlignment="1">
      <alignment horizontal="center" vertical="center"/>
    </xf>
    <xf numFmtId="0" fontId="13" fillId="0" borderId="20" xfId="5" applyFont="1" applyBorder="1" applyAlignment="1">
      <alignment horizontal="center" vertical="center"/>
    </xf>
    <xf numFmtId="0" fontId="13" fillId="0" borderId="11" xfId="5" applyFont="1" applyBorder="1" applyAlignment="1">
      <alignment horizontal="center" vertical="center"/>
    </xf>
    <xf numFmtId="0" fontId="13" fillId="0" borderId="10" xfId="5" applyFont="1" applyBorder="1" applyAlignment="1">
      <alignment horizontal="center" vertical="center"/>
    </xf>
    <xf numFmtId="0" fontId="13" fillId="0" borderId="82" xfId="5" applyFont="1" applyBorder="1" applyAlignment="1">
      <alignment horizontal="center" vertical="center"/>
    </xf>
    <xf numFmtId="0" fontId="13" fillId="0" borderId="106" xfId="5" applyFont="1" applyBorder="1" applyAlignment="1">
      <alignment horizontal="center" vertical="center"/>
    </xf>
    <xf numFmtId="0" fontId="13" fillId="0" borderId="113" xfId="5" applyFont="1" applyBorder="1" applyAlignment="1">
      <alignment horizontal="center" vertical="center"/>
    </xf>
    <xf numFmtId="0" fontId="13" fillId="0" borderId="12" xfId="5" applyFont="1" applyBorder="1" applyAlignment="1">
      <alignment horizontal="center" vertical="center"/>
    </xf>
    <xf numFmtId="0" fontId="6" fillId="0" borderId="14" xfId="1" applyFont="1" applyBorder="1" applyAlignment="1">
      <alignment horizontal="left" shrinkToFit="1"/>
    </xf>
    <xf numFmtId="0" fontId="2" fillId="0" borderId="0" xfId="5" applyFont="1" applyBorder="1" applyAlignment="1"/>
    <xf numFmtId="0" fontId="2" fillId="0" borderId="14" xfId="5" applyFont="1" applyBorder="1" applyAlignment="1"/>
    <xf numFmtId="0" fontId="2" fillId="0" borderId="1" xfId="5" applyFont="1" applyBorder="1" applyAlignment="1">
      <alignment vertical="center"/>
    </xf>
    <xf numFmtId="58" fontId="2" fillId="0" borderId="0" xfId="5" applyNumberFormat="1" applyFont="1" applyAlignment="1">
      <alignment horizontal="left" vertical="center"/>
    </xf>
    <xf numFmtId="0" fontId="2" fillId="0" borderId="107" xfId="5" applyFont="1" applyBorder="1" applyAlignment="1">
      <alignment horizontal="center" vertical="center"/>
    </xf>
    <xf numFmtId="0" fontId="2" fillId="0" borderId="106" xfId="5" applyFont="1" applyBorder="1" applyAlignment="1">
      <alignment horizontal="center" vertical="center"/>
    </xf>
    <xf numFmtId="0" fontId="2" fillId="0" borderId="20" xfId="5" applyFont="1" applyBorder="1" applyAlignment="1">
      <alignment horizontal="center" vertical="center"/>
    </xf>
    <xf numFmtId="0" fontId="2" fillId="0" borderId="19" xfId="5" applyFont="1" applyBorder="1" applyAlignment="1">
      <alignment horizontal="center" vertical="center"/>
    </xf>
    <xf numFmtId="0" fontId="29" fillId="0" borderId="0" xfId="5" applyFont="1" applyAlignment="1">
      <alignment horizontal="left" vertical="center"/>
    </xf>
    <xf numFmtId="205" fontId="2" fillId="0" borderId="0" xfId="5" applyNumberFormat="1" applyFont="1" applyAlignment="1">
      <alignment horizontal="left" vertical="center"/>
    </xf>
    <xf numFmtId="205" fontId="2" fillId="0" borderId="1" xfId="5" applyNumberFormat="1" applyFont="1" applyBorder="1" applyAlignment="1">
      <alignment vertical="center"/>
    </xf>
    <xf numFmtId="0" fontId="2" fillId="0" borderId="1" xfId="5" applyFont="1" applyFill="1" applyBorder="1" applyAlignment="1">
      <alignment vertical="center"/>
    </xf>
    <xf numFmtId="0" fontId="2" fillId="0" borderId="0" xfId="5" applyNumberFormat="1" applyFont="1" applyAlignment="1">
      <alignment horizontal="left" vertical="center"/>
    </xf>
    <xf numFmtId="0" fontId="2" fillId="0" borderId="14" xfId="1" applyFill="1" applyBorder="1" applyAlignment="1">
      <alignment horizontal="right"/>
    </xf>
    <xf numFmtId="0" fontId="2" fillId="0" borderId="3" xfId="1" applyBorder="1" applyAlignment="1">
      <alignment vertical="center"/>
    </xf>
    <xf numFmtId="38" fontId="0" fillId="0" borderId="12" xfId="2" applyFont="1" applyBorder="1" applyAlignment="1">
      <alignment horizontal="center" vertical="center"/>
    </xf>
    <xf numFmtId="38" fontId="0" fillId="0" borderId="11" xfId="2" applyFont="1" applyBorder="1" applyAlignment="1">
      <alignment horizontal="center" vertical="center"/>
    </xf>
    <xf numFmtId="0" fontId="60" fillId="0" borderId="38" xfId="12" applyFont="1" applyFill="1" applyBorder="1" applyAlignment="1" applyProtection="1">
      <alignment horizontal="center" vertical="center" shrinkToFit="1"/>
    </xf>
    <xf numFmtId="0" fontId="60" fillId="0" borderId="68" xfId="12" applyFont="1" applyFill="1" applyBorder="1" applyAlignment="1" applyProtection="1">
      <alignment horizontal="center" vertical="center" shrinkToFit="1"/>
    </xf>
    <xf numFmtId="0" fontId="60" fillId="0" borderId="149" xfId="12" applyFont="1" applyFill="1" applyBorder="1" applyAlignment="1" applyProtection="1">
      <alignment horizontal="left" vertical="center" shrinkToFit="1"/>
    </xf>
    <xf numFmtId="0" fontId="69" fillId="0" borderId="82" xfId="12" applyBorder="1"/>
    <xf numFmtId="0" fontId="69" fillId="0" borderId="148" xfId="12" applyBorder="1"/>
    <xf numFmtId="0" fontId="69" fillId="0" borderId="82" xfId="12" applyBorder="1" applyAlignment="1">
      <alignment horizontal="left" vertical="center" shrinkToFit="1"/>
    </xf>
    <xf numFmtId="0" fontId="69" fillId="0" borderId="148" xfId="12" applyBorder="1" applyAlignment="1">
      <alignment horizontal="left" vertical="center" shrinkToFit="1"/>
    </xf>
    <xf numFmtId="0" fontId="75" fillId="0" borderId="0" xfId="12" applyFont="1" applyFill="1" applyAlignment="1">
      <alignment horizontal="left" vertical="top" wrapText="1"/>
    </xf>
    <xf numFmtId="0" fontId="75" fillId="0" borderId="24" xfId="12" applyFont="1" applyFill="1" applyBorder="1" applyAlignment="1">
      <alignment horizontal="left" vertical="top" wrapText="1"/>
    </xf>
    <xf numFmtId="0" fontId="71" fillId="0" borderId="29" xfId="12" applyFont="1" applyBorder="1" applyAlignment="1">
      <alignment horizontal="right" vertical="center"/>
    </xf>
    <xf numFmtId="0" fontId="32" fillId="0" borderId="0" xfId="12" applyFont="1" applyFill="1" applyAlignment="1">
      <alignment horizontal="left" vertical="top" wrapText="1"/>
    </xf>
    <xf numFmtId="0" fontId="60" fillId="0" borderId="25" xfId="12" applyFont="1" applyFill="1" applyBorder="1" applyAlignment="1" applyProtection="1">
      <alignment horizontal="left" vertical="center"/>
    </xf>
    <xf numFmtId="0" fontId="60" fillId="0" borderId="24" xfId="12" applyFont="1" applyFill="1" applyBorder="1" applyAlignment="1" applyProtection="1">
      <alignment horizontal="left" vertical="center"/>
    </xf>
    <xf numFmtId="0" fontId="60" fillId="0" borderId="23" xfId="12" applyFont="1" applyFill="1" applyBorder="1" applyAlignment="1" applyProtection="1">
      <alignment horizontal="left" vertical="center"/>
    </xf>
    <xf numFmtId="0" fontId="60" fillId="0" borderId="30" xfId="12" applyFont="1" applyFill="1" applyBorder="1" applyAlignment="1" applyProtection="1">
      <alignment horizontal="right" vertical="center"/>
    </xf>
    <xf numFmtId="0" fontId="60" fillId="0" borderId="29" xfId="12" applyFont="1" applyFill="1" applyBorder="1" applyAlignment="1" applyProtection="1">
      <alignment horizontal="right" vertical="center"/>
    </xf>
    <xf numFmtId="0" fontId="60" fillId="0" borderId="28" xfId="12" applyFont="1" applyFill="1" applyBorder="1" applyAlignment="1" applyProtection="1">
      <alignment horizontal="right" vertical="center"/>
    </xf>
    <xf numFmtId="0" fontId="74" fillId="0" borderId="68" xfId="12" applyFont="1" applyBorder="1" applyAlignment="1">
      <alignment horizontal="center" vertical="center" shrinkToFit="1"/>
    </xf>
    <xf numFmtId="0" fontId="60" fillId="0" borderId="82" xfId="12" applyFont="1" applyFill="1" applyBorder="1" applyAlignment="1" applyProtection="1">
      <alignment horizontal="left" vertical="center" shrinkToFit="1"/>
    </xf>
    <xf numFmtId="0" fontId="60" fillId="0" borderId="148" xfId="12" applyFont="1" applyFill="1" applyBorder="1" applyAlignment="1" applyProtection="1">
      <alignment horizontal="left" vertical="center" shrinkToFit="1"/>
    </xf>
    <xf numFmtId="0" fontId="60" fillId="0" borderId="30" xfId="12" applyFont="1" applyFill="1" applyBorder="1" applyAlignment="1" applyProtection="1">
      <alignment horizontal="left" vertical="center" shrinkToFit="1"/>
    </xf>
    <xf numFmtId="0" fontId="69" fillId="0" borderId="29" xfId="12" applyBorder="1"/>
    <xf numFmtId="0" fontId="69" fillId="0" borderId="28" xfId="12" applyBorder="1"/>
    <xf numFmtId="0" fontId="2" fillId="0" borderId="31" xfId="5" applyBorder="1" applyAlignment="1">
      <alignment horizontal="center" vertical="center" shrinkToFit="1"/>
    </xf>
    <xf numFmtId="0" fontId="2" fillId="0" borderId="17" xfId="5" applyBorder="1" applyAlignment="1">
      <alignment horizontal="center" vertical="center"/>
    </xf>
    <xf numFmtId="0" fontId="2" fillId="0" borderId="9" xfId="5" applyBorder="1" applyAlignment="1">
      <alignment horizontal="center" vertical="center"/>
    </xf>
    <xf numFmtId="0" fontId="2" fillId="0" borderId="6" xfId="5" applyBorder="1" applyAlignment="1">
      <alignment horizontal="center" vertical="center"/>
    </xf>
    <xf numFmtId="0" fontId="2" fillId="0" borderId="14" xfId="5" applyBorder="1" applyAlignment="1">
      <alignment horizontal="right"/>
    </xf>
    <xf numFmtId="0" fontId="2" fillId="0" borderId="14" xfId="5" applyBorder="1" applyAlignment="1">
      <alignment vertical="center"/>
    </xf>
    <xf numFmtId="0" fontId="2" fillId="0" borderId="21" xfId="5" applyBorder="1" applyAlignment="1">
      <alignment horizontal="center" vertical="center"/>
    </xf>
    <xf numFmtId="0" fontId="2" fillId="0" borderId="18" xfId="5" applyBorder="1" applyAlignment="1">
      <alignment horizontal="center" vertical="center"/>
    </xf>
    <xf numFmtId="0" fontId="2" fillId="0" borderId="20" xfId="5" applyBorder="1" applyAlignment="1">
      <alignment horizontal="center" vertical="center"/>
    </xf>
    <xf numFmtId="0" fontId="2" fillId="0" borderId="10" xfId="5" applyBorder="1" applyAlignment="1">
      <alignment horizontal="center" vertical="center"/>
    </xf>
    <xf numFmtId="0" fontId="2" fillId="0" borderId="19" xfId="5" applyBorder="1" applyAlignment="1">
      <alignment horizontal="center" vertical="center"/>
    </xf>
    <xf numFmtId="0" fontId="2" fillId="0" borderId="15" xfId="5" applyBorder="1" applyAlignment="1">
      <alignment horizontal="center" vertical="center"/>
    </xf>
  </cellXfs>
  <cellStyles count="14">
    <cellStyle name="パーセント 2" xfId="9" xr:uid="{389DEA37-EB84-4102-BCE5-D5BCE204D03D}"/>
    <cellStyle name="ハイパーリンク" xfId="13" builtinId="8"/>
    <cellStyle name="桁区切り 2" xfId="2" xr:uid="{01FF3AA9-373B-41FE-B43F-E15FEFA2901E}"/>
    <cellStyle name="桁区切り 3" xfId="6" xr:uid="{86484923-2FC5-43B8-AD43-53357810880C}"/>
    <cellStyle name="桁区切り 4" xfId="8" xr:uid="{109D9DFD-08B2-41C4-99CD-79931F3C2977}"/>
    <cellStyle name="桁区切り 5" xfId="11" xr:uid="{C0620D6D-E1F0-497E-8634-5F496E977F8A}"/>
    <cellStyle name="通貨 2" xfId="3" xr:uid="{23C9148F-84ED-4273-97E4-1C84DE3E070D}"/>
    <cellStyle name="標準" xfId="0" builtinId="0"/>
    <cellStyle name="標準 2" xfId="1" xr:uid="{FF618283-3CE0-48EF-B7F0-F2FD2D2F865B}"/>
    <cellStyle name="標準 3" xfId="5" xr:uid="{405773F2-1201-4BD6-8DFD-81B2B130FB6A}"/>
    <cellStyle name="標準 4" xfId="7" xr:uid="{C74DD003-6F11-49B2-89E8-1F4A995E8E58}"/>
    <cellStyle name="標準 5" xfId="10" xr:uid="{63B891BB-E9F6-4A21-8BAD-88DA36C3EA58}"/>
    <cellStyle name="標準 6" xfId="12" xr:uid="{1416AE39-698A-4A8C-ADAB-D98D57B294B4}"/>
    <cellStyle name="標準_JB16" xfId="4" xr:uid="{76FF0BDE-01F6-480A-B6F5-5F1C823B78DF}"/>
  </cellStyles>
  <dxfs count="1">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3.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7.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s>
</file>

<file path=xl/charts/_rels/chart1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xml"/><Relationship Id="rId1" Type="http://schemas.microsoft.com/office/2011/relationships/chartStyle" Target="style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xml"/><Relationship Id="rId1" Type="http://schemas.microsoft.com/office/2011/relationships/chartStyle" Target="style4.xml"/></Relationships>
</file>

<file path=xl/charts/_rels/chart3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昼間人口と夜間人口の推移</a:t>
            </a:r>
          </a:p>
        </c:rich>
      </c:tx>
      <c:overlay val="0"/>
      <c:spPr>
        <a:noFill/>
        <a:ln w="25400">
          <a:noFill/>
        </a:ln>
      </c:spPr>
    </c:title>
    <c:autoTitleDeleted val="0"/>
    <c:plotArea>
      <c:layout/>
      <c:barChart>
        <c:barDir val="col"/>
        <c:grouping val="clustered"/>
        <c:varyColors val="0"/>
        <c:ser>
          <c:idx val="1"/>
          <c:order val="0"/>
          <c:spPr>
            <a:pattFill prst="pct50">
              <a:fgClr>
                <a:srgbClr val="424242"/>
              </a:fgClr>
              <a:bgClr>
                <a:srgbClr val="FFFFFF"/>
              </a:bgClr>
            </a:pattFill>
            <a:ln w="12700">
              <a:solidFill>
                <a:srgbClr val="000000"/>
              </a:solidFill>
              <a:prstDash val="solid"/>
            </a:ln>
          </c:spPr>
          <c:invertIfNegative val="0"/>
          <c:dLbls>
            <c:delete val="1"/>
          </c:dLbls>
          <c:val>
            <c:numRef>
              <c:f>原稿!#REF!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DC1D-4BE7-814B-0310B72C3B00}"/>
            </c:ext>
          </c:extLst>
        </c:ser>
        <c:ser>
          <c:idx val="0"/>
          <c:order val="1"/>
          <c:spPr>
            <a:pattFill prst="pct5">
              <a:fgClr>
                <a:srgbClr val="424242"/>
              </a:fgClr>
              <a:bgClr>
                <a:srgbClr val="FFFFFF"/>
              </a:bgClr>
            </a:pattFill>
            <a:ln w="12700">
              <a:solidFill>
                <a:srgbClr val="000000"/>
              </a:solidFill>
              <a:prstDash val="solid"/>
            </a:ln>
          </c:spPr>
          <c:invertIfNegative val="0"/>
          <c:dLbls>
            <c:delete val="1"/>
          </c:dLbls>
          <c:val>
            <c:numRef>
              <c:f>原稿!#REF!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C1D-4BE7-814B-0310B72C3B00}"/>
            </c:ext>
          </c:extLst>
        </c:ser>
        <c:dLbls>
          <c:showLegendKey val="0"/>
          <c:showVal val="1"/>
          <c:showCatName val="0"/>
          <c:showSerName val="0"/>
          <c:showPercent val="0"/>
          <c:showBubbleSize val="0"/>
        </c:dLbls>
        <c:gapWidth val="200"/>
        <c:axId val="603151320"/>
        <c:axId val="603151712"/>
      </c:barChart>
      <c:lineChart>
        <c:grouping val="standard"/>
        <c:varyColors val="0"/>
        <c:ser>
          <c:idx val="2"/>
          <c:order val="2"/>
          <c:spPr>
            <a:ln w="12700">
              <a:solidFill>
                <a:srgbClr val="000000"/>
              </a:solidFill>
              <a:prstDash val="solid"/>
            </a:ln>
          </c:spPr>
          <c:marker>
            <c:symbol val="triangle"/>
            <c:size val="7"/>
            <c:spPr>
              <a:solidFill>
                <a:srgbClr val="FFFFFF"/>
              </a:solidFill>
              <a:ln>
                <a:solidFill>
                  <a:srgbClr val="000000"/>
                </a:solidFill>
                <a:prstDash val="solid"/>
              </a:ln>
            </c:spPr>
          </c:marker>
          <c:dLbls>
            <c:spPr>
              <a:solidFill>
                <a:srgbClr val="FFFFFF"/>
              </a:solidFill>
              <a:ln w="3175">
                <a:solidFill>
                  <a:srgbClr val="000000"/>
                </a:solidFill>
                <a:prstDash val="solid"/>
              </a:ln>
            </c:spPr>
            <c:txPr>
              <a:bodyPr wrap="square" lIns="38100" tIns="19050" rIns="38100" bIns="19050" anchor="ctr">
                <a:spAutoFit/>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原稿!#REF!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DC1D-4BE7-814B-0310B72C3B00}"/>
            </c:ext>
          </c:extLst>
        </c:ser>
        <c:dLbls>
          <c:showLegendKey val="0"/>
          <c:showVal val="1"/>
          <c:showCatName val="0"/>
          <c:showSerName val="0"/>
          <c:showPercent val="0"/>
          <c:showBubbleSize val="0"/>
        </c:dLbls>
        <c:marker val="1"/>
        <c:smooth val="0"/>
        <c:axId val="603152888"/>
        <c:axId val="603148576"/>
      </c:lineChart>
      <c:catAx>
        <c:axId val="603151320"/>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3151712"/>
        <c:crosses val="autoZero"/>
        <c:auto val="0"/>
        <c:lblAlgn val="ctr"/>
        <c:lblOffset val="100"/>
        <c:tickLblSkip val="1"/>
        <c:tickMarkSkip val="1"/>
        <c:noMultiLvlLbl val="0"/>
      </c:catAx>
      <c:valAx>
        <c:axId val="603151712"/>
        <c:scaling>
          <c:orientation val="minMax"/>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3151320"/>
        <c:crosses val="autoZero"/>
        <c:crossBetween val="between"/>
      </c:valAx>
      <c:catAx>
        <c:axId val="603152888"/>
        <c:scaling>
          <c:orientation val="minMax"/>
        </c:scaling>
        <c:delete val="1"/>
        <c:axPos val="b"/>
        <c:numFmt formatCode="General" sourceLinked="1"/>
        <c:majorTickMark val="out"/>
        <c:minorTickMark val="none"/>
        <c:tickLblPos val="nextTo"/>
        <c:crossAx val="603148576"/>
        <c:crosses val="autoZero"/>
        <c:auto val="0"/>
        <c:lblAlgn val="ctr"/>
        <c:lblOffset val="100"/>
        <c:noMultiLvlLbl val="0"/>
      </c:catAx>
      <c:valAx>
        <c:axId val="603148576"/>
        <c:scaling>
          <c:orientation val="minMax"/>
        </c:scaling>
        <c:delete val="0"/>
        <c:axPos val="r"/>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3152888"/>
        <c:crosses val="max"/>
        <c:crossBetween val="between"/>
      </c:valAx>
      <c:spPr>
        <a:no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小売業事業所数及び年間販売額の推移</a:t>
            </a:r>
          </a:p>
        </c:rich>
      </c:tx>
      <c:layout>
        <c:manualLayout>
          <c:xMode val="edge"/>
          <c:yMode val="edge"/>
          <c:x val="0.29440016797900259"/>
          <c:y val="3.7735746949157128E-2"/>
        </c:manualLayout>
      </c:layout>
      <c:overlay val="0"/>
      <c:spPr>
        <a:noFill/>
        <a:ln w="25400">
          <a:noFill/>
        </a:ln>
      </c:spPr>
    </c:title>
    <c:autoTitleDeleted val="0"/>
    <c:plotArea>
      <c:layout>
        <c:manualLayout>
          <c:layoutTarget val="inner"/>
          <c:xMode val="edge"/>
          <c:yMode val="edge"/>
          <c:x val="0.13600010625008302"/>
          <c:y val="0.26792502197269674"/>
          <c:w val="0.75520059000046091"/>
          <c:h val="0.4150951044647414"/>
        </c:manualLayout>
      </c:layout>
      <c:barChart>
        <c:barDir val="col"/>
        <c:grouping val="clustered"/>
        <c:varyColors val="0"/>
        <c:ser>
          <c:idx val="1"/>
          <c:order val="0"/>
          <c:tx>
            <c:strRef>
              <c:f>[2]グラフ!$B$24</c:f>
              <c:strCache>
                <c:ptCount val="1"/>
                <c:pt idx="0">
                  <c:v>年間販売額</c:v>
                </c:pt>
              </c:strCache>
            </c:strRef>
          </c:tx>
          <c:spPr>
            <a:pattFill prst="pct20">
              <a:fgClr>
                <a:srgbClr val="000000"/>
              </a:fgClr>
              <a:bgClr>
                <a:srgbClr val="FFFFFF"/>
              </a:bgClr>
            </a:pattFill>
            <a:ln w="12700">
              <a:solidFill>
                <a:srgbClr val="000000"/>
              </a:solidFill>
              <a:prstDash val="solid"/>
            </a:ln>
          </c:spPr>
          <c:invertIfNegative val="0"/>
          <c:cat>
            <c:strRef>
              <c:f>[2]グラフ!$A$25:$A$38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[2]グラフ!$B$25:$B$38</c:f>
              <c:numCache>
                <c:formatCode>General</c:formatCode>
                <c:ptCount val="14"/>
                <c:pt idx="0">
                  <c:v>38817</c:v>
                </c:pt>
                <c:pt idx="1">
                  <c:v>66882</c:v>
                </c:pt>
                <c:pt idx="2">
                  <c:v>93057</c:v>
                </c:pt>
                <c:pt idx="3">
                  <c:v>116897</c:v>
                </c:pt>
                <c:pt idx="4">
                  <c:v>175079</c:v>
                </c:pt>
                <c:pt idx="5">
                  <c:v>189569</c:v>
                </c:pt>
                <c:pt idx="6">
                  <c:v>221485</c:v>
                </c:pt>
                <c:pt idx="7">
                  <c:v>215537</c:v>
                </c:pt>
                <c:pt idx="8">
                  <c:v>207183</c:v>
                </c:pt>
                <c:pt idx="9">
                  <c:v>207036</c:v>
                </c:pt>
                <c:pt idx="10">
                  <c:v>207479</c:v>
                </c:pt>
                <c:pt idx="11">
                  <c:v>210135</c:v>
                </c:pt>
                <c:pt idx="12">
                  <c:v>244408</c:v>
                </c:pt>
                <c:pt idx="13">
                  <c:v>293310</c:v>
                </c:pt>
              </c:numCache>
            </c:numRef>
          </c:val>
          <c:extLst>
            <c:ext xmlns:c16="http://schemas.microsoft.com/office/drawing/2014/chart" uri="{C3380CC4-5D6E-409C-BE32-E72D297353CC}">
              <c16:uniqueId val="{00000000-4408-46E9-97D7-F35DEECC8D05}"/>
            </c:ext>
          </c:extLst>
        </c:ser>
        <c:dLbls>
          <c:showLegendKey val="0"/>
          <c:showVal val="0"/>
          <c:showCatName val="0"/>
          <c:showSerName val="0"/>
          <c:showPercent val="0"/>
          <c:showBubbleSize val="0"/>
        </c:dLbls>
        <c:gapWidth val="150"/>
        <c:axId val="326460456"/>
        <c:axId val="326464376"/>
      </c:barChart>
      <c:lineChart>
        <c:grouping val="standard"/>
        <c:varyColors val="0"/>
        <c:ser>
          <c:idx val="0"/>
          <c:order val="1"/>
          <c:tx>
            <c:strRef>
              <c:f>[2]グラフ!$C$24</c:f>
              <c:strCache>
                <c:ptCount val="1"/>
                <c:pt idx="0">
                  <c:v>事業所数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[2]グラフ!$A$25:$A$38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[2]グラフ!$C$25:$C$38</c:f>
              <c:numCache>
                <c:formatCode>General</c:formatCode>
                <c:ptCount val="14"/>
                <c:pt idx="0">
                  <c:v>1318</c:v>
                </c:pt>
                <c:pt idx="1">
                  <c:v>1544</c:v>
                </c:pt>
                <c:pt idx="2">
                  <c:v>1563</c:v>
                </c:pt>
                <c:pt idx="3">
                  <c:v>1531</c:v>
                </c:pt>
                <c:pt idx="4">
                  <c:v>1587</c:v>
                </c:pt>
                <c:pt idx="5">
                  <c:v>1535</c:v>
                </c:pt>
                <c:pt idx="6">
                  <c:v>1581</c:v>
                </c:pt>
                <c:pt idx="7">
                  <c:v>1591</c:v>
                </c:pt>
                <c:pt idx="8">
                  <c:v>1516</c:v>
                </c:pt>
                <c:pt idx="9">
                  <c:v>1572</c:v>
                </c:pt>
                <c:pt idx="10">
                  <c:v>1435</c:v>
                </c:pt>
                <c:pt idx="11">
                  <c:v>1147</c:v>
                </c:pt>
                <c:pt idx="12">
                  <c:v>1244</c:v>
                </c:pt>
                <c:pt idx="13">
                  <c:v>1397</c:v>
                </c:pt>
              </c:numCache>
            </c:numRef>
          </c:val>
          <c:smooth val="0"/>
          <c:extLst>
            <c:ext xmlns:c16="http://schemas.microsoft.com/office/drawing/2014/chart" uri="{C3380CC4-5D6E-409C-BE32-E72D297353CC}">
              <c16:uniqueId val="{00000001-4408-46E9-97D7-F35DEECC8D05}"/>
            </c:ext>
          </c:extLst>
        </c:ser>
        <c:dLbls>
          <c:showLegendKey val="0"/>
          <c:showVal val="0"/>
          <c:showCatName val="0"/>
          <c:showSerName val="0"/>
          <c:showPercent val="0"/>
          <c:showBubbleSize val="0"/>
        </c:dLbls>
        <c:marker val="1"/>
        <c:smooth val="0"/>
        <c:axId val="326465552"/>
        <c:axId val="326459280"/>
      </c:lineChart>
      <c:catAx>
        <c:axId val="326460456"/>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(百万円)</a:t>
                </a:r>
              </a:p>
            </c:rich>
          </c:tx>
          <c:layout>
            <c:manualLayout>
              <c:xMode val="edge"/>
              <c:yMode val="edge"/>
              <c:x val="6.2399999999999997E-2"/>
              <c:y val="0.1471699542711800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26464376"/>
        <c:crosses val="autoZero"/>
        <c:auto val="0"/>
        <c:lblAlgn val="ctr"/>
        <c:lblOffset val="100"/>
        <c:tickLblSkip val="1"/>
        <c:tickMarkSkip val="1"/>
        <c:noMultiLvlLbl val="0"/>
      </c:catAx>
      <c:valAx>
        <c:axId val="3264643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26460456"/>
        <c:crosses val="autoZero"/>
        <c:crossBetween val="between"/>
      </c:valAx>
      <c:catAx>
        <c:axId val="326465552"/>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(件)</a:t>
                </a:r>
              </a:p>
            </c:rich>
          </c:tx>
          <c:layout>
            <c:manualLayout>
              <c:xMode val="edge"/>
              <c:yMode val="edge"/>
              <c:x val="0.94080067191601047"/>
              <c:y val="0.12830226118642385"/>
            </c:manualLayout>
          </c:layout>
          <c:overlay val="0"/>
          <c:spPr>
            <a:noFill/>
            <a:ln w="25400">
              <a:noFill/>
            </a:ln>
          </c:spPr>
        </c:title>
        <c:numFmt formatCode="General" sourceLinked="1"/>
        <c:majorTickMark val="out"/>
        <c:minorTickMark val="none"/>
        <c:tickLblPos val="nextTo"/>
        <c:crossAx val="326459280"/>
        <c:crosses val="autoZero"/>
        <c:auto val="0"/>
        <c:lblAlgn val="ctr"/>
        <c:lblOffset val="100"/>
        <c:noMultiLvlLbl val="0"/>
      </c:catAx>
      <c:valAx>
        <c:axId val="326459280"/>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26465552"/>
        <c:crosses val="max"/>
        <c:crossBetween val="between"/>
      </c:valAx>
      <c:spPr>
        <a:noFill/>
        <a:ln w="12700">
          <a:solidFill>
            <a:srgbClr val="808080"/>
          </a:solidFill>
          <a:prstDash val="solid"/>
        </a:ln>
      </c:spPr>
    </c:plotArea>
    <c:legend>
      <c:legendPos val="r"/>
      <c:layout>
        <c:manualLayout>
          <c:xMode val="edge"/>
          <c:yMode val="edge"/>
          <c:x val="0.34080033595800524"/>
          <c:y val="0.15471710366101143"/>
          <c:w val="0.34240033595800518"/>
          <c:h val="8.6792759152528626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0" i="0" u="none" strike="noStrike" baseline="0">
                <a:solidFill>
                  <a:srgbClr val="000000"/>
                </a:solidFill>
                <a:latin typeface="ＭＳ Ｐゴシック"/>
                <a:ea typeface="ＭＳ Ｐゴシック"/>
                <a:cs typeface="ＭＳ Ｐゴシック"/>
              </a:defRPr>
            </a:pPr>
            <a:r>
              <a:rPr lang="ja-JP" altLang="en-US"/>
              <a:t>平成２７年専兼業別農家数の割合</a:t>
            </a:r>
          </a:p>
        </c:rich>
      </c:tx>
      <c:layout>
        <c:manualLayout>
          <c:xMode val="edge"/>
          <c:yMode val="edge"/>
          <c:x val="0.24740492544814879"/>
          <c:y val="5.614071925219874E-2"/>
        </c:manualLayout>
      </c:layout>
      <c:overlay val="0"/>
      <c:spPr>
        <a:noFill/>
        <a:ln w="25400">
          <a:noFill/>
        </a:ln>
      </c:spPr>
    </c:title>
    <c:autoTitleDeleted val="0"/>
    <c:plotArea>
      <c:layout>
        <c:manualLayout>
          <c:layoutTarget val="inner"/>
          <c:xMode val="edge"/>
          <c:yMode val="edge"/>
          <c:x val="0.25778546712802769"/>
          <c:y val="0.26666758041248773"/>
          <c:w val="0.29757785467128028"/>
          <c:h val="0.60351083988089327"/>
        </c:manualLayout>
      </c:layout>
      <c:pieChart>
        <c:varyColors val="1"/>
        <c:ser>
          <c:idx val="0"/>
          <c:order val="0"/>
          <c:spPr>
            <a:solidFill>
              <a:schemeClr val="accent2"/>
            </a:solidFill>
            <a:ln>
              <a:solidFill>
                <a:srgbClr val="000000"/>
              </a:solidFill>
            </a:ln>
          </c:spPr>
          <c:dPt>
            <c:idx val="0"/>
            <c:bubble3D val="0"/>
            <c:extLst>
              <c:ext xmlns:c16="http://schemas.microsoft.com/office/drawing/2014/chart" uri="{C3380CC4-5D6E-409C-BE32-E72D297353CC}">
                <c16:uniqueId val="{00000000-1F9B-4C84-9FA6-9734914D4133}"/>
              </c:ext>
            </c:extLst>
          </c:dPt>
          <c:dPt>
            <c:idx val="1"/>
            <c:bubble3D val="0"/>
            <c:spPr>
              <a:solidFill>
                <a:schemeClr val="accent3"/>
              </a:solidFill>
              <a:ln>
                <a:solidFill>
                  <a:srgbClr val="000000"/>
                </a:solidFill>
              </a:ln>
            </c:spPr>
            <c:extLst>
              <c:ext xmlns:c16="http://schemas.microsoft.com/office/drawing/2014/chart" uri="{C3380CC4-5D6E-409C-BE32-E72D297353CC}">
                <c16:uniqueId val="{00000002-1F9B-4C84-9FA6-9734914D4133}"/>
              </c:ext>
            </c:extLst>
          </c:dPt>
          <c:dPt>
            <c:idx val="2"/>
            <c:bubble3D val="0"/>
            <c:spPr>
              <a:solidFill>
                <a:schemeClr val="accent6">
                  <a:lumMod val="75000"/>
                </a:schemeClr>
              </a:solidFill>
              <a:ln>
                <a:solidFill>
                  <a:srgbClr val="000000"/>
                </a:solidFill>
              </a:ln>
            </c:spPr>
            <c:extLst>
              <c:ext xmlns:c16="http://schemas.microsoft.com/office/drawing/2014/chart" uri="{C3380CC4-5D6E-409C-BE32-E72D297353CC}">
                <c16:uniqueId val="{00000004-1F9B-4C84-9FA6-9734914D4133}"/>
              </c:ext>
            </c:extLst>
          </c:dPt>
          <c:dLbls>
            <c:dLbl>
              <c:idx val="0"/>
              <c:layout>
                <c:manualLayout>
                  <c:x val="7.6882180384891322E-2"/>
                  <c:y val="-1.7419689272860301E-3"/>
                </c:manualLayout>
              </c:layout>
              <c:tx>
                <c:rich>
                  <a:bodyPr/>
                  <a:lstStyle/>
                  <a:p>
                    <a:pPr>
                      <a:defRPr sz="1625"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専 業 農 家</a:t>
                    </a:r>
                  </a:p>
                  <a:p>
                    <a:pPr>
                      <a:defRPr sz="1625" b="0" i="0" u="none" strike="noStrike" baseline="0">
                        <a:solidFill>
                          <a:srgbClr val="000000"/>
                        </a:solidFill>
                        <a:latin typeface="ＭＳ Ｐゴシック"/>
                        <a:ea typeface="ＭＳ Ｐゴシック"/>
                        <a:cs typeface="ＭＳ Ｐゴシック"/>
                      </a:defRPr>
                    </a:pPr>
                    <a:r>
                      <a:rPr lang="en-US" altLang="ja-JP" sz="1000" b="0" i="0" u="none" strike="noStrike" baseline="0">
                        <a:solidFill>
                          <a:srgbClr val="000000"/>
                        </a:solidFill>
                        <a:latin typeface="ＭＳ Ｐゴシック"/>
                        <a:ea typeface="ＭＳ Ｐゴシック"/>
                      </a:rPr>
                      <a:t>16%</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9B-4C84-9FA6-9734914D4133}"/>
                </c:ext>
              </c:extLst>
            </c:dLbl>
            <c:dLbl>
              <c:idx val="1"/>
              <c:layout>
                <c:manualLayout>
                  <c:x val="0.14470969675503365"/>
                  <c:y val="0.14386769424642201"/>
                </c:manualLayout>
              </c:layout>
              <c:tx>
                <c:rich>
                  <a:bodyPr/>
                  <a:lstStyle/>
                  <a:p>
                    <a:pPr>
                      <a:defRPr sz="1625"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第　一　種　　　　　　　　兼 業 農 家</a:t>
                    </a:r>
                  </a:p>
                  <a:p>
                    <a:pPr>
                      <a:defRPr sz="1625" b="0" i="0" u="none" strike="noStrike" baseline="0">
                        <a:solidFill>
                          <a:srgbClr val="000000"/>
                        </a:solidFill>
                        <a:latin typeface="ＭＳ Ｐゴシック"/>
                        <a:ea typeface="ＭＳ Ｐゴシック"/>
                        <a:cs typeface="ＭＳ Ｐゴシック"/>
                      </a:defRPr>
                    </a:pPr>
                    <a:r>
                      <a:rPr lang="en-US" altLang="ja-JP" sz="1000" b="0" i="0" u="none" strike="noStrike" baseline="0">
                        <a:solidFill>
                          <a:srgbClr val="000000"/>
                        </a:solidFill>
                        <a:latin typeface="ＭＳ Ｐゴシック"/>
                        <a:ea typeface="ＭＳ Ｐゴシック"/>
                      </a:rPr>
                      <a:t>7%</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B-4C84-9FA6-9734914D4133}"/>
                </c:ext>
              </c:extLst>
            </c:dLbl>
            <c:dLbl>
              <c:idx val="2"/>
              <c:layout>
                <c:manualLayout>
                  <c:x val="-7.9982199456901798E-2"/>
                  <c:y val="-0.10175198137064642"/>
                </c:manualLayout>
              </c:layout>
              <c:tx>
                <c:rich>
                  <a:bodyPr/>
                  <a:lstStyle/>
                  <a:p>
                    <a:pPr>
                      <a:defRPr sz="1625"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第　二　種　　　　　　　　兼 業 農 家</a:t>
                    </a:r>
                  </a:p>
                  <a:p>
                    <a:pPr>
                      <a:defRPr sz="1625" b="0" i="0" u="none" strike="noStrike" baseline="0">
                        <a:solidFill>
                          <a:srgbClr val="000000"/>
                        </a:solidFill>
                        <a:latin typeface="ＭＳ Ｐゴシック"/>
                        <a:ea typeface="ＭＳ Ｐゴシック"/>
                        <a:cs typeface="ＭＳ Ｐゴシック"/>
                      </a:defRPr>
                    </a:pPr>
                    <a:r>
                      <a:rPr lang="en-US" altLang="ja-JP" sz="1000" b="0" i="0" u="none" strike="noStrike" baseline="0">
                        <a:solidFill>
                          <a:srgbClr val="000000"/>
                        </a:solidFill>
                        <a:latin typeface="ＭＳ Ｐゴシック"/>
                        <a:ea typeface="ＭＳ Ｐゴシック"/>
                      </a:rPr>
                      <a:t>77%</a:t>
                    </a:r>
                  </a:p>
                </c:rich>
              </c:tx>
              <c:spPr>
                <a:noFill/>
                <a:ln w="25400">
                  <a:noFill/>
                </a:ln>
              </c:spPr>
              <c:dLblPos val="bestFi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9B-4C84-9FA6-9734914D4133}"/>
                </c:ext>
              </c:extLst>
            </c:dLbl>
            <c:numFmt formatCode="0%" sourceLinked="0"/>
            <c:spPr>
              <a:noFill/>
              <a:ln w="25400">
                <a:noFill/>
              </a:ln>
            </c:spPr>
            <c:txPr>
              <a:bodyPr wrap="square" lIns="38100" tIns="19050" rIns="38100" bIns="19050" anchor="ctr">
                <a:spAutoFit/>
              </a:bodyPr>
              <a:lstStyle/>
              <a:p>
                <a:pPr>
                  <a:defRPr sz="162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表21!$C$4:$E$5</c:f>
              <c:strCache>
                <c:ptCount val="3"/>
                <c:pt idx="0">
                  <c:v>専 業 農 家</c:v>
                </c:pt>
                <c:pt idx="1">
                  <c:v>第一種兼業農家</c:v>
                </c:pt>
                <c:pt idx="2">
                  <c:v>第二種兼業農家　　　　（自給的農家を含む）</c:v>
                </c:pt>
              </c:strCache>
            </c:strRef>
          </c:cat>
          <c:val>
            <c:numRef>
              <c:f>表21!$C$14:$E$14</c:f>
              <c:numCache>
                <c:formatCode>#,##0_);[Red]\(#,##0\)</c:formatCode>
                <c:ptCount val="3"/>
                <c:pt idx="0">
                  <c:v>670</c:v>
                </c:pt>
                <c:pt idx="1">
                  <c:v>287</c:v>
                </c:pt>
                <c:pt idx="2">
                  <c:v>2029</c:v>
                </c:pt>
              </c:numCache>
            </c:numRef>
          </c:val>
          <c:extLst>
            <c:ext xmlns:c16="http://schemas.microsoft.com/office/drawing/2014/chart" uri="{C3380CC4-5D6E-409C-BE32-E72D297353CC}">
              <c16:uniqueId val="{00000005-1F9B-4C84-9FA6-9734914D413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ＭＳ Ｐゴシック"/>
                <a:ea typeface="ＭＳ Ｐゴシック"/>
                <a:cs typeface="ＭＳ Ｐゴシック"/>
              </a:defRPr>
            </a:pPr>
            <a:r>
              <a:rPr lang="ja-JP" altLang="en-US"/>
              <a:t>農家数の推移</a:t>
            </a:r>
          </a:p>
        </c:rich>
      </c:tx>
      <c:layout>
        <c:manualLayout>
          <c:xMode val="edge"/>
          <c:yMode val="edge"/>
          <c:x val="0.41530743973950218"/>
          <c:y val="2.8391230507951212E-2"/>
        </c:manualLayout>
      </c:layout>
      <c:overlay val="0"/>
      <c:spPr>
        <a:noFill/>
        <a:ln w="25400">
          <a:noFill/>
        </a:ln>
      </c:spPr>
    </c:title>
    <c:autoTitleDeleted val="0"/>
    <c:plotArea>
      <c:layout>
        <c:manualLayout>
          <c:layoutTarget val="inner"/>
          <c:xMode val="edge"/>
          <c:yMode val="edge"/>
          <c:x val="7.5282308657465491E-2"/>
          <c:y val="0.10725552050473186"/>
          <c:w val="0.91217063989962355"/>
          <c:h val="0.69716088328075709"/>
        </c:manualLayout>
      </c:layout>
      <c:barChart>
        <c:barDir val="col"/>
        <c:grouping val="clustered"/>
        <c:varyColors val="0"/>
        <c:ser>
          <c:idx val="0"/>
          <c:order val="0"/>
          <c:tx>
            <c:strRef>
              <c:f>表21!$B$4:$B$5</c:f>
              <c:strCache>
                <c:ptCount val="2"/>
                <c:pt idx="0">
                  <c:v>総     数</c:v>
                </c:pt>
              </c:strCache>
            </c:strRef>
          </c:tx>
          <c:spPr>
            <a:ln w="12700">
              <a:solidFill>
                <a:srgbClr val="000000"/>
              </a:solidFill>
              <a:prstDash val="solid"/>
            </a:ln>
          </c:spPr>
          <c:invertIfNegative val="0"/>
          <c:cat>
            <c:strRef>
              <c:f>表21!$A$6:$A$14</c:f>
              <c:strCache>
                <c:ptCount val="9"/>
                <c:pt idx="0">
                  <c:v>昭和５０年</c:v>
                </c:pt>
                <c:pt idx="1">
                  <c:v>昭和５５年</c:v>
                </c:pt>
                <c:pt idx="2">
                  <c:v>昭和６０年</c:v>
                </c:pt>
                <c:pt idx="3">
                  <c:v>平成  ２年</c:v>
                </c:pt>
                <c:pt idx="4">
                  <c:v>平成  ７年</c:v>
                </c:pt>
                <c:pt idx="5">
                  <c:v>平成１２年</c:v>
                </c:pt>
                <c:pt idx="6">
                  <c:v>平成１７年</c:v>
                </c:pt>
                <c:pt idx="7">
                  <c:v>平成２２年</c:v>
                </c:pt>
                <c:pt idx="8">
                  <c:v>平成２７年</c:v>
                </c:pt>
              </c:strCache>
            </c:strRef>
          </c:cat>
          <c:val>
            <c:numRef>
              <c:f>表21!$B$6:$B$14</c:f>
              <c:numCache>
                <c:formatCode>#,##0_);[Red]\(#,##0\)</c:formatCode>
                <c:ptCount val="9"/>
                <c:pt idx="0">
                  <c:v>10887</c:v>
                </c:pt>
                <c:pt idx="1">
                  <c:v>10490</c:v>
                </c:pt>
                <c:pt idx="2">
                  <c:v>10084</c:v>
                </c:pt>
                <c:pt idx="3">
                  <c:v>9444</c:v>
                </c:pt>
                <c:pt idx="4">
                  <c:v>8762</c:v>
                </c:pt>
                <c:pt idx="5">
                  <c:v>7912</c:v>
                </c:pt>
                <c:pt idx="6">
                  <c:v>6784</c:v>
                </c:pt>
                <c:pt idx="7">
                  <c:v>3878</c:v>
                </c:pt>
                <c:pt idx="8">
                  <c:v>2986</c:v>
                </c:pt>
              </c:numCache>
            </c:numRef>
          </c:val>
          <c:extLst>
            <c:ext xmlns:c16="http://schemas.microsoft.com/office/drawing/2014/chart" uri="{C3380CC4-5D6E-409C-BE32-E72D297353CC}">
              <c16:uniqueId val="{00000000-4814-4BEE-B299-68292DD0DCCB}"/>
            </c:ext>
          </c:extLst>
        </c:ser>
        <c:ser>
          <c:idx val="1"/>
          <c:order val="1"/>
          <c:tx>
            <c:strRef>
              <c:f>表21!$C$4:$C$5</c:f>
              <c:strCache>
                <c:ptCount val="2"/>
                <c:pt idx="0">
                  <c:v>専 業 農 家</c:v>
                </c:pt>
              </c:strCache>
            </c:strRef>
          </c:tx>
          <c:spPr>
            <a:ln w="12700">
              <a:solidFill>
                <a:srgbClr val="000000"/>
              </a:solidFill>
              <a:prstDash val="solid"/>
            </a:ln>
          </c:spPr>
          <c:invertIfNegative val="0"/>
          <c:cat>
            <c:strRef>
              <c:f>表21!$A$6:$A$14</c:f>
              <c:strCache>
                <c:ptCount val="9"/>
                <c:pt idx="0">
                  <c:v>昭和５０年</c:v>
                </c:pt>
                <c:pt idx="1">
                  <c:v>昭和５５年</c:v>
                </c:pt>
                <c:pt idx="2">
                  <c:v>昭和６０年</c:v>
                </c:pt>
                <c:pt idx="3">
                  <c:v>平成  ２年</c:v>
                </c:pt>
                <c:pt idx="4">
                  <c:v>平成  ７年</c:v>
                </c:pt>
                <c:pt idx="5">
                  <c:v>平成１２年</c:v>
                </c:pt>
                <c:pt idx="6">
                  <c:v>平成１７年</c:v>
                </c:pt>
                <c:pt idx="7">
                  <c:v>平成２２年</c:v>
                </c:pt>
                <c:pt idx="8">
                  <c:v>平成２７年</c:v>
                </c:pt>
              </c:strCache>
            </c:strRef>
          </c:cat>
          <c:val>
            <c:numRef>
              <c:f>表21!$C$6:$C$14</c:f>
              <c:numCache>
                <c:formatCode>#,##0_);[Red]\(#,##0\)</c:formatCode>
                <c:ptCount val="9"/>
                <c:pt idx="0">
                  <c:v>1235</c:v>
                </c:pt>
                <c:pt idx="1">
                  <c:v>965</c:v>
                </c:pt>
                <c:pt idx="2">
                  <c:v>783</c:v>
                </c:pt>
                <c:pt idx="3">
                  <c:v>685</c:v>
                </c:pt>
                <c:pt idx="4">
                  <c:v>625</c:v>
                </c:pt>
                <c:pt idx="5">
                  <c:v>553</c:v>
                </c:pt>
                <c:pt idx="6">
                  <c:v>615</c:v>
                </c:pt>
                <c:pt idx="7">
                  <c:v>634</c:v>
                </c:pt>
                <c:pt idx="8">
                  <c:v>670</c:v>
                </c:pt>
              </c:numCache>
            </c:numRef>
          </c:val>
          <c:extLst>
            <c:ext xmlns:c16="http://schemas.microsoft.com/office/drawing/2014/chart" uri="{C3380CC4-5D6E-409C-BE32-E72D297353CC}">
              <c16:uniqueId val="{00000001-4814-4BEE-B299-68292DD0DCCB}"/>
            </c:ext>
          </c:extLst>
        </c:ser>
        <c:ser>
          <c:idx val="2"/>
          <c:order val="2"/>
          <c:tx>
            <c:strRef>
              <c:f>表21!$D$4:$D$5</c:f>
              <c:strCache>
                <c:ptCount val="2"/>
                <c:pt idx="0">
                  <c:v>第一種兼業農家</c:v>
                </c:pt>
              </c:strCache>
            </c:strRef>
          </c:tx>
          <c:spPr>
            <a:ln w="12700">
              <a:solidFill>
                <a:srgbClr val="000000"/>
              </a:solidFill>
              <a:prstDash val="solid"/>
            </a:ln>
          </c:spPr>
          <c:invertIfNegative val="0"/>
          <c:cat>
            <c:strRef>
              <c:f>表21!$A$6:$A$14</c:f>
              <c:strCache>
                <c:ptCount val="9"/>
                <c:pt idx="0">
                  <c:v>昭和５０年</c:v>
                </c:pt>
                <c:pt idx="1">
                  <c:v>昭和５５年</c:v>
                </c:pt>
                <c:pt idx="2">
                  <c:v>昭和６０年</c:v>
                </c:pt>
                <c:pt idx="3">
                  <c:v>平成  ２年</c:v>
                </c:pt>
                <c:pt idx="4">
                  <c:v>平成  ７年</c:v>
                </c:pt>
                <c:pt idx="5">
                  <c:v>平成１２年</c:v>
                </c:pt>
                <c:pt idx="6">
                  <c:v>平成１７年</c:v>
                </c:pt>
                <c:pt idx="7">
                  <c:v>平成２２年</c:v>
                </c:pt>
                <c:pt idx="8">
                  <c:v>平成２７年</c:v>
                </c:pt>
              </c:strCache>
            </c:strRef>
          </c:cat>
          <c:val>
            <c:numRef>
              <c:f>表21!$D$6:$D$14</c:f>
              <c:numCache>
                <c:formatCode>#,##0_);[Red]\(#,##0\)</c:formatCode>
                <c:ptCount val="9"/>
                <c:pt idx="0">
                  <c:v>4573</c:v>
                </c:pt>
                <c:pt idx="1">
                  <c:v>3078</c:v>
                </c:pt>
                <c:pt idx="2">
                  <c:v>2262</c:v>
                </c:pt>
                <c:pt idx="3">
                  <c:v>1314</c:v>
                </c:pt>
                <c:pt idx="4">
                  <c:v>1243</c:v>
                </c:pt>
                <c:pt idx="5">
                  <c:v>585</c:v>
                </c:pt>
                <c:pt idx="6">
                  <c:v>525</c:v>
                </c:pt>
                <c:pt idx="7">
                  <c:v>279</c:v>
                </c:pt>
                <c:pt idx="8">
                  <c:v>287</c:v>
                </c:pt>
              </c:numCache>
            </c:numRef>
          </c:val>
          <c:extLst>
            <c:ext xmlns:c16="http://schemas.microsoft.com/office/drawing/2014/chart" uri="{C3380CC4-5D6E-409C-BE32-E72D297353CC}">
              <c16:uniqueId val="{00000002-4814-4BEE-B299-68292DD0DCCB}"/>
            </c:ext>
          </c:extLst>
        </c:ser>
        <c:ser>
          <c:idx val="3"/>
          <c:order val="3"/>
          <c:tx>
            <c:strRef>
              <c:f>表21!$E$4:$E$5</c:f>
              <c:strCache>
                <c:ptCount val="2"/>
                <c:pt idx="0">
                  <c:v>第二種兼業農家　　　　（自給的農家を含む）</c:v>
                </c:pt>
              </c:strCache>
            </c:strRef>
          </c:tx>
          <c:spPr>
            <a:solidFill>
              <a:schemeClr val="accent6">
                <a:lumMod val="75000"/>
              </a:schemeClr>
            </a:solidFill>
            <a:ln w="12700">
              <a:solidFill>
                <a:srgbClr val="000000"/>
              </a:solidFill>
              <a:prstDash val="solid"/>
            </a:ln>
          </c:spPr>
          <c:invertIfNegative val="0"/>
          <c:cat>
            <c:strRef>
              <c:f>表21!$A$6:$A$14</c:f>
              <c:strCache>
                <c:ptCount val="9"/>
                <c:pt idx="0">
                  <c:v>昭和５０年</c:v>
                </c:pt>
                <c:pt idx="1">
                  <c:v>昭和５５年</c:v>
                </c:pt>
                <c:pt idx="2">
                  <c:v>昭和６０年</c:v>
                </c:pt>
                <c:pt idx="3">
                  <c:v>平成  ２年</c:v>
                </c:pt>
                <c:pt idx="4">
                  <c:v>平成  ７年</c:v>
                </c:pt>
                <c:pt idx="5">
                  <c:v>平成１２年</c:v>
                </c:pt>
                <c:pt idx="6">
                  <c:v>平成１７年</c:v>
                </c:pt>
                <c:pt idx="7">
                  <c:v>平成２２年</c:v>
                </c:pt>
                <c:pt idx="8">
                  <c:v>平成２７年</c:v>
                </c:pt>
              </c:strCache>
            </c:strRef>
          </c:cat>
          <c:val>
            <c:numRef>
              <c:f>表21!$E$6:$E$14</c:f>
              <c:numCache>
                <c:formatCode>#,##0_);[Red]\(#,##0\)</c:formatCode>
                <c:ptCount val="9"/>
                <c:pt idx="0">
                  <c:v>5079</c:v>
                </c:pt>
                <c:pt idx="1">
                  <c:v>6447</c:v>
                </c:pt>
                <c:pt idx="2">
                  <c:v>7039</c:v>
                </c:pt>
                <c:pt idx="3">
                  <c:v>7445</c:v>
                </c:pt>
                <c:pt idx="4">
                  <c:v>6894</c:v>
                </c:pt>
                <c:pt idx="5">
                  <c:v>6774</c:v>
                </c:pt>
                <c:pt idx="6">
                  <c:v>5644</c:v>
                </c:pt>
                <c:pt idx="7">
                  <c:v>2965</c:v>
                </c:pt>
                <c:pt idx="8">
                  <c:v>2029</c:v>
                </c:pt>
              </c:numCache>
            </c:numRef>
          </c:val>
          <c:extLst>
            <c:ext xmlns:c16="http://schemas.microsoft.com/office/drawing/2014/chart" uri="{C3380CC4-5D6E-409C-BE32-E72D297353CC}">
              <c16:uniqueId val="{00000003-4814-4BEE-B299-68292DD0DCCB}"/>
            </c:ext>
          </c:extLst>
        </c:ser>
        <c:dLbls>
          <c:showLegendKey val="0"/>
          <c:showVal val="0"/>
          <c:showCatName val="0"/>
          <c:showSerName val="0"/>
          <c:showPercent val="0"/>
          <c:showBubbleSize val="0"/>
        </c:dLbls>
        <c:gapWidth val="150"/>
        <c:axId val="327368904"/>
        <c:axId val="327369328"/>
      </c:barChart>
      <c:catAx>
        <c:axId val="327368904"/>
        <c:scaling>
          <c:orientation val="minMax"/>
        </c:scaling>
        <c:delete val="0"/>
        <c:axPos val="b"/>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戸</a:t>
                </a:r>
              </a:p>
            </c:rich>
          </c:tx>
          <c:layout>
            <c:manualLayout>
              <c:xMode val="edge"/>
              <c:yMode val="edge"/>
              <c:x val="6.9857697283311773E-2"/>
              <c:y val="3.4700324224177855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ＭＳ Ｐゴシック"/>
                <a:ea typeface="ＭＳ Ｐゴシック"/>
                <a:cs typeface="ＭＳ Ｐゴシック"/>
              </a:defRPr>
            </a:pPr>
            <a:endParaRPr lang="ja-JP"/>
          </a:p>
        </c:txPr>
        <c:crossAx val="327369328"/>
        <c:crosses val="autoZero"/>
        <c:auto val="1"/>
        <c:lblAlgn val="ctr"/>
        <c:lblOffset val="100"/>
        <c:tickLblSkip val="1"/>
        <c:tickMarkSkip val="1"/>
        <c:noMultiLvlLbl val="0"/>
      </c:catAx>
      <c:valAx>
        <c:axId val="327369328"/>
        <c:scaling>
          <c:orientation val="minMax"/>
          <c:max val="12000"/>
          <c:min val="0"/>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ＭＳ Ｐゴシック"/>
                <a:ea typeface="ＭＳ Ｐゴシック"/>
                <a:cs typeface="ＭＳ Ｐゴシック"/>
              </a:defRPr>
            </a:pPr>
            <a:endParaRPr lang="ja-JP"/>
          </a:p>
        </c:txPr>
        <c:crossAx val="327368904"/>
        <c:crosses val="autoZero"/>
        <c:crossBetween val="between"/>
        <c:majorUnit val="2000"/>
      </c:valAx>
      <c:spPr>
        <a:noFill/>
        <a:ln w="12700">
          <a:solidFill>
            <a:srgbClr val="000000"/>
          </a:solidFill>
          <a:prstDash val="solid"/>
        </a:ln>
      </c:spPr>
    </c:plotArea>
    <c:legend>
      <c:legendPos val="r"/>
      <c:layout>
        <c:manualLayout>
          <c:xMode val="edge"/>
          <c:yMode val="edge"/>
          <c:x val="0.14100905562742561"/>
          <c:y val="0.90288868303226799"/>
          <c:w val="0.76714100905562743"/>
          <c:h val="6.8720086459780783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平成２７年度経営耕地面積規模別農家数の状況</a:t>
            </a:r>
          </a:p>
        </c:rich>
      </c:tx>
      <c:layout>
        <c:manualLayout>
          <c:xMode val="edge"/>
          <c:yMode val="edge"/>
          <c:x val="0.27887981330221706"/>
          <c:y val="1.6453382084095063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750291715285881"/>
          <c:y val="0.32906793542541651"/>
          <c:w val="0.70828471411901983"/>
          <c:h val="0.44241355762750445"/>
        </c:manualLayout>
      </c:layout>
      <c:pie3DChart>
        <c:varyColors val="1"/>
        <c:ser>
          <c:idx val="0"/>
          <c:order val="0"/>
          <c:spPr>
            <a:ln w="12700">
              <a:solidFill>
                <a:srgbClr val="000000"/>
              </a:solidFill>
              <a:prstDash val="solid"/>
            </a:ln>
          </c:spPr>
          <c:dPt>
            <c:idx val="0"/>
            <c:bubble3D val="0"/>
            <c:extLst>
              <c:ext xmlns:c16="http://schemas.microsoft.com/office/drawing/2014/chart" uri="{C3380CC4-5D6E-409C-BE32-E72D297353CC}">
                <c16:uniqueId val="{00000000-41C3-4879-928D-AE648E7533D2}"/>
              </c:ext>
            </c:extLst>
          </c:dPt>
          <c:dPt>
            <c:idx val="1"/>
            <c:bubble3D val="0"/>
            <c:extLst>
              <c:ext xmlns:c16="http://schemas.microsoft.com/office/drawing/2014/chart" uri="{C3380CC4-5D6E-409C-BE32-E72D297353CC}">
                <c16:uniqueId val="{00000001-41C3-4879-928D-AE648E7533D2}"/>
              </c:ext>
            </c:extLst>
          </c:dPt>
          <c:dPt>
            <c:idx val="2"/>
            <c:bubble3D val="0"/>
            <c:extLst>
              <c:ext xmlns:c16="http://schemas.microsoft.com/office/drawing/2014/chart" uri="{C3380CC4-5D6E-409C-BE32-E72D297353CC}">
                <c16:uniqueId val="{00000002-41C3-4879-928D-AE648E7533D2}"/>
              </c:ext>
            </c:extLst>
          </c:dPt>
          <c:dPt>
            <c:idx val="3"/>
            <c:bubble3D val="0"/>
            <c:extLst>
              <c:ext xmlns:c16="http://schemas.microsoft.com/office/drawing/2014/chart" uri="{C3380CC4-5D6E-409C-BE32-E72D297353CC}">
                <c16:uniqueId val="{00000003-41C3-4879-928D-AE648E7533D2}"/>
              </c:ext>
            </c:extLst>
          </c:dPt>
          <c:dPt>
            <c:idx val="4"/>
            <c:bubble3D val="0"/>
            <c:extLst>
              <c:ext xmlns:c16="http://schemas.microsoft.com/office/drawing/2014/chart" uri="{C3380CC4-5D6E-409C-BE32-E72D297353CC}">
                <c16:uniqueId val="{00000004-41C3-4879-928D-AE648E7533D2}"/>
              </c:ext>
            </c:extLst>
          </c:dPt>
          <c:dPt>
            <c:idx val="5"/>
            <c:bubble3D val="0"/>
            <c:extLst>
              <c:ext xmlns:c16="http://schemas.microsoft.com/office/drawing/2014/chart" uri="{C3380CC4-5D6E-409C-BE32-E72D297353CC}">
                <c16:uniqueId val="{00000005-41C3-4879-928D-AE648E7533D2}"/>
              </c:ext>
            </c:extLst>
          </c:dPt>
          <c:dPt>
            <c:idx val="6"/>
            <c:bubble3D val="0"/>
            <c:extLst>
              <c:ext xmlns:c16="http://schemas.microsoft.com/office/drawing/2014/chart" uri="{C3380CC4-5D6E-409C-BE32-E72D297353CC}">
                <c16:uniqueId val="{00000006-41C3-4879-928D-AE648E7533D2}"/>
              </c:ext>
            </c:extLst>
          </c:dPt>
          <c:dPt>
            <c:idx val="7"/>
            <c:bubble3D val="0"/>
            <c:extLst>
              <c:ext xmlns:c16="http://schemas.microsoft.com/office/drawing/2014/chart" uri="{C3380CC4-5D6E-409C-BE32-E72D297353CC}">
                <c16:uniqueId val="{00000007-41C3-4879-928D-AE648E7533D2}"/>
              </c:ext>
            </c:extLst>
          </c:dPt>
          <c:dLbls>
            <c:dLbl>
              <c:idx val="0"/>
              <c:layout>
                <c:manualLayout>
                  <c:x val="0.12120843184815558"/>
                  <c:y val="-0.11756035537541711"/>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経営耕地面積なし　</a:t>
                    </a:r>
                    <a:r>
                      <a:rPr lang="en-US" altLang="ja-JP" sz="1200" b="0" i="0" u="none" strike="noStrike" baseline="0">
                        <a:solidFill>
                          <a:srgbClr val="000000"/>
                        </a:solidFill>
                        <a:latin typeface="ＭＳ Ｐゴシック"/>
                        <a:ea typeface="ＭＳ Ｐゴシック"/>
                      </a:rPr>
                      <a:t>0.2%</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20905067808708067"/>
                      <c:h val="8.1913563363994482E-2"/>
                    </c:manualLayout>
                  </c15:layout>
                </c:ext>
                <c:ext xmlns:c16="http://schemas.microsoft.com/office/drawing/2014/chart" uri="{C3380CC4-5D6E-409C-BE32-E72D297353CC}">
                  <c16:uniqueId val="{00000000-41C3-4879-928D-AE648E7533D2}"/>
                </c:ext>
              </c:extLst>
            </c:dLbl>
            <c:dLbl>
              <c:idx val="1"/>
              <c:layout>
                <c:manualLayout>
                  <c:x val="8.1659107386737262E-2"/>
                  <c:y val="-2.8687424126828752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30a</a:t>
                    </a:r>
                    <a:r>
                      <a:rPr lang="ja-JP" altLang="en-US" sz="1200" b="0" i="0" u="none" strike="noStrike" baseline="0">
                        <a:solidFill>
                          <a:srgbClr val="000000"/>
                        </a:solidFill>
                        <a:latin typeface="ＭＳ Ｐゴシック"/>
                        <a:ea typeface="ＭＳ Ｐゴシック"/>
                      </a:rPr>
                      <a:t>未満</a:t>
                    </a:r>
                  </a:p>
                  <a:p>
                    <a:pPr>
                      <a:defRPr sz="1950" b="0" i="0" u="none" strike="noStrike" baseline="0">
                        <a:solidFill>
                          <a:srgbClr val="000000"/>
                        </a:solidFill>
                        <a:latin typeface="ＭＳ Ｐゴシック"/>
                        <a:ea typeface="ＭＳ Ｐゴシック"/>
                        <a:cs typeface="ＭＳ Ｐゴシック"/>
                      </a:defRPr>
                    </a:pPr>
                    <a:fld id="{9877122F-2DA9-4EA0-8E23-081A749CAE31}"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8.31907467669325E-2"/>
                      <c:h val="9.6538791883190089E-2"/>
                    </c:manualLayout>
                  </c15:layout>
                  <c15:dlblFieldTable/>
                  <c15:showDataLabelsRange val="0"/>
                </c:ext>
                <c:ext xmlns:c16="http://schemas.microsoft.com/office/drawing/2014/chart" uri="{C3380CC4-5D6E-409C-BE32-E72D297353CC}">
                  <c16:uniqueId val="{00000001-41C3-4879-928D-AE648E7533D2}"/>
                </c:ext>
              </c:extLst>
            </c:dLbl>
            <c:dLbl>
              <c:idx val="2"/>
              <c:layout>
                <c:manualLayout>
                  <c:x val="1.7850916387057512E-2"/>
                  <c:y val="-2.2776394266987202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30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50a</a:t>
                    </a:r>
                  </a:p>
                  <a:p>
                    <a:pPr>
                      <a:defRPr sz="1950" b="0" i="0" u="none" strike="noStrike" baseline="0">
                        <a:solidFill>
                          <a:srgbClr val="000000"/>
                        </a:solidFill>
                        <a:latin typeface="ＭＳ Ｐゴシック"/>
                        <a:ea typeface="ＭＳ Ｐゴシック"/>
                        <a:cs typeface="ＭＳ Ｐゴシック"/>
                      </a:defRPr>
                    </a:pPr>
                    <a:fld id="{D8C9CFC8-C3CE-4565-AF68-3EC7B4FE7273}"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1054960742326909"/>
                      <c:h val="9.8976329969722693E-2"/>
                    </c:manualLayout>
                  </c15:layout>
                  <c15:dlblFieldTable/>
                  <c15:showDataLabelsRange val="0"/>
                </c:ext>
                <c:ext xmlns:c16="http://schemas.microsoft.com/office/drawing/2014/chart" uri="{C3380CC4-5D6E-409C-BE32-E72D297353CC}">
                  <c16:uniqueId val="{00000002-41C3-4879-928D-AE648E7533D2}"/>
                </c:ext>
              </c:extLst>
            </c:dLbl>
            <c:dLbl>
              <c:idx val="3"/>
              <c:layout>
                <c:manualLayout>
                  <c:x val="4.1048469627784384E-2"/>
                  <c:y val="4.7999765665729263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50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100a</a:t>
                    </a:r>
                  </a:p>
                  <a:p>
                    <a:pPr>
                      <a:defRPr sz="1950" b="0" i="0" u="none" strike="noStrike" baseline="0">
                        <a:solidFill>
                          <a:srgbClr val="000000"/>
                        </a:solidFill>
                        <a:latin typeface="ＭＳ Ｐゴシック"/>
                        <a:ea typeface="ＭＳ Ｐゴシック"/>
                        <a:cs typeface="ＭＳ Ｐゴシック"/>
                      </a:defRPr>
                    </a:pPr>
                    <a:fld id="{1653582D-1E73-49CB-8B08-AAE45679BAAB}"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4759075525509854"/>
                      <c:h val="0.1769042273073986"/>
                    </c:manualLayout>
                  </c15:layout>
                  <c15:dlblFieldTable/>
                  <c15:showDataLabelsRange val="0"/>
                </c:ext>
                <c:ext xmlns:c16="http://schemas.microsoft.com/office/drawing/2014/chart" uri="{C3380CC4-5D6E-409C-BE32-E72D297353CC}">
                  <c16:uniqueId val="{00000003-41C3-4879-928D-AE648E7533D2}"/>
                </c:ext>
              </c:extLst>
            </c:dLbl>
            <c:dLbl>
              <c:idx val="4"/>
              <c:layout>
                <c:manualLayout>
                  <c:x val="-7.2699133665551502E-2"/>
                  <c:y val="3.4099088285830907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100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150a</a:t>
                    </a:r>
                  </a:p>
                  <a:p>
                    <a:pPr>
                      <a:defRPr sz="1950" b="0" i="0" u="none" strike="noStrike" baseline="0">
                        <a:solidFill>
                          <a:srgbClr val="000000"/>
                        </a:solidFill>
                        <a:latin typeface="ＭＳ Ｐゴシック"/>
                        <a:ea typeface="ＭＳ Ｐゴシック"/>
                        <a:cs typeface="ＭＳ Ｐゴシック"/>
                      </a:defRPr>
                    </a:pPr>
                    <a:fld id="{B83F3C4B-9314-45E3-ACEA-445809A9CC95}"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3901703234578996"/>
                      <c:h val="0.1543584300471765"/>
                    </c:manualLayout>
                  </c15:layout>
                  <c15:dlblFieldTable/>
                  <c15:showDataLabelsRange val="0"/>
                </c:ext>
                <c:ext xmlns:c16="http://schemas.microsoft.com/office/drawing/2014/chart" uri="{C3380CC4-5D6E-409C-BE32-E72D297353CC}">
                  <c16:uniqueId val="{00000004-41C3-4879-928D-AE648E7533D2}"/>
                </c:ext>
              </c:extLst>
            </c:dLbl>
            <c:dLbl>
              <c:idx val="5"/>
              <c:layout>
                <c:manualLayout>
                  <c:x val="-3.9956136831808015E-2"/>
                  <c:y val="-1.7734350543949458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150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200a</a:t>
                    </a:r>
                  </a:p>
                  <a:p>
                    <a:pPr>
                      <a:defRPr sz="1950" b="0" i="0" u="none" strike="noStrike" baseline="0">
                        <a:solidFill>
                          <a:srgbClr val="000000"/>
                        </a:solidFill>
                        <a:latin typeface="ＭＳ Ｐゴシック"/>
                        <a:ea typeface="ＭＳ Ｐゴシック"/>
                        <a:cs typeface="ＭＳ Ｐゴシック"/>
                      </a:defRPr>
                    </a:pPr>
                    <a:fld id="{BD67B531-0501-4E07-9022-3FF37635134F}"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3596140595467204"/>
                      <c:h val="0.15815275162283385"/>
                    </c:manualLayout>
                  </c15:layout>
                  <c15:dlblFieldTable/>
                  <c15:showDataLabelsRange val="0"/>
                </c:ext>
                <c:ext xmlns:c16="http://schemas.microsoft.com/office/drawing/2014/chart" uri="{C3380CC4-5D6E-409C-BE32-E72D297353CC}">
                  <c16:uniqueId val="{00000005-41C3-4879-928D-AE648E7533D2}"/>
                </c:ext>
              </c:extLst>
            </c:dLbl>
            <c:dLbl>
              <c:idx val="6"/>
              <c:layout>
                <c:manualLayout>
                  <c:x val="-8.0130615364728489E-3"/>
                  <c:y val="-7.568632531536848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200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300a</a:t>
                    </a:r>
                  </a:p>
                  <a:p>
                    <a:pPr>
                      <a:defRPr sz="1950" b="0" i="0" u="none" strike="noStrike" baseline="0">
                        <a:solidFill>
                          <a:srgbClr val="000000"/>
                        </a:solidFill>
                        <a:latin typeface="ＭＳ Ｐゴシック"/>
                        <a:ea typeface="ＭＳ Ｐゴシック"/>
                        <a:cs typeface="ＭＳ Ｐゴシック"/>
                      </a:defRPr>
                    </a:pPr>
                    <a:fld id="{C32A187C-CC01-4F53-BCDE-ED8A55D55C9E}"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0341184867951464"/>
                      <c:h val="0.10385140614278791"/>
                    </c:manualLayout>
                  </c15:layout>
                  <c15:dlblFieldTable/>
                  <c15:showDataLabelsRange val="0"/>
                </c:ext>
                <c:ext xmlns:c16="http://schemas.microsoft.com/office/drawing/2014/chart" uri="{C3380CC4-5D6E-409C-BE32-E72D297353CC}">
                  <c16:uniqueId val="{00000006-41C3-4879-928D-AE648E7533D2}"/>
                </c:ext>
              </c:extLst>
            </c:dLbl>
            <c:dLbl>
              <c:idx val="7"/>
              <c:layout>
                <c:manualLayout>
                  <c:x val="7.6250990574786237E-2"/>
                  <c:y val="-7.2345170747623658E-2"/>
                </c:manualLayout>
              </c:layout>
              <c:tx>
                <c:rich>
                  <a:bodyPr/>
                  <a:lstStyle/>
                  <a:p>
                    <a:pPr>
                      <a:defRPr sz="1950" b="0" i="0" u="none" strike="noStrike" baseline="0">
                        <a:solidFill>
                          <a:srgbClr val="000000"/>
                        </a:solidFill>
                        <a:latin typeface="ＭＳ Ｐゴシック"/>
                        <a:ea typeface="ＭＳ Ｐゴシック"/>
                        <a:cs typeface="ＭＳ Ｐゴシック"/>
                      </a:defRPr>
                    </a:pPr>
                    <a:r>
                      <a:rPr lang="en-US" altLang="ja-JP" sz="1200" b="0" i="0" u="none" strike="noStrike" baseline="0">
                        <a:solidFill>
                          <a:srgbClr val="000000"/>
                        </a:solidFill>
                        <a:latin typeface="ＭＳ Ｐゴシック"/>
                        <a:ea typeface="ＭＳ Ｐゴシック"/>
                      </a:rPr>
                      <a:t>300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500a</a:t>
                    </a:r>
                  </a:p>
                  <a:p>
                    <a:pPr>
                      <a:defRPr sz="1950" b="0" i="0" u="none" strike="noStrike" baseline="0">
                        <a:solidFill>
                          <a:srgbClr val="000000"/>
                        </a:solidFill>
                        <a:latin typeface="ＭＳ Ｐゴシック"/>
                        <a:ea typeface="ＭＳ Ｐゴシック"/>
                        <a:cs typeface="ＭＳ Ｐゴシック"/>
                      </a:defRPr>
                    </a:pPr>
                    <a:fld id="{F24CD452-4D9A-48E0-AA2F-45DF7798C257}" type="VALUE">
                      <a:rPr lang="en-US" altLang="ja-JP" sz="1200" b="0" i="0" u="none" strike="noStrike" baseline="0">
                        <a:solidFill>
                          <a:srgbClr val="000000"/>
                        </a:solidFill>
                        <a:latin typeface="ＭＳ Ｐゴシック"/>
                        <a:ea typeface="ＭＳ Ｐゴシック"/>
                      </a:rPr>
                      <a:pPr>
                        <a:defRPr sz="1950" b="0" i="0" u="none" strike="noStrike" baseline="0">
                          <a:solidFill>
                            <a:srgbClr val="000000"/>
                          </a:solidFill>
                          <a:latin typeface="ＭＳ Ｐゴシック"/>
                          <a:ea typeface="ＭＳ Ｐゴシック"/>
                          <a:cs typeface="ＭＳ Ｐゴシック"/>
                        </a:defRPr>
                      </a:pPr>
                      <a:t>[値]</a:t>
                    </a:fld>
                    <a:r>
                      <a:rPr lang="en-US" altLang="ja-JP" sz="1200" b="0" i="0" u="none" strike="noStrike" baseline="0">
                        <a:solidFill>
                          <a:srgbClr val="000000"/>
                        </a:solidFill>
                        <a:latin typeface="ＭＳ Ｐゴシック"/>
                        <a:ea typeface="ＭＳ Ｐゴシック"/>
                      </a:rPr>
                      <a:t>%</a:t>
                    </a:r>
                  </a:p>
                </c:rich>
              </c:tx>
              <c:spPr>
                <a:solidFill>
                  <a:schemeClr val="bg1"/>
                </a:solidFill>
                <a:ln w="25400">
                  <a:noFill/>
                </a:ln>
              </c:spPr>
              <c:dLblPos val="bestFit"/>
              <c:showLegendKey val="0"/>
              <c:showVal val="1"/>
              <c:showCatName val="0"/>
              <c:showSerName val="0"/>
              <c:showPercent val="0"/>
              <c:showBubbleSize val="0"/>
              <c:extLst>
                <c:ext xmlns:c15="http://schemas.microsoft.com/office/drawing/2012/chart" uri="{CE6537A1-D6FC-4f65-9D91-7224C49458BB}">
                  <c15:layout>
                    <c:manualLayout>
                      <c:w val="0.13624553890078514"/>
                      <c:h val="0.13066432509464654"/>
                    </c:manualLayout>
                  </c15:layout>
                  <c15:dlblFieldTable/>
                  <c15:showDataLabelsRange val="0"/>
                </c:ext>
                <c:ext xmlns:c16="http://schemas.microsoft.com/office/drawing/2014/chart" uri="{C3380CC4-5D6E-409C-BE32-E72D297353CC}">
                  <c16:uniqueId val="{00000007-41C3-4879-928D-AE648E7533D2}"/>
                </c:ext>
              </c:extLst>
            </c:dLbl>
            <c:dLbl>
              <c:idx val="8"/>
              <c:layout>
                <c:manualLayout>
                  <c:x val="6.9159037133206258E-2"/>
                  <c:y val="-3.9474297888266709E-2"/>
                </c:manualLayout>
              </c:layout>
              <c:tx>
                <c:rich>
                  <a:bodyPr wrap="square" lIns="38100" tIns="19050" rIns="38100" bIns="19050" anchor="ctr">
                    <a:noAutofit/>
                  </a:bodyPr>
                  <a:lstStyle/>
                  <a:p>
                    <a:pPr>
                      <a:defRPr sz="1200" b="0" i="0" u="none" strike="noStrike" baseline="0">
                        <a:solidFill>
                          <a:srgbClr val="000000"/>
                        </a:solidFill>
                        <a:latin typeface="ＭＳ Ｐゴシック"/>
                        <a:ea typeface="ＭＳ Ｐゴシック"/>
                        <a:cs typeface="ＭＳ Ｐゴシック"/>
                      </a:defRPr>
                    </a:pPr>
                    <a:r>
                      <a:rPr lang="en-US" altLang="ja-JP"/>
                      <a:t>500a</a:t>
                    </a:r>
                    <a:r>
                      <a:rPr lang="ja-JP" altLang="en-US"/>
                      <a:t>以上</a:t>
                    </a:r>
                  </a:p>
                  <a:p>
                    <a:pPr>
                      <a:defRPr sz="1200" b="0" i="0" u="none" strike="noStrike" baseline="0">
                        <a:solidFill>
                          <a:srgbClr val="000000"/>
                        </a:solidFill>
                        <a:latin typeface="ＭＳ Ｐゴシック"/>
                        <a:ea typeface="ＭＳ Ｐゴシック"/>
                        <a:cs typeface="ＭＳ Ｐゴシック"/>
                      </a:defRPr>
                    </a:pPr>
                    <a:r>
                      <a:rPr lang="en-US" altLang="ja-JP"/>
                      <a:t>5.6%</a:t>
                    </a:r>
                  </a:p>
                </c:rich>
              </c:tx>
              <c:numFmt formatCode="0.0%" sourceLinked="0"/>
              <c:spPr>
                <a:noFill/>
                <a:ln w="25400">
                  <a:noFill/>
                </a:ln>
                <a:effectLst/>
              </c:spPr>
              <c:showLegendKey val="0"/>
              <c:showVal val="1"/>
              <c:showCatName val="0"/>
              <c:showSerName val="0"/>
              <c:showPercent val="0"/>
              <c:showBubbleSize val="0"/>
              <c:extLst>
                <c:ext xmlns:c15="http://schemas.microsoft.com/office/drawing/2012/chart" uri="{CE6537A1-D6FC-4f65-9D91-7224C49458BB}">
                  <c15:layout>
                    <c:manualLayout>
                      <c:w val="9.9129193433261958E-2"/>
                      <c:h val="0.13553940126771175"/>
                    </c:manualLayout>
                  </c15:layout>
                </c:ext>
                <c:ext xmlns:c16="http://schemas.microsoft.com/office/drawing/2014/chart" uri="{C3380CC4-5D6E-409C-BE32-E72D297353CC}">
                  <c16:uniqueId val="{00000008-41C3-4879-928D-AE648E7533D2}"/>
                </c:ext>
              </c:extLst>
            </c:dLbl>
            <c:numFmt formatCode="0.0%" sourceLinked="0"/>
            <c:spPr>
              <a:solidFill>
                <a:schemeClr val="bg1"/>
              </a:solidFill>
              <a:ln w="25400">
                <a:noFill/>
              </a:ln>
              <a:effectLst/>
            </c:spPr>
            <c:txPr>
              <a:bodyPr wrap="square" lIns="38100" tIns="19050" rIns="38100" bIns="19050" anchor="ctr">
                <a:spAutoFit/>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1"/>
            <c:showPercent val="1"/>
            <c:showBubbleSize val="0"/>
            <c:showLeaderLines val="1"/>
            <c:extLst>
              <c:ext xmlns:c15="http://schemas.microsoft.com/office/drawing/2012/chart" uri="{CE6537A1-D6FC-4f65-9D91-7224C49458BB}"/>
            </c:extLst>
          </c:dLbls>
          <c:cat>
            <c:numRef>
              <c:f>表24!$C$14:$K$14</c:f>
              <c:numCache>
                <c:formatCode>0.0</c:formatCode>
                <c:ptCount val="9"/>
                <c:pt idx="0">
                  <c:v>0.16744809109176156</c:v>
                </c:pt>
                <c:pt idx="1">
                  <c:v>0.26791694574681846</c:v>
                </c:pt>
                <c:pt idx="2">
                  <c:v>17.180174146014735</c:v>
                </c:pt>
                <c:pt idx="3">
                  <c:v>33.891493636972534</c:v>
                </c:pt>
                <c:pt idx="4">
                  <c:v>20.294708640321502</c:v>
                </c:pt>
                <c:pt idx="5">
                  <c:v>9.6450100468854654</c:v>
                </c:pt>
                <c:pt idx="6">
                  <c:v>7.9705291359678494</c:v>
                </c:pt>
                <c:pt idx="7">
                  <c:v>4.9564634963161422</c:v>
                </c:pt>
                <c:pt idx="8">
                  <c:v>5.6262558606831883</c:v>
                </c:pt>
              </c:numCache>
            </c:numRef>
          </c:cat>
          <c:val>
            <c:numRef>
              <c:f>表24!$C$14:$K$14</c:f>
              <c:numCache>
                <c:formatCode>0.0</c:formatCode>
                <c:ptCount val="9"/>
                <c:pt idx="0">
                  <c:v>0.16744809109176156</c:v>
                </c:pt>
                <c:pt idx="1">
                  <c:v>0.26791694574681846</c:v>
                </c:pt>
                <c:pt idx="2">
                  <c:v>17.180174146014735</c:v>
                </c:pt>
                <c:pt idx="3">
                  <c:v>33.891493636972534</c:v>
                </c:pt>
                <c:pt idx="4">
                  <c:v>20.294708640321502</c:v>
                </c:pt>
                <c:pt idx="5">
                  <c:v>9.6450100468854654</c:v>
                </c:pt>
                <c:pt idx="6">
                  <c:v>7.9705291359678494</c:v>
                </c:pt>
                <c:pt idx="7">
                  <c:v>4.9564634963161422</c:v>
                </c:pt>
                <c:pt idx="8">
                  <c:v>5.6262558606831883</c:v>
                </c:pt>
              </c:numCache>
            </c:numRef>
          </c:val>
          <c:extLst>
            <c:ext xmlns:c16="http://schemas.microsoft.com/office/drawing/2014/chart" uri="{C3380CC4-5D6E-409C-BE32-E72D297353CC}">
              <c16:uniqueId val="{00000009-41C3-4879-928D-AE648E7533D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観光客入込数の推移</a:t>
            </a:r>
          </a:p>
        </c:rich>
      </c:tx>
      <c:layout>
        <c:manualLayout>
          <c:xMode val="edge"/>
          <c:yMode val="edge"/>
          <c:x val="0.31827536958290892"/>
          <c:y val="2.5714460111090767E-2"/>
        </c:manualLayout>
      </c:layout>
      <c:overlay val="0"/>
      <c:spPr>
        <a:noFill/>
        <a:ln w="25400">
          <a:noFill/>
        </a:ln>
      </c:spPr>
    </c:title>
    <c:autoTitleDeleted val="0"/>
    <c:plotArea>
      <c:layout>
        <c:manualLayout>
          <c:layoutTarget val="inner"/>
          <c:xMode val="edge"/>
          <c:yMode val="edge"/>
          <c:x val="0.19712545431758366"/>
          <c:y val="0.2"/>
          <c:w val="0.78445726875555499"/>
          <c:h val="0.40285714285714286"/>
        </c:manualLayout>
      </c:layout>
      <c:lineChart>
        <c:grouping val="standard"/>
        <c:varyColors val="0"/>
        <c:ser>
          <c:idx val="0"/>
          <c:order val="0"/>
          <c:tx>
            <c:strRef>
              <c:f>[4]グラフ!$B$3</c:f>
              <c:strCache>
                <c:ptCount val="1"/>
                <c:pt idx="0">
                  <c:v>つくば市全体</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[4]グラフ!$A$4:$A$25</c:f>
              <c:strCache>
                <c:ptCount val="22"/>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c:v>
                </c:pt>
                <c:pt idx="14">
                  <c:v>平成２４年</c:v>
                </c:pt>
                <c:pt idx="15">
                  <c:v>平成２５年</c:v>
                </c:pt>
                <c:pt idx="16">
                  <c:v>平成２６年</c:v>
                </c:pt>
                <c:pt idx="17">
                  <c:v>平成２７年</c:v>
                </c:pt>
                <c:pt idx="18">
                  <c:v>平成２８年</c:v>
                </c:pt>
                <c:pt idx="19">
                  <c:v>平成２９年</c:v>
                </c:pt>
                <c:pt idx="20">
                  <c:v>平成30年</c:v>
                </c:pt>
                <c:pt idx="21">
                  <c:v>令和元年</c:v>
                </c:pt>
              </c:strCache>
            </c:strRef>
          </c:cat>
          <c:val>
            <c:numRef>
              <c:f>[4]グラフ!$B$4:$B$25</c:f>
              <c:numCache>
                <c:formatCode>General</c:formatCode>
                <c:ptCount val="22"/>
                <c:pt idx="0">
                  <c:v>1924200</c:v>
                </c:pt>
                <c:pt idx="1">
                  <c:v>1879500</c:v>
                </c:pt>
                <c:pt idx="2">
                  <c:v>2124700</c:v>
                </c:pt>
                <c:pt idx="3">
                  <c:v>2652900</c:v>
                </c:pt>
                <c:pt idx="4">
                  <c:v>3274400</c:v>
                </c:pt>
                <c:pt idx="5">
                  <c:v>3673600</c:v>
                </c:pt>
                <c:pt idx="6">
                  <c:v>3564800</c:v>
                </c:pt>
                <c:pt idx="7">
                  <c:v>4015800</c:v>
                </c:pt>
                <c:pt idx="8">
                  <c:v>3725100</c:v>
                </c:pt>
                <c:pt idx="9">
                  <c:v>3802900</c:v>
                </c:pt>
                <c:pt idx="10">
                  <c:v>3774900</c:v>
                </c:pt>
                <c:pt idx="11">
                  <c:v>3626500</c:v>
                </c:pt>
                <c:pt idx="12">
                  <c:v>3541600</c:v>
                </c:pt>
                <c:pt idx="13">
                  <c:v>3161600</c:v>
                </c:pt>
                <c:pt idx="14">
                  <c:v>3454400</c:v>
                </c:pt>
                <c:pt idx="15">
                  <c:v>3316100</c:v>
                </c:pt>
                <c:pt idx="16">
                  <c:v>3419400</c:v>
                </c:pt>
                <c:pt idx="17">
                  <c:v>3320400</c:v>
                </c:pt>
                <c:pt idx="18">
                  <c:v>3696400</c:v>
                </c:pt>
                <c:pt idx="19">
                  <c:v>3845500</c:v>
                </c:pt>
                <c:pt idx="20">
                  <c:v>4216900</c:v>
                </c:pt>
                <c:pt idx="21">
                  <c:v>4259000</c:v>
                </c:pt>
              </c:numCache>
            </c:numRef>
          </c:val>
          <c:smooth val="0"/>
          <c:extLst>
            <c:ext xmlns:c16="http://schemas.microsoft.com/office/drawing/2014/chart" uri="{C3380CC4-5D6E-409C-BE32-E72D297353CC}">
              <c16:uniqueId val="{00000000-9A6E-416F-A176-C01170FDFC31}"/>
            </c:ext>
          </c:extLst>
        </c:ser>
        <c:ser>
          <c:idx val="1"/>
          <c:order val="1"/>
          <c:tx>
            <c:strRef>
              <c:f>[4]グラフ!$C$3</c:f>
              <c:strCache>
                <c:ptCount val="1"/>
                <c:pt idx="0">
                  <c:v>筑波山</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[4]グラフ!$A$4:$A$25</c:f>
              <c:strCache>
                <c:ptCount val="22"/>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c:v>
                </c:pt>
                <c:pt idx="14">
                  <c:v>平成２４年</c:v>
                </c:pt>
                <c:pt idx="15">
                  <c:v>平成２５年</c:v>
                </c:pt>
                <c:pt idx="16">
                  <c:v>平成２６年</c:v>
                </c:pt>
                <c:pt idx="17">
                  <c:v>平成２７年</c:v>
                </c:pt>
                <c:pt idx="18">
                  <c:v>平成２８年</c:v>
                </c:pt>
                <c:pt idx="19">
                  <c:v>平成２９年</c:v>
                </c:pt>
                <c:pt idx="20">
                  <c:v>平成30年</c:v>
                </c:pt>
                <c:pt idx="21">
                  <c:v>令和元年</c:v>
                </c:pt>
              </c:strCache>
            </c:strRef>
          </c:cat>
          <c:val>
            <c:numRef>
              <c:f>[4]グラフ!$C$4:$C$25</c:f>
              <c:numCache>
                <c:formatCode>General</c:formatCode>
                <c:ptCount val="22"/>
                <c:pt idx="0">
                  <c:v>1775200</c:v>
                </c:pt>
                <c:pt idx="1">
                  <c:v>1752300</c:v>
                </c:pt>
                <c:pt idx="2">
                  <c:v>1975200</c:v>
                </c:pt>
                <c:pt idx="3">
                  <c:v>2487800</c:v>
                </c:pt>
                <c:pt idx="4">
                  <c:v>2708300</c:v>
                </c:pt>
                <c:pt idx="5">
                  <c:v>3011300</c:v>
                </c:pt>
                <c:pt idx="6">
                  <c:v>2979300</c:v>
                </c:pt>
                <c:pt idx="7">
                  <c:v>2937800</c:v>
                </c:pt>
                <c:pt idx="8">
                  <c:v>2950000</c:v>
                </c:pt>
                <c:pt idx="9">
                  <c:v>2769300</c:v>
                </c:pt>
                <c:pt idx="10">
                  <c:v>2781700</c:v>
                </c:pt>
                <c:pt idx="11">
                  <c:v>2610400</c:v>
                </c:pt>
                <c:pt idx="12">
                  <c:v>2483900</c:v>
                </c:pt>
                <c:pt idx="13">
                  <c:v>2083900</c:v>
                </c:pt>
                <c:pt idx="14">
                  <c:v>2137700</c:v>
                </c:pt>
                <c:pt idx="15">
                  <c:v>2051700</c:v>
                </c:pt>
                <c:pt idx="16">
                  <c:v>2094000</c:v>
                </c:pt>
                <c:pt idx="17">
                  <c:v>1967900</c:v>
                </c:pt>
                <c:pt idx="18">
                  <c:v>2217100</c:v>
                </c:pt>
                <c:pt idx="19">
                  <c:v>2257900</c:v>
                </c:pt>
                <c:pt idx="20">
                  <c:v>2474600</c:v>
                </c:pt>
                <c:pt idx="21">
                  <c:v>2509000</c:v>
                </c:pt>
              </c:numCache>
            </c:numRef>
          </c:val>
          <c:smooth val="0"/>
          <c:extLst>
            <c:ext xmlns:c16="http://schemas.microsoft.com/office/drawing/2014/chart" uri="{C3380CC4-5D6E-409C-BE32-E72D297353CC}">
              <c16:uniqueId val="{00000001-9A6E-416F-A176-C01170FDFC31}"/>
            </c:ext>
          </c:extLst>
        </c:ser>
        <c:dLbls>
          <c:showLegendKey val="0"/>
          <c:showVal val="0"/>
          <c:showCatName val="0"/>
          <c:showSerName val="0"/>
          <c:showPercent val="0"/>
          <c:showBubbleSize val="0"/>
        </c:dLbls>
        <c:marker val="1"/>
        <c:smooth val="0"/>
        <c:axId val="607869240"/>
        <c:axId val="607858656"/>
      </c:lineChart>
      <c:catAx>
        <c:axId val="607869240"/>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1679674855885508"/>
              <c:y val="0.1213961547500704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607858656"/>
        <c:crosses val="autoZero"/>
        <c:auto val="1"/>
        <c:lblAlgn val="ctr"/>
        <c:lblOffset val="100"/>
        <c:tickLblSkip val="1"/>
        <c:tickMarkSkip val="1"/>
        <c:noMultiLvlLbl val="0"/>
      </c:catAx>
      <c:valAx>
        <c:axId val="607858656"/>
        <c:scaling>
          <c:orientation val="minMax"/>
          <c:min val="1000000"/>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607869240"/>
        <c:crosses val="autoZero"/>
        <c:crossBetween val="between"/>
      </c:valAx>
      <c:spPr>
        <a:noFill/>
        <a:ln w="12700">
          <a:solidFill>
            <a:srgbClr val="808080"/>
          </a:solidFill>
          <a:prstDash val="solid"/>
        </a:ln>
      </c:spPr>
    </c:plotArea>
    <c:legend>
      <c:legendPos val="r"/>
      <c:layout>
        <c:manualLayout>
          <c:xMode val="edge"/>
          <c:yMode val="edge"/>
          <c:x val="0.36961028742043794"/>
          <c:y val="0.12857175798761589"/>
          <c:w val="0.42505176585986298"/>
          <c:h val="6.571446011109077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aseline="0"/>
            </a:pPr>
            <a:r>
              <a:rPr lang="ja-JP" altLang="en-US" sz="1500" baseline="0"/>
              <a:t>普通車</a:t>
            </a:r>
            <a:endParaRPr lang="en-US" altLang="ja-JP" sz="1500" baseline="0"/>
          </a:p>
        </c:rich>
      </c:tx>
      <c:overlay val="0"/>
    </c:title>
    <c:autoTitleDeleted val="0"/>
    <c:plotArea>
      <c:layout>
        <c:manualLayout>
          <c:layoutTarget val="inner"/>
          <c:xMode val="edge"/>
          <c:yMode val="edge"/>
          <c:x val="0.11719250610915015"/>
          <c:y val="0.14302464404338838"/>
          <c:w val="0.7197550306211723"/>
          <c:h val="0.66076609988968771"/>
        </c:manualLayout>
      </c:layout>
      <c:lineChart>
        <c:grouping val="standard"/>
        <c:varyColors val="0"/>
        <c:ser>
          <c:idx val="0"/>
          <c:order val="0"/>
          <c:tx>
            <c:strRef>
              <c:f>表27!$B$88</c:f>
              <c:strCache>
                <c:ptCount val="1"/>
                <c:pt idx="0">
                  <c:v>春</c:v>
                </c:pt>
              </c:strCache>
            </c:strRef>
          </c:tx>
          <c:cat>
            <c:strRef>
              <c:f>表27!$A$89:$A$100</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表27!$B$89:$B$100</c:f>
              <c:numCache>
                <c:formatCode>#,##0_ </c:formatCode>
                <c:ptCount val="12"/>
                <c:pt idx="0">
                  <c:v>11323</c:v>
                </c:pt>
                <c:pt idx="1">
                  <c:v>12437</c:v>
                </c:pt>
                <c:pt idx="2">
                  <c:v>14056</c:v>
                </c:pt>
                <c:pt idx="3">
                  <c:v>8846</c:v>
                </c:pt>
                <c:pt idx="4">
                  <c:v>12912</c:v>
                </c:pt>
                <c:pt idx="5">
                  <c:v>15575</c:v>
                </c:pt>
                <c:pt idx="6">
                  <c:v>12999</c:v>
                </c:pt>
                <c:pt idx="7">
                  <c:v>15711</c:v>
                </c:pt>
                <c:pt idx="8">
                  <c:v>17376</c:v>
                </c:pt>
                <c:pt idx="9">
                  <c:v>18631</c:v>
                </c:pt>
                <c:pt idx="10" formatCode="#,##0_);[Red]\(#,##0\)">
                  <c:v>17037</c:v>
                </c:pt>
                <c:pt idx="11" formatCode="#,##0_);[Red]\(#,##0\)">
                  <c:v>17343</c:v>
                </c:pt>
              </c:numCache>
            </c:numRef>
          </c:val>
          <c:smooth val="0"/>
          <c:extLst>
            <c:ext xmlns:c16="http://schemas.microsoft.com/office/drawing/2014/chart" uri="{C3380CC4-5D6E-409C-BE32-E72D297353CC}">
              <c16:uniqueId val="{00000000-AF65-4099-920E-4754CD069216}"/>
            </c:ext>
          </c:extLst>
        </c:ser>
        <c:ser>
          <c:idx val="1"/>
          <c:order val="1"/>
          <c:tx>
            <c:strRef>
              <c:f>表27!$C$88</c:f>
              <c:strCache>
                <c:ptCount val="1"/>
                <c:pt idx="0">
                  <c:v>夏</c:v>
                </c:pt>
              </c:strCache>
            </c:strRef>
          </c:tx>
          <c:cat>
            <c:strRef>
              <c:f>表27!$A$89:$A$100</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表27!$C$89:$C$100</c:f>
              <c:numCache>
                <c:formatCode>#,##0_ </c:formatCode>
                <c:ptCount val="12"/>
                <c:pt idx="0">
                  <c:v>10854</c:v>
                </c:pt>
                <c:pt idx="1">
                  <c:v>13572</c:v>
                </c:pt>
                <c:pt idx="2">
                  <c:v>11551</c:v>
                </c:pt>
                <c:pt idx="3">
                  <c:v>12150</c:v>
                </c:pt>
                <c:pt idx="4">
                  <c:v>14473</c:v>
                </c:pt>
                <c:pt idx="5">
                  <c:v>13569</c:v>
                </c:pt>
                <c:pt idx="6">
                  <c:v>13810</c:v>
                </c:pt>
                <c:pt idx="7">
                  <c:v>12526</c:v>
                </c:pt>
                <c:pt idx="8">
                  <c:v>12369</c:v>
                </c:pt>
                <c:pt idx="9">
                  <c:v>14281</c:v>
                </c:pt>
                <c:pt idx="10" formatCode="#,##0_);[Red]\(#,##0\)">
                  <c:v>13736</c:v>
                </c:pt>
                <c:pt idx="11" formatCode="#,##0_);[Red]\(#,##0\)">
                  <c:v>12007</c:v>
                </c:pt>
              </c:numCache>
            </c:numRef>
          </c:val>
          <c:smooth val="0"/>
          <c:extLst>
            <c:ext xmlns:c16="http://schemas.microsoft.com/office/drawing/2014/chart" uri="{C3380CC4-5D6E-409C-BE32-E72D297353CC}">
              <c16:uniqueId val="{00000001-AF65-4099-920E-4754CD069216}"/>
            </c:ext>
          </c:extLst>
        </c:ser>
        <c:ser>
          <c:idx val="2"/>
          <c:order val="2"/>
          <c:tx>
            <c:strRef>
              <c:f>表27!$D$88</c:f>
              <c:strCache>
                <c:ptCount val="1"/>
                <c:pt idx="0">
                  <c:v>秋</c:v>
                </c:pt>
              </c:strCache>
            </c:strRef>
          </c:tx>
          <c:cat>
            <c:strRef>
              <c:f>表27!$A$89:$A$100</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表27!$D$89:$D$100</c:f>
              <c:numCache>
                <c:formatCode>#,##0_ </c:formatCode>
                <c:ptCount val="12"/>
                <c:pt idx="0">
                  <c:v>17379</c:v>
                </c:pt>
                <c:pt idx="1">
                  <c:v>18920</c:v>
                </c:pt>
                <c:pt idx="2">
                  <c:v>18095</c:v>
                </c:pt>
                <c:pt idx="3">
                  <c:v>22348</c:v>
                </c:pt>
                <c:pt idx="4">
                  <c:v>18016</c:v>
                </c:pt>
                <c:pt idx="5">
                  <c:v>19593.5</c:v>
                </c:pt>
                <c:pt idx="6">
                  <c:v>19499</c:v>
                </c:pt>
                <c:pt idx="7">
                  <c:v>20567</c:v>
                </c:pt>
                <c:pt idx="8">
                  <c:v>22661</c:v>
                </c:pt>
                <c:pt idx="9">
                  <c:v>19690</c:v>
                </c:pt>
                <c:pt idx="10" formatCode="#,##0_);[Red]\(#,##0\)">
                  <c:v>21607</c:v>
                </c:pt>
                <c:pt idx="11" formatCode="#,##0_);[Red]\(#,##0\)">
                  <c:v>16344</c:v>
                </c:pt>
              </c:numCache>
            </c:numRef>
          </c:val>
          <c:smooth val="0"/>
          <c:extLst>
            <c:ext xmlns:c16="http://schemas.microsoft.com/office/drawing/2014/chart" uri="{C3380CC4-5D6E-409C-BE32-E72D297353CC}">
              <c16:uniqueId val="{00000002-AF65-4099-920E-4754CD069216}"/>
            </c:ext>
          </c:extLst>
        </c:ser>
        <c:ser>
          <c:idx val="3"/>
          <c:order val="3"/>
          <c:tx>
            <c:strRef>
              <c:f>表27!$E$88</c:f>
              <c:strCache>
                <c:ptCount val="1"/>
                <c:pt idx="0">
                  <c:v>冬</c:v>
                </c:pt>
              </c:strCache>
            </c:strRef>
          </c:tx>
          <c:cat>
            <c:strRef>
              <c:f>表27!$A$89:$A$100</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表27!$E$89:$E$100</c:f>
              <c:numCache>
                <c:formatCode>#,##0_ </c:formatCode>
                <c:ptCount val="12"/>
                <c:pt idx="0">
                  <c:v>24609</c:v>
                </c:pt>
                <c:pt idx="1">
                  <c:v>20380</c:v>
                </c:pt>
                <c:pt idx="2">
                  <c:v>22394</c:v>
                </c:pt>
                <c:pt idx="3">
                  <c:v>17952</c:v>
                </c:pt>
                <c:pt idx="4">
                  <c:v>24794</c:v>
                </c:pt>
                <c:pt idx="5">
                  <c:v>20394</c:v>
                </c:pt>
                <c:pt idx="6">
                  <c:v>28270</c:v>
                </c:pt>
                <c:pt idx="7">
                  <c:v>32002</c:v>
                </c:pt>
                <c:pt idx="8">
                  <c:v>32444</c:v>
                </c:pt>
                <c:pt idx="9">
                  <c:v>32323</c:v>
                </c:pt>
                <c:pt idx="10" formatCode="#,##0_);[Red]\(#,##0\)">
                  <c:v>31568</c:v>
                </c:pt>
                <c:pt idx="11" formatCode="#,##0_);[Red]\(#,##0\)">
                  <c:v>30472</c:v>
                </c:pt>
              </c:numCache>
            </c:numRef>
          </c:val>
          <c:smooth val="0"/>
          <c:extLst>
            <c:ext xmlns:c16="http://schemas.microsoft.com/office/drawing/2014/chart" uri="{C3380CC4-5D6E-409C-BE32-E72D297353CC}">
              <c16:uniqueId val="{00000003-AF65-4099-920E-4754CD069216}"/>
            </c:ext>
          </c:extLst>
        </c:ser>
        <c:ser>
          <c:idx val="4"/>
          <c:order val="4"/>
          <c:tx>
            <c:strRef>
              <c:f>表27!$F$88</c:f>
              <c:strCache>
                <c:ptCount val="1"/>
                <c:pt idx="0">
                  <c:v>３期</c:v>
                </c:pt>
              </c:strCache>
            </c:strRef>
          </c:tx>
          <c:cat>
            <c:strRef>
              <c:f>表27!$A$89:$A$100</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表27!$F$89:$F$100</c:f>
              <c:numCache>
                <c:formatCode>#,##0_ </c:formatCode>
                <c:ptCount val="12"/>
                <c:pt idx="0">
                  <c:v>39556</c:v>
                </c:pt>
                <c:pt idx="1">
                  <c:v>44929</c:v>
                </c:pt>
                <c:pt idx="2">
                  <c:v>43702</c:v>
                </c:pt>
                <c:pt idx="3">
                  <c:v>43344</c:v>
                </c:pt>
                <c:pt idx="4">
                  <c:v>45401</c:v>
                </c:pt>
                <c:pt idx="5">
                  <c:v>48737.5</c:v>
                </c:pt>
                <c:pt idx="6">
                  <c:v>46308</c:v>
                </c:pt>
                <c:pt idx="7">
                  <c:v>48804</c:v>
                </c:pt>
                <c:pt idx="8">
                  <c:v>52406</c:v>
                </c:pt>
                <c:pt idx="9">
                  <c:v>52406</c:v>
                </c:pt>
                <c:pt idx="10">
                  <c:v>52380</c:v>
                </c:pt>
                <c:pt idx="11">
                  <c:v>45694</c:v>
                </c:pt>
              </c:numCache>
            </c:numRef>
          </c:val>
          <c:smooth val="0"/>
          <c:extLst>
            <c:ext xmlns:c16="http://schemas.microsoft.com/office/drawing/2014/chart" uri="{C3380CC4-5D6E-409C-BE32-E72D297353CC}">
              <c16:uniqueId val="{00000004-AF65-4099-920E-4754CD069216}"/>
            </c:ext>
          </c:extLst>
        </c:ser>
        <c:dLbls>
          <c:showLegendKey val="0"/>
          <c:showVal val="0"/>
          <c:showCatName val="0"/>
          <c:showSerName val="0"/>
          <c:showPercent val="0"/>
          <c:showBubbleSize val="0"/>
        </c:dLbls>
        <c:marker val="1"/>
        <c:smooth val="0"/>
        <c:axId val="601486496"/>
        <c:axId val="601492376"/>
      </c:lineChart>
      <c:catAx>
        <c:axId val="601486496"/>
        <c:scaling>
          <c:orientation val="minMax"/>
        </c:scaling>
        <c:delete val="0"/>
        <c:axPos val="b"/>
        <c:numFmt formatCode="General" sourceLinked="0"/>
        <c:majorTickMark val="out"/>
        <c:minorTickMark val="none"/>
        <c:tickLblPos val="nextTo"/>
        <c:crossAx val="601492376"/>
        <c:crosses val="autoZero"/>
        <c:auto val="1"/>
        <c:lblAlgn val="ctr"/>
        <c:lblOffset val="100"/>
        <c:noMultiLvlLbl val="0"/>
      </c:catAx>
      <c:valAx>
        <c:axId val="601492376"/>
        <c:scaling>
          <c:orientation val="minMax"/>
        </c:scaling>
        <c:delete val="0"/>
        <c:axPos val="l"/>
        <c:majorGridlines/>
        <c:numFmt formatCode="#,##0_ " sourceLinked="1"/>
        <c:majorTickMark val="out"/>
        <c:minorTickMark val="none"/>
        <c:tickLblPos val="nextTo"/>
        <c:crossAx val="601486496"/>
        <c:crosses val="autoZero"/>
        <c:crossBetween val="between"/>
      </c:valAx>
    </c:plotArea>
    <c:legend>
      <c:legendPos val="r"/>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aseline="0"/>
            </a:pPr>
            <a:r>
              <a:rPr lang="ja-JP" altLang="en-US" sz="1500" baseline="0"/>
              <a:t>大型車</a:t>
            </a:r>
            <a:endParaRPr lang="en-US" altLang="ja-JP" sz="1500" baseline="0"/>
          </a:p>
        </c:rich>
      </c:tx>
      <c:overlay val="0"/>
    </c:title>
    <c:autoTitleDeleted val="0"/>
    <c:plotArea>
      <c:layout>
        <c:manualLayout>
          <c:layoutTarget val="inner"/>
          <c:xMode val="edge"/>
          <c:yMode val="edge"/>
          <c:x val="0.11043263210578562"/>
          <c:y val="0.13636456915973319"/>
          <c:w val="0.7276560556754772"/>
          <c:h val="0.62940208268826492"/>
        </c:manualLayout>
      </c:layout>
      <c:lineChart>
        <c:grouping val="standard"/>
        <c:varyColors val="0"/>
        <c:ser>
          <c:idx val="0"/>
          <c:order val="0"/>
          <c:tx>
            <c:strRef>
              <c:f>表27!$B$119</c:f>
              <c:strCache>
                <c:ptCount val="1"/>
                <c:pt idx="0">
                  <c:v>春</c:v>
                </c:pt>
              </c:strCache>
            </c:strRef>
          </c:tx>
          <c:cat>
            <c:strRef>
              <c:f>表27!$A$120:$A$131</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表27!$B$120:$B$131</c:f>
              <c:numCache>
                <c:formatCode>#,##0_ </c:formatCode>
                <c:ptCount val="12"/>
                <c:pt idx="0">
                  <c:v>445</c:v>
                </c:pt>
                <c:pt idx="1">
                  <c:v>543</c:v>
                </c:pt>
                <c:pt idx="2">
                  <c:v>613</c:v>
                </c:pt>
                <c:pt idx="3">
                  <c:v>52</c:v>
                </c:pt>
                <c:pt idx="4">
                  <c:v>378</c:v>
                </c:pt>
                <c:pt idx="5">
                  <c:v>469</c:v>
                </c:pt>
                <c:pt idx="6">
                  <c:v>413</c:v>
                </c:pt>
                <c:pt idx="7">
                  <c:v>462</c:v>
                </c:pt>
                <c:pt idx="8">
                  <c:v>322</c:v>
                </c:pt>
                <c:pt idx="9">
                  <c:v>399</c:v>
                </c:pt>
                <c:pt idx="10">
                  <c:v>370</c:v>
                </c:pt>
                <c:pt idx="11">
                  <c:v>356</c:v>
                </c:pt>
              </c:numCache>
            </c:numRef>
          </c:val>
          <c:smooth val="0"/>
          <c:extLst>
            <c:ext xmlns:c16="http://schemas.microsoft.com/office/drawing/2014/chart" uri="{C3380CC4-5D6E-409C-BE32-E72D297353CC}">
              <c16:uniqueId val="{00000000-5B91-4A08-AC7E-9A81E50B638A}"/>
            </c:ext>
          </c:extLst>
        </c:ser>
        <c:ser>
          <c:idx val="1"/>
          <c:order val="1"/>
          <c:tx>
            <c:strRef>
              <c:f>表27!$C$119</c:f>
              <c:strCache>
                <c:ptCount val="1"/>
                <c:pt idx="0">
                  <c:v>夏</c:v>
                </c:pt>
              </c:strCache>
            </c:strRef>
          </c:tx>
          <c:cat>
            <c:strRef>
              <c:f>表27!$A$120:$A$131</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表27!$C$120:$C$131</c:f>
              <c:numCache>
                <c:formatCode>#,##0_ </c:formatCode>
                <c:ptCount val="12"/>
                <c:pt idx="0">
                  <c:v>122</c:v>
                </c:pt>
                <c:pt idx="1">
                  <c:v>126</c:v>
                </c:pt>
                <c:pt idx="2">
                  <c:v>115</c:v>
                </c:pt>
                <c:pt idx="3">
                  <c:v>92</c:v>
                </c:pt>
                <c:pt idx="4">
                  <c:v>102</c:v>
                </c:pt>
                <c:pt idx="5">
                  <c:v>121</c:v>
                </c:pt>
                <c:pt idx="6">
                  <c:v>156</c:v>
                </c:pt>
                <c:pt idx="7">
                  <c:v>124</c:v>
                </c:pt>
                <c:pt idx="8">
                  <c:v>94</c:v>
                </c:pt>
                <c:pt idx="9">
                  <c:v>140</c:v>
                </c:pt>
                <c:pt idx="10">
                  <c:v>86</c:v>
                </c:pt>
                <c:pt idx="11">
                  <c:v>130</c:v>
                </c:pt>
              </c:numCache>
            </c:numRef>
          </c:val>
          <c:smooth val="0"/>
          <c:extLst>
            <c:ext xmlns:c16="http://schemas.microsoft.com/office/drawing/2014/chart" uri="{C3380CC4-5D6E-409C-BE32-E72D297353CC}">
              <c16:uniqueId val="{00000001-5B91-4A08-AC7E-9A81E50B638A}"/>
            </c:ext>
          </c:extLst>
        </c:ser>
        <c:ser>
          <c:idx val="2"/>
          <c:order val="2"/>
          <c:tx>
            <c:strRef>
              <c:f>表27!$D$119</c:f>
              <c:strCache>
                <c:ptCount val="1"/>
                <c:pt idx="0">
                  <c:v>秋</c:v>
                </c:pt>
              </c:strCache>
            </c:strRef>
          </c:tx>
          <c:cat>
            <c:strRef>
              <c:f>表27!$A$120:$A$131</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表27!$D$120:$D$131</c:f>
              <c:numCache>
                <c:formatCode>#,##0_ </c:formatCode>
                <c:ptCount val="12"/>
                <c:pt idx="0">
                  <c:v>472</c:v>
                </c:pt>
                <c:pt idx="1">
                  <c:v>374</c:v>
                </c:pt>
                <c:pt idx="2">
                  <c:v>503</c:v>
                </c:pt>
                <c:pt idx="3">
                  <c:v>277</c:v>
                </c:pt>
                <c:pt idx="4">
                  <c:v>403</c:v>
                </c:pt>
                <c:pt idx="5">
                  <c:v>523</c:v>
                </c:pt>
                <c:pt idx="6">
                  <c:v>464</c:v>
                </c:pt>
                <c:pt idx="7">
                  <c:v>471</c:v>
                </c:pt>
                <c:pt idx="8">
                  <c:v>448</c:v>
                </c:pt>
                <c:pt idx="9">
                  <c:v>388</c:v>
                </c:pt>
                <c:pt idx="10">
                  <c:v>429</c:v>
                </c:pt>
                <c:pt idx="11">
                  <c:v>327</c:v>
                </c:pt>
              </c:numCache>
            </c:numRef>
          </c:val>
          <c:smooth val="0"/>
          <c:extLst>
            <c:ext xmlns:c16="http://schemas.microsoft.com/office/drawing/2014/chart" uri="{C3380CC4-5D6E-409C-BE32-E72D297353CC}">
              <c16:uniqueId val="{00000002-5B91-4A08-AC7E-9A81E50B638A}"/>
            </c:ext>
          </c:extLst>
        </c:ser>
        <c:ser>
          <c:idx val="3"/>
          <c:order val="3"/>
          <c:tx>
            <c:strRef>
              <c:f>表27!$E$119</c:f>
              <c:strCache>
                <c:ptCount val="1"/>
                <c:pt idx="0">
                  <c:v>冬</c:v>
                </c:pt>
              </c:strCache>
            </c:strRef>
          </c:tx>
          <c:cat>
            <c:strRef>
              <c:f>表27!$A$120:$A$131</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表27!$E$120:$E$131</c:f>
              <c:numCache>
                <c:formatCode>#,##0_ </c:formatCode>
                <c:ptCount val="12"/>
                <c:pt idx="0">
                  <c:v>456</c:v>
                </c:pt>
                <c:pt idx="1">
                  <c:v>447</c:v>
                </c:pt>
                <c:pt idx="2">
                  <c:v>344</c:v>
                </c:pt>
                <c:pt idx="3">
                  <c:v>364</c:v>
                </c:pt>
                <c:pt idx="4">
                  <c:v>432</c:v>
                </c:pt>
                <c:pt idx="5">
                  <c:v>286</c:v>
                </c:pt>
                <c:pt idx="6">
                  <c:v>262</c:v>
                </c:pt>
                <c:pt idx="7">
                  <c:v>221</c:v>
                </c:pt>
                <c:pt idx="8">
                  <c:v>230</c:v>
                </c:pt>
                <c:pt idx="9">
                  <c:v>194</c:v>
                </c:pt>
                <c:pt idx="10">
                  <c:v>357</c:v>
                </c:pt>
                <c:pt idx="11">
                  <c:v>125</c:v>
                </c:pt>
              </c:numCache>
            </c:numRef>
          </c:val>
          <c:smooth val="0"/>
          <c:extLst>
            <c:ext xmlns:c16="http://schemas.microsoft.com/office/drawing/2014/chart" uri="{C3380CC4-5D6E-409C-BE32-E72D297353CC}">
              <c16:uniqueId val="{00000003-5B91-4A08-AC7E-9A81E50B638A}"/>
            </c:ext>
          </c:extLst>
        </c:ser>
        <c:ser>
          <c:idx val="4"/>
          <c:order val="4"/>
          <c:tx>
            <c:strRef>
              <c:f>表27!$F$119</c:f>
              <c:strCache>
                <c:ptCount val="1"/>
                <c:pt idx="0">
                  <c:v>３期</c:v>
                </c:pt>
              </c:strCache>
            </c:strRef>
          </c:tx>
          <c:cat>
            <c:strRef>
              <c:f>表27!$A$120:$A$131</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表27!$F$120:$F$131</c:f>
              <c:numCache>
                <c:formatCode>#,##0_ </c:formatCode>
                <c:ptCount val="12"/>
                <c:pt idx="0">
                  <c:v>1039</c:v>
                </c:pt>
                <c:pt idx="1">
                  <c:v>1043</c:v>
                </c:pt>
                <c:pt idx="2">
                  <c:v>1231</c:v>
                </c:pt>
                <c:pt idx="3">
                  <c:v>421</c:v>
                </c:pt>
                <c:pt idx="4">
                  <c:v>883</c:v>
                </c:pt>
                <c:pt idx="5">
                  <c:v>1113</c:v>
                </c:pt>
                <c:pt idx="6">
                  <c:v>1033</c:v>
                </c:pt>
                <c:pt idx="7">
                  <c:v>1057</c:v>
                </c:pt>
                <c:pt idx="8">
                  <c:v>864</c:v>
                </c:pt>
                <c:pt idx="9">
                  <c:v>927</c:v>
                </c:pt>
                <c:pt idx="10">
                  <c:v>885</c:v>
                </c:pt>
                <c:pt idx="11">
                  <c:v>813</c:v>
                </c:pt>
              </c:numCache>
            </c:numRef>
          </c:val>
          <c:smooth val="0"/>
          <c:extLst>
            <c:ext xmlns:c16="http://schemas.microsoft.com/office/drawing/2014/chart" uri="{C3380CC4-5D6E-409C-BE32-E72D297353CC}">
              <c16:uniqueId val="{00000004-5B91-4A08-AC7E-9A81E50B638A}"/>
            </c:ext>
          </c:extLst>
        </c:ser>
        <c:ser>
          <c:idx val="5"/>
          <c:order val="5"/>
          <c:tx>
            <c:strRef>
              <c:f>表27!$G$119</c:f>
              <c:strCache>
                <c:ptCount val="1"/>
                <c:pt idx="0">
                  <c:v>計</c:v>
                </c:pt>
              </c:strCache>
            </c:strRef>
          </c:tx>
          <c:cat>
            <c:strRef>
              <c:f>表27!$A$120:$A$131</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表27!$G$120:$G$131</c:f>
              <c:numCache>
                <c:formatCode>#,##0_ </c:formatCode>
                <c:ptCount val="12"/>
                <c:pt idx="0">
                  <c:v>1495</c:v>
                </c:pt>
                <c:pt idx="1">
                  <c:v>1490</c:v>
                </c:pt>
                <c:pt idx="2">
                  <c:v>1575</c:v>
                </c:pt>
                <c:pt idx="3">
                  <c:v>785</c:v>
                </c:pt>
                <c:pt idx="4">
                  <c:v>1315</c:v>
                </c:pt>
                <c:pt idx="5">
                  <c:v>1399</c:v>
                </c:pt>
                <c:pt idx="6">
                  <c:v>1295</c:v>
                </c:pt>
                <c:pt idx="7">
                  <c:v>1278</c:v>
                </c:pt>
                <c:pt idx="8">
                  <c:v>1094</c:v>
                </c:pt>
                <c:pt idx="9">
                  <c:v>1121</c:v>
                </c:pt>
                <c:pt idx="10">
                  <c:v>1242</c:v>
                </c:pt>
                <c:pt idx="11">
                  <c:v>938</c:v>
                </c:pt>
              </c:numCache>
            </c:numRef>
          </c:val>
          <c:smooth val="0"/>
          <c:extLst>
            <c:ext xmlns:c16="http://schemas.microsoft.com/office/drawing/2014/chart" uri="{C3380CC4-5D6E-409C-BE32-E72D297353CC}">
              <c16:uniqueId val="{00000005-5B91-4A08-AC7E-9A81E50B638A}"/>
            </c:ext>
          </c:extLst>
        </c:ser>
        <c:dLbls>
          <c:showLegendKey val="0"/>
          <c:showVal val="0"/>
          <c:showCatName val="0"/>
          <c:showSerName val="0"/>
          <c:showPercent val="0"/>
          <c:showBubbleSize val="0"/>
        </c:dLbls>
        <c:marker val="1"/>
        <c:smooth val="0"/>
        <c:axId val="601492768"/>
        <c:axId val="601487280"/>
      </c:lineChart>
      <c:catAx>
        <c:axId val="601492768"/>
        <c:scaling>
          <c:orientation val="minMax"/>
        </c:scaling>
        <c:delete val="0"/>
        <c:axPos val="b"/>
        <c:numFmt formatCode="General" sourceLinked="0"/>
        <c:majorTickMark val="out"/>
        <c:minorTickMark val="none"/>
        <c:tickLblPos val="nextTo"/>
        <c:crossAx val="601487280"/>
        <c:crosses val="autoZero"/>
        <c:auto val="1"/>
        <c:lblAlgn val="ctr"/>
        <c:lblOffset val="100"/>
        <c:noMultiLvlLbl val="0"/>
      </c:catAx>
      <c:valAx>
        <c:axId val="601487280"/>
        <c:scaling>
          <c:orientation val="minMax"/>
        </c:scaling>
        <c:delete val="0"/>
        <c:axPos val="l"/>
        <c:majorGridlines/>
        <c:numFmt formatCode="#,##0_ " sourceLinked="1"/>
        <c:majorTickMark val="out"/>
        <c:minorTickMark val="none"/>
        <c:tickLblPos val="nextTo"/>
        <c:crossAx val="601492768"/>
        <c:crosses val="autoZero"/>
        <c:crossBetween val="between"/>
      </c:valAx>
    </c:plotArea>
    <c:legend>
      <c:legendPos val="r"/>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500" b="0" i="0" u="none" strike="noStrike" kern="1200" cap="none" spc="0" normalizeH="0" baseline="0">
                <a:ln>
                  <a:noFill/>
                </a:ln>
                <a:solidFill>
                  <a:schemeClr val="dk1"/>
                </a:solidFill>
                <a:latin typeface="+mj-lt"/>
                <a:ea typeface="+mj-ea"/>
                <a:cs typeface="+mj-cs"/>
              </a:defRPr>
            </a:pPr>
            <a:r>
              <a:rPr lang="ja-JP" altLang="en-US" sz="1500" baseline="0"/>
              <a:t>年度別駐車場収入</a:t>
            </a:r>
            <a:endParaRPr lang="en-US" altLang="ja-JP" sz="1500" baseline="0"/>
          </a:p>
        </c:rich>
      </c:tx>
      <c:layout>
        <c:manualLayout>
          <c:xMode val="edge"/>
          <c:yMode val="edge"/>
          <c:x val="0.41851851851851851"/>
          <c:y val="4.2145593869731802E-2"/>
        </c:manualLayout>
      </c:layout>
      <c:overlay val="0"/>
      <c:spPr>
        <a:noFill/>
        <a:ln>
          <a:noFill/>
        </a:ln>
        <a:effectLst/>
      </c:spPr>
      <c:txPr>
        <a:bodyPr rot="0" spcFirstLastPara="1" vertOverflow="ellipsis" vert="horz" wrap="square" anchor="ctr" anchorCtr="1"/>
        <a:lstStyle/>
        <a:p>
          <a:pPr>
            <a:defRPr sz="1500" b="0" i="0" u="none" strike="noStrike" kern="1200" cap="none" spc="0" normalizeH="0" baseline="0">
              <a:ln>
                <a:noFill/>
              </a:ln>
              <a:solidFill>
                <a:schemeClr val="dk1"/>
              </a:solidFill>
              <a:latin typeface="+mj-lt"/>
              <a:ea typeface="+mj-ea"/>
              <a:cs typeface="+mj-cs"/>
            </a:defRPr>
          </a:pPr>
          <a:endParaRPr lang="ja-JP"/>
        </a:p>
      </c:txPr>
    </c:title>
    <c:autoTitleDeleted val="0"/>
    <c:plotArea>
      <c:layout>
        <c:manualLayout>
          <c:layoutTarget val="inner"/>
          <c:xMode val="edge"/>
          <c:yMode val="edge"/>
          <c:x val="0.19683092738407695"/>
          <c:y val="0.15525055057772949"/>
          <c:w val="0.78372462817147859"/>
          <c:h val="0.72798314043531365"/>
        </c:manualLayout>
      </c:layout>
      <c:barChart>
        <c:barDir val="col"/>
        <c:grouping val="clustered"/>
        <c:varyColors val="0"/>
        <c:ser>
          <c:idx val="0"/>
          <c:order val="0"/>
          <c:spPr>
            <a:pattFill prst="pct30">
              <a:fgClr>
                <a:schemeClr val="tx1"/>
              </a:fgClr>
              <a:bgClr>
                <a:schemeClr val="bg1"/>
              </a:bgClr>
            </a:pattFill>
            <a:ln>
              <a:solidFill>
                <a:schemeClr val="tx1"/>
              </a:solidFill>
            </a:ln>
            <a:effectLst/>
          </c:spPr>
          <c:invertIfNegative val="0"/>
          <c:cat>
            <c:strRef>
              <c:f>表27!$A$58:$A$69</c:f>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f>表27!$B$58:$B$69</c:f>
              <c:numCache>
                <c:formatCode>#,##0_ </c:formatCode>
                <c:ptCount val="12"/>
                <c:pt idx="0">
                  <c:v>35198860</c:v>
                </c:pt>
                <c:pt idx="1">
                  <c:v>35796120</c:v>
                </c:pt>
                <c:pt idx="2">
                  <c:v>36226320</c:v>
                </c:pt>
                <c:pt idx="3">
                  <c:v>32455680</c:v>
                </c:pt>
                <c:pt idx="4">
                  <c:v>37923610</c:v>
                </c:pt>
                <c:pt idx="5">
                  <c:v>37567110</c:v>
                </c:pt>
                <c:pt idx="6">
                  <c:v>39975615</c:v>
                </c:pt>
                <c:pt idx="7">
                  <c:v>43124745</c:v>
                </c:pt>
                <c:pt idx="8" formatCode="#,##0_);[Red]\(#,##0\)">
                  <c:v>44848380</c:v>
                </c:pt>
                <c:pt idx="9" formatCode="#,##0_);[Red]\(#,##0\)">
                  <c:v>44885835</c:v>
                </c:pt>
                <c:pt idx="10" formatCode="#,##0_);[Red]\(#,##0\)">
                  <c:v>44660055</c:v>
                </c:pt>
                <c:pt idx="11" formatCode="#,##0_);[Red]\(#,##0\)">
                  <c:v>40156720</c:v>
                </c:pt>
              </c:numCache>
            </c:numRef>
          </c:val>
          <c:extLst>
            <c:ext xmlns:c16="http://schemas.microsoft.com/office/drawing/2014/chart" uri="{C3380CC4-5D6E-409C-BE32-E72D297353CC}">
              <c16:uniqueId val="{00000000-037E-414D-979C-136E9E3D9261}"/>
            </c:ext>
          </c:extLst>
        </c:ser>
        <c:dLbls>
          <c:showLegendKey val="0"/>
          <c:showVal val="0"/>
          <c:showCatName val="0"/>
          <c:showSerName val="0"/>
          <c:showPercent val="0"/>
          <c:showBubbleSize val="0"/>
        </c:dLbls>
        <c:gapWidth val="199"/>
        <c:axId val="601490024"/>
        <c:axId val="601487672"/>
        <c:extLst>
          <c:ext xmlns:c15="http://schemas.microsoft.com/office/drawing/2012/chart" uri="{02D57815-91ED-43cb-92C2-25804820EDAC}">
            <c15:filteredBarSeries>
              <c15:ser>
                <c:idx val="1"/>
                <c:order val="1"/>
                <c:spPr>
                  <a:solidFill>
                    <a:schemeClr val="accent4">
                      <a:shade val="86000"/>
                    </a:schemeClr>
                  </a:solidFill>
                  <a:ln>
                    <a:noFill/>
                  </a:ln>
                  <a:effectLst/>
                </c:spPr>
                <c:invertIfNegative val="0"/>
                <c:cat>
                  <c:strRef>
                    <c:extLst>
                      <c:ext uri="{02D57815-91ED-43cb-92C2-25804820EDAC}">
                        <c15:formulaRef>
                          <c15:sqref>表27!$A$58:$A$69</c15:sqref>
                        </c15:formulaRef>
                      </c:ext>
                    </c:extLst>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extLst>
                      <c:ext uri="{02D57815-91ED-43cb-92C2-25804820EDAC}">
                        <c15:formulaRef>
                          <c15:sqref>表27!$C$58:$C$67</c15:sqref>
                        </c15:formulaRef>
                      </c:ext>
                    </c:extLst>
                    <c:numCache>
                      <c:formatCode>#,##0_ </c:formatCode>
                      <c:ptCount val="10"/>
                    </c:numCache>
                  </c:numRef>
                </c:val>
                <c:extLst>
                  <c:ext xmlns:c16="http://schemas.microsoft.com/office/drawing/2014/chart" uri="{C3380CC4-5D6E-409C-BE32-E72D297353CC}">
                    <c16:uniqueId val="{00000001-037E-414D-979C-136E9E3D9261}"/>
                  </c:ext>
                </c:extLst>
              </c15:ser>
            </c15:filteredBarSeries>
            <c15:filteredBarSeries>
              <c15:ser>
                <c:idx val="2"/>
                <c:order val="2"/>
                <c:spPr>
                  <a:solidFill>
                    <a:schemeClr val="accent4">
                      <a:tint val="86000"/>
                    </a:schemeClr>
                  </a:solidFill>
                  <a:ln>
                    <a:noFill/>
                  </a:ln>
                  <a:effectLst/>
                </c:spPr>
                <c:invertIfNegative val="0"/>
                <c:cat>
                  <c:strRef>
                    <c:extLst xmlns:c15="http://schemas.microsoft.com/office/drawing/2012/chart">
                      <c:ext xmlns:c15="http://schemas.microsoft.com/office/drawing/2012/chart" uri="{02D57815-91ED-43cb-92C2-25804820EDAC}">
                        <c15:formulaRef>
                          <c15:sqref>表27!$A$58:$A$69</c15:sqref>
                        </c15:formulaRef>
                      </c:ext>
                    </c:extLst>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extLst xmlns:c15="http://schemas.microsoft.com/office/drawing/2012/chart">
                      <c:ext xmlns:c15="http://schemas.microsoft.com/office/drawing/2012/chart" uri="{02D57815-91ED-43cb-92C2-25804820EDAC}">
                        <c15:formulaRef>
                          <c15:sqref>表27!$D$58:$D$67</c15:sqref>
                        </c15:formulaRef>
                      </c:ext>
                    </c:extLst>
                    <c:numCache>
                      <c:formatCode>0.00%</c:formatCode>
                      <c:ptCount val="10"/>
                      <c:pt idx="1">
                        <c:v>1.6968163173466413E-2</c:v>
                      </c:pt>
                      <c:pt idx="2">
                        <c:v>1.2018062292784805E-2</c:v>
                      </c:pt>
                      <c:pt idx="3">
                        <c:v>-0.10408564822482659</c:v>
                      </c:pt>
                      <c:pt idx="4">
                        <c:v>0.16847374635194826</c:v>
                      </c:pt>
                      <c:pt idx="5">
                        <c:v>-9.4004763786991793E-3</c:v>
                      </c:pt>
                      <c:pt idx="6">
                        <c:v>6.4112065048389399E-2</c:v>
                      </c:pt>
                      <c:pt idx="7">
                        <c:v>7.8776273986028739E-2</c:v>
                      </c:pt>
                      <c:pt idx="8">
                        <c:v>0.12189343428487592</c:v>
                      </c:pt>
                      <c:pt idx="9">
                        <c:v>4.0837111036830478E-2</c:v>
                      </c:pt>
                    </c:numCache>
                  </c:numRef>
                </c:val>
                <c:extLst xmlns:c15="http://schemas.microsoft.com/office/drawing/2012/chart">
                  <c:ext xmlns:c16="http://schemas.microsoft.com/office/drawing/2014/chart" uri="{C3380CC4-5D6E-409C-BE32-E72D297353CC}">
                    <c16:uniqueId val="{00000002-037E-414D-979C-136E9E3D9261}"/>
                  </c:ext>
                </c:extLst>
              </c15:ser>
            </c15:filteredBarSeries>
            <c15:filteredBarSeries>
              <c15:ser>
                <c:idx val="3"/>
                <c:order val="3"/>
                <c:spPr>
                  <a:solidFill>
                    <a:schemeClr val="accent4">
                      <a:tint val="58000"/>
                    </a:schemeClr>
                  </a:solidFill>
                  <a:ln>
                    <a:noFill/>
                  </a:ln>
                  <a:effectLst/>
                </c:spPr>
                <c:invertIfNegative val="0"/>
                <c:cat>
                  <c:strRef>
                    <c:extLst xmlns:c15="http://schemas.microsoft.com/office/drawing/2012/chart">
                      <c:ext xmlns:c15="http://schemas.microsoft.com/office/drawing/2012/chart" uri="{02D57815-91ED-43cb-92C2-25804820EDAC}">
                        <c15:formulaRef>
                          <c15:sqref>表27!$A$58:$A$69</c15:sqref>
                        </c15:formulaRef>
                      </c:ext>
                    </c:extLst>
                    <c:strCache>
                      <c:ptCount val="12"/>
                      <c:pt idx="0">
                        <c:v>平成20年</c:v>
                      </c:pt>
                      <c:pt idx="1">
                        <c:v>平成21年</c:v>
                      </c:pt>
                      <c:pt idx="2">
                        <c:v>平成22年</c:v>
                      </c:pt>
                      <c:pt idx="3">
                        <c:v>平成23年</c:v>
                      </c:pt>
                      <c:pt idx="4">
                        <c:v>平成24年</c:v>
                      </c:pt>
                      <c:pt idx="5">
                        <c:v>平成25年</c:v>
                      </c:pt>
                      <c:pt idx="6">
                        <c:v>平成26年</c:v>
                      </c:pt>
                      <c:pt idx="7">
                        <c:v>平成27年</c:v>
                      </c:pt>
                      <c:pt idx="8">
                        <c:v>平成28年</c:v>
                      </c:pt>
                      <c:pt idx="9">
                        <c:v>平成29年</c:v>
                      </c:pt>
                      <c:pt idx="10">
                        <c:v>平成30年</c:v>
                      </c:pt>
                      <c:pt idx="11">
                        <c:v>令和元年</c:v>
                      </c:pt>
                    </c:strCache>
                  </c:strRef>
                </c:cat>
                <c:val>
                  <c:numRef>
                    <c:extLst xmlns:c15="http://schemas.microsoft.com/office/drawing/2012/chart">
                      <c:ext xmlns:c15="http://schemas.microsoft.com/office/drawing/2012/chart" uri="{02D57815-91ED-43cb-92C2-25804820EDAC}">
                        <c15:formulaRef>
                          <c15:sqref>表27!$E$58:$E$67</c15:sqref>
                        </c15:formulaRef>
                      </c:ext>
                    </c:extLst>
                    <c:numCache>
                      <c:formatCode>0.00%</c:formatCode>
                      <c:ptCount val="10"/>
                    </c:numCache>
                  </c:numRef>
                </c:val>
                <c:extLst xmlns:c15="http://schemas.microsoft.com/office/drawing/2012/chart">
                  <c:ext xmlns:c16="http://schemas.microsoft.com/office/drawing/2014/chart" uri="{C3380CC4-5D6E-409C-BE32-E72D297353CC}">
                    <c16:uniqueId val="{00000003-037E-414D-979C-136E9E3D9261}"/>
                  </c:ext>
                </c:extLst>
              </c15:ser>
            </c15:filteredBarSeries>
          </c:ext>
        </c:extLst>
      </c:barChart>
      <c:catAx>
        <c:axId val="60149002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cap="none" spc="0" normalizeH="0" baseline="0">
                <a:ln>
                  <a:noFill/>
                </a:ln>
                <a:solidFill>
                  <a:schemeClr val="dk1"/>
                </a:solidFill>
                <a:latin typeface="+mn-lt"/>
                <a:ea typeface="+mn-ea"/>
                <a:cs typeface="+mn-cs"/>
              </a:defRPr>
            </a:pPr>
            <a:endParaRPr lang="ja-JP"/>
          </a:p>
        </c:txPr>
        <c:crossAx val="601487672"/>
        <c:crosses val="autoZero"/>
        <c:auto val="1"/>
        <c:lblAlgn val="ctr"/>
        <c:lblOffset val="100"/>
        <c:noMultiLvlLbl val="0"/>
      </c:catAx>
      <c:valAx>
        <c:axId val="601487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_ " sourceLinked="1"/>
        <c:majorTickMark val="out"/>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ln>
                  <a:noFill/>
                </a:ln>
                <a:solidFill>
                  <a:schemeClr val="dk1"/>
                </a:solidFill>
                <a:latin typeface="+mn-lt"/>
                <a:ea typeface="+mn-ea"/>
                <a:cs typeface="+mn-cs"/>
              </a:defRPr>
            </a:pPr>
            <a:endParaRPr lang="ja-JP"/>
          </a:p>
        </c:txPr>
        <c:crossAx val="601490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n>
            <a:noFill/>
          </a:ln>
          <a:solidFill>
            <a:schemeClr val="dk1"/>
          </a:solidFill>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0" i="0" u="none" strike="noStrike" baseline="0">
                <a:solidFill>
                  <a:srgbClr val="000000"/>
                </a:solidFill>
                <a:latin typeface="ＭＳ Ｐゴシック"/>
                <a:ea typeface="ＭＳ Ｐゴシック"/>
                <a:cs typeface="ＭＳ Ｐゴシック"/>
              </a:defRPr>
            </a:pPr>
            <a:r>
              <a:rPr lang="ja-JP" altLang="en-US" sz="1300" b="0" i="0" u="none" strike="noStrike" baseline="0">
                <a:solidFill>
                  <a:sysClr val="windowText" lastClr="000000"/>
                </a:solidFill>
                <a:latin typeface="ＭＳ Ｐゴシック"/>
                <a:ea typeface="ＭＳ Ｐゴシック"/>
              </a:rPr>
              <a:t>令和２年</a:t>
            </a:r>
            <a:r>
              <a:rPr lang="ja-JP" altLang="en-US" sz="1300" b="0" i="0" u="none" strike="noStrike" baseline="0">
                <a:solidFill>
                  <a:srgbClr val="000000"/>
                </a:solidFill>
                <a:latin typeface="ＭＳ Ｐゴシック"/>
                <a:ea typeface="ＭＳ Ｐゴシック"/>
              </a:rPr>
              <a:t>地目別土地利用状況</a:t>
            </a:r>
          </a:p>
        </c:rich>
      </c:tx>
      <c:layout>
        <c:manualLayout>
          <c:xMode val="edge"/>
          <c:yMode val="edge"/>
          <c:x val="0.36131425177692228"/>
          <c:y val="3.178484507618369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3844310566252508"/>
          <c:y val="0.34229869715901196"/>
          <c:w val="0.5231149767086003"/>
          <c:h val="0.41564841797879981"/>
        </c:manualLayout>
      </c:layout>
      <c:pie3DChart>
        <c:varyColors val="1"/>
        <c:ser>
          <c:idx val="0"/>
          <c:order val="0"/>
          <c:dPt>
            <c:idx val="0"/>
            <c:bubble3D val="0"/>
            <c:extLst>
              <c:ext xmlns:c16="http://schemas.microsoft.com/office/drawing/2014/chart" uri="{C3380CC4-5D6E-409C-BE32-E72D297353CC}">
                <c16:uniqueId val="{00000000-6B77-4427-A98B-9C3D14BAF49B}"/>
              </c:ext>
            </c:extLst>
          </c:dPt>
          <c:dPt>
            <c:idx val="1"/>
            <c:bubble3D val="0"/>
            <c:extLst>
              <c:ext xmlns:c16="http://schemas.microsoft.com/office/drawing/2014/chart" uri="{C3380CC4-5D6E-409C-BE32-E72D297353CC}">
                <c16:uniqueId val="{00000001-6B77-4427-A98B-9C3D14BAF49B}"/>
              </c:ext>
            </c:extLst>
          </c:dPt>
          <c:dPt>
            <c:idx val="2"/>
            <c:bubble3D val="0"/>
            <c:extLst>
              <c:ext xmlns:c16="http://schemas.microsoft.com/office/drawing/2014/chart" uri="{C3380CC4-5D6E-409C-BE32-E72D297353CC}">
                <c16:uniqueId val="{00000002-6B77-4427-A98B-9C3D14BAF49B}"/>
              </c:ext>
            </c:extLst>
          </c:dPt>
          <c:dPt>
            <c:idx val="3"/>
            <c:bubble3D val="0"/>
            <c:extLst>
              <c:ext xmlns:c16="http://schemas.microsoft.com/office/drawing/2014/chart" uri="{C3380CC4-5D6E-409C-BE32-E72D297353CC}">
                <c16:uniqueId val="{00000003-6B77-4427-A98B-9C3D14BAF49B}"/>
              </c:ext>
            </c:extLst>
          </c:dPt>
          <c:dPt>
            <c:idx val="4"/>
            <c:bubble3D val="0"/>
            <c:extLst>
              <c:ext xmlns:c16="http://schemas.microsoft.com/office/drawing/2014/chart" uri="{C3380CC4-5D6E-409C-BE32-E72D297353CC}">
                <c16:uniqueId val="{00000004-6B77-4427-A98B-9C3D14BAF49B}"/>
              </c:ext>
            </c:extLst>
          </c:dPt>
          <c:dPt>
            <c:idx val="5"/>
            <c:bubble3D val="0"/>
            <c:extLst>
              <c:ext xmlns:c16="http://schemas.microsoft.com/office/drawing/2014/chart" uri="{C3380CC4-5D6E-409C-BE32-E72D297353CC}">
                <c16:uniqueId val="{00000005-6B77-4427-A98B-9C3D14BAF49B}"/>
              </c:ext>
            </c:extLst>
          </c:dPt>
          <c:dPt>
            <c:idx val="6"/>
            <c:bubble3D val="0"/>
            <c:extLst>
              <c:ext xmlns:c16="http://schemas.microsoft.com/office/drawing/2014/chart" uri="{C3380CC4-5D6E-409C-BE32-E72D297353CC}">
                <c16:uniqueId val="{00000006-6B77-4427-A98B-9C3D14BAF49B}"/>
              </c:ext>
            </c:extLst>
          </c:dPt>
          <c:dLbls>
            <c:dLbl>
              <c:idx val="2"/>
              <c:layout>
                <c:manualLayout>
                  <c:x val="1.6220600162206024E-3"/>
                  <c:y val="5.1948051948051951E-2"/>
                </c:manualLayout>
              </c:layout>
              <c:spPr/>
              <c:txPr>
                <a:bodyPr/>
                <a:lstStyle/>
                <a:p>
                  <a:pPr>
                    <a:defRPr/>
                  </a:pPr>
                  <a:endParaRPr lang="ja-JP"/>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77-4427-A98B-9C3D14BAF49B}"/>
                </c:ext>
              </c:extLst>
            </c:dLbl>
            <c:dLbl>
              <c:idx val="5"/>
              <c:layout>
                <c:manualLayout>
                  <c:x val="2.7575020275750216E-2"/>
                  <c:y val="-0.10043290043290051"/>
                </c:manualLayout>
              </c:layout>
              <c:spPr/>
              <c:txPr>
                <a:bodyPr/>
                <a:lstStyle/>
                <a:p>
                  <a:pPr>
                    <a:defRPr/>
                  </a:pPr>
                  <a:endParaRPr lang="ja-JP"/>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77-4427-A98B-9C3D14BAF49B}"/>
                </c:ext>
              </c:extLst>
            </c:dLbl>
            <c:dLbl>
              <c:idx val="6"/>
              <c:layout>
                <c:manualLayout>
                  <c:x val="6.6504460665044604E-2"/>
                  <c:y val="-4.1558441558441593E-2"/>
                </c:manualLayout>
              </c:layout>
              <c:spPr/>
              <c:txPr>
                <a:bodyPr/>
                <a:lstStyle/>
                <a:p>
                  <a:pPr>
                    <a:defRPr/>
                  </a:pPr>
                  <a:endParaRPr lang="ja-JP"/>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77-4427-A98B-9C3D14BAF49B}"/>
                </c:ext>
              </c:extLst>
            </c:dLbl>
            <c:spPr>
              <a:noFill/>
              <a:ln>
                <a:noFill/>
              </a:ln>
              <a:effectLst/>
            </c:spPr>
            <c:dLblPos val="outEnd"/>
            <c:showLegendKey val="0"/>
            <c:showVal val="1"/>
            <c:showCatName val="0"/>
            <c:showSerName val="0"/>
            <c:showPercent val="0"/>
            <c:showBubbleSize val="0"/>
            <c:showLeaderLines val="1"/>
            <c:extLst>
              <c:ext xmlns:c15="http://schemas.microsoft.com/office/drawing/2012/chart" uri="{CE6537A1-D6FC-4f65-9D91-7224C49458BB}"/>
            </c:extLst>
          </c:dLbls>
          <c:val>
            <c:numRef>
              <c:f>土地_表28!$C$49:$I$49</c:f>
              <c:numCache>
                <c:formatCode>0.0%</c:formatCode>
                <c:ptCount val="7"/>
                <c:pt idx="0">
                  <c:v>0.16141266036937826</c:v>
                </c:pt>
                <c:pt idx="1">
                  <c:v>0.22067883829127308</c:v>
                </c:pt>
                <c:pt idx="2">
                  <c:v>0.22645213590864233</c:v>
                </c:pt>
                <c:pt idx="3">
                  <c:v>0.16813407584942902</c:v>
                </c:pt>
                <c:pt idx="4">
                  <c:v>6.2103482306499367E-3</c:v>
                </c:pt>
                <c:pt idx="5">
                  <c:v>6.5945298181305512E-2</c:v>
                </c:pt>
                <c:pt idx="6">
                  <c:v>0.15116664316932188</c:v>
                </c:pt>
              </c:numCache>
            </c:numRef>
          </c:val>
          <c:extLst>
            <c:ext xmlns:c16="http://schemas.microsoft.com/office/drawing/2014/chart" uri="{C3380CC4-5D6E-409C-BE32-E72D297353CC}">
              <c16:uniqueId val="{00000007-6B77-4427-A98B-9C3D14BAF49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7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住宅の所有関係区分別割合（平成２７年）</a:t>
            </a:r>
          </a:p>
        </c:rich>
      </c:tx>
      <c:layout>
        <c:manualLayout>
          <c:xMode val="edge"/>
          <c:yMode val="edge"/>
          <c:x val="0.24788732394366197"/>
          <c:y val="4.9479245903661519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591549295774648"/>
          <c:y val="0.29427158170466539"/>
          <c:w val="0.6929577464788732"/>
          <c:h val="0.50781379143725447"/>
        </c:manualLayout>
      </c:layout>
      <c:pie3DChart>
        <c:varyColors val="1"/>
        <c:ser>
          <c:idx val="0"/>
          <c:order val="0"/>
          <c:spPr>
            <a:ln w="12700">
              <a:solidFill>
                <a:srgbClr val="000000"/>
              </a:solidFill>
              <a:prstDash val="solid"/>
            </a:ln>
          </c:spPr>
          <c:dPt>
            <c:idx val="0"/>
            <c:bubble3D val="0"/>
            <c:extLst>
              <c:ext xmlns:c16="http://schemas.microsoft.com/office/drawing/2014/chart" uri="{C3380CC4-5D6E-409C-BE32-E72D297353CC}">
                <c16:uniqueId val="{00000000-4BED-48ED-A417-CED5FF446956}"/>
              </c:ext>
            </c:extLst>
          </c:dPt>
          <c:dPt>
            <c:idx val="1"/>
            <c:bubble3D val="0"/>
            <c:extLst>
              <c:ext xmlns:c16="http://schemas.microsoft.com/office/drawing/2014/chart" uri="{C3380CC4-5D6E-409C-BE32-E72D297353CC}">
                <c16:uniqueId val="{00000001-4BED-48ED-A417-CED5FF446956}"/>
              </c:ext>
            </c:extLst>
          </c:dPt>
          <c:dPt>
            <c:idx val="2"/>
            <c:bubble3D val="0"/>
            <c:extLst>
              <c:ext xmlns:c16="http://schemas.microsoft.com/office/drawing/2014/chart" uri="{C3380CC4-5D6E-409C-BE32-E72D297353CC}">
                <c16:uniqueId val="{00000002-4BED-48ED-A417-CED5FF446956}"/>
              </c:ext>
            </c:extLst>
          </c:dPt>
          <c:dPt>
            <c:idx val="3"/>
            <c:bubble3D val="0"/>
            <c:extLst>
              <c:ext xmlns:c16="http://schemas.microsoft.com/office/drawing/2014/chart" uri="{C3380CC4-5D6E-409C-BE32-E72D297353CC}">
                <c16:uniqueId val="{00000003-4BED-48ED-A417-CED5FF446956}"/>
              </c:ext>
            </c:extLst>
          </c:dPt>
          <c:dPt>
            <c:idx val="4"/>
            <c:bubble3D val="0"/>
            <c:extLst>
              <c:ext xmlns:c16="http://schemas.microsoft.com/office/drawing/2014/chart" uri="{C3380CC4-5D6E-409C-BE32-E72D297353CC}">
                <c16:uniqueId val="{00000004-4BED-48ED-A417-CED5FF446956}"/>
              </c:ext>
            </c:extLst>
          </c:dPt>
          <c:dLbls>
            <c:dLbl>
              <c:idx val="0"/>
              <c:layout>
                <c:manualLayout>
                  <c:x val="2.8982736312890559E-2"/>
                  <c:y val="-0.10916809889917614"/>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BED-48ED-A417-CED5FF446956}"/>
                </c:ext>
              </c:extLst>
            </c:dLbl>
            <c:dLbl>
              <c:idx val="1"/>
              <c:layout>
                <c:manualLayout>
                  <c:x val="0.13521052826143215"/>
                  <c:y val="3.4545782641896255E-2"/>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BED-48ED-A417-CED5FF446956}"/>
                </c:ext>
              </c:extLst>
            </c:dLbl>
            <c:dLbl>
              <c:idx val="2"/>
              <c:layout>
                <c:manualLayout>
                  <c:x val="2.0726183874902947E-2"/>
                  <c:y val="0.12455322600681978"/>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BED-48ED-A417-CED5FF446956}"/>
                </c:ext>
              </c:extLst>
            </c:dLbl>
            <c:dLbl>
              <c:idx val="3"/>
              <c:layout>
                <c:manualLayout>
                  <c:x val="-5.3841410668736801E-2"/>
                  <c:y val="-2.843865695882148E-2"/>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BED-48ED-A417-CED5FF446956}"/>
                </c:ext>
              </c:extLst>
            </c:dLbl>
            <c:dLbl>
              <c:idx val="4"/>
              <c:layout>
                <c:manualLayout>
                  <c:x val="3.4047835569849513E-2"/>
                  <c:y val="-4.8533653744800141E-2"/>
                </c:manualLayout>
              </c:layout>
              <c:numFmt formatCode="0.0%" sourceLinked="0"/>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BED-48ED-A417-CED5FF446956}"/>
                </c:ext>
              </c:extLst>
            </c:dLbl>
            <c:numFmt formatCode="0.0%" sourceLinked="0"/>
            <c:spPr>
              <a:noFill/>
              <a:ln w="25400">
                <a:noFill/>
              </a:ln>
            </c:spPr>
            <c:txPr>
              <a:bodyPr wrap="square" lIns="38100" tIns="19050" rIns="38100" bIns="19050" anchor="ctr">
                <a:spAutoFit/>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住宅_表31!$C$3:$G$3</c:f>
              <c:strCache>
                <c:ptCount val="5"/>
                <c:pt idx="0">
                  <c:v>持家</c:v>
                </c:pt>
                <c:pt idx="1">
                  <c:v>公営・公団             公社の借家</c:v>
                </c:pt>
                <c:pt idx="2">
                  <c:v>民間借家</c:v>
                </c:pt>
                <c:pt idx="3">
                  <c:v>給与住宅</c:v>
                </c:pt>
                <c:pt idx="4">
                  <c:v>間借り</c:v>
                </c:pt>
              </c:strCache>
            </c:strRef>
          </c:cat>
          <c:val>
            <c:numRef>
              <c:f>住宅_表31!$C$27:$G$27</c:f>
              <c:numCache>
                <c:formatCode>#,##0_);[Red]\(#,##0\)</c:formatCode>
                <c:ptCount val="5"/>
                <c:pt idx="0">
                  <c:v>49021</c:v>
                </c:pt>
                <c:pt idx="1">
                  <c:v>2268</c:v>
                </c:pt>
                <c:pt idx="2">
                  <c:v>39498</c:v>
                </c:pt>
                <c:pt idx="3">
                  <c:v>4665</c:v>
                </c:pt>
                <c:pt idx="4">
                  <c:v>467</c:v>
                </c:pt>
              </c:numCache>
            </c:numRef>
          </c:val>
          <c:extLst>
            <c:ext xmlns:c16="http://schemas.microsoft.com/office/drawing/2014/chart" uri="{C3380CC4-5D6E-409C-BE32-E72D297353CC}">
              <c16:uniqueId val="{00000005-4BED-48ED-A417-CED5FF446956}"/>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2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昼間人口と夜間人口の推移</a:t>
            </a:r>
          </a:p>
        </c:rich>
      </c:tx>
      <c:overlay val="0"/>
      <c:spPr>
        <a:noFill/>
        <a:ln w="25400">
          <a:noFill/>
        </a:ln>
      </c:spPr>
    </c:title>
    <c:autoTitleDeleted val="0"/>
    <c:plotArea>
      <c:layout/>
      <c:barChart>
        <c:barDir val="col"/>
        <c:grouping val="clustered"/>
        <c:varyColors val="0"/>
        <c:ser>
          <c:idx val="1"/>
          <c:order val="0"/>
          <c:spPr>
            <a:pattFill prst="pct50">
              <a:fgClr>
                <a:srgbClr val="424242"/>
              </a:fgClr>
              <a:bgClr>
                <a:srgbClr val="FFFFFF"/>
              </a:bgClr>
            </a:pattFill>
            <a:ln w="12700">
              <a:solidFill>
                <a:srgbClr val="000000"/>
              </a:solidFill>
              <a:prstDash val="solid"/>
            </a:ln>
          </c:spPr>
          <c:invertIfNegative val="0"/>
          <c:dLbls>
            <c:delete val="1"/>
          </c:dLbls>
          <c:val>
            <c:numRef>
              <c:f>原稿!#REF!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B13-4A7F-8DC4-D9A4A95CF84F}"/>
            </c:ext>
          </c:extLst>
        </c:ser>
        <c:ser>
          <c:idx val="0"/>
          <c:order val="1"/>
          <c:spPr>
            <a:pattFill prst="pct5">
              <a:fgClr>
                <a:srgbClr val="424242"/>
              </a:fgClr>
              <a:bgClr>
                <a:srgbClr val="FFFFFF"/>
              </a:bgClr>
            </a:pattFill>
            <a:ln w="12700">
              <a:solidFill>
                <a:srgbClr val="000000"/>
              </a:solidFill>
              <a:prstDash val="solid"/>
            </a:ln>
          </c:spPr>
          <c:invertIfNegative val="0"/>
          <c:dLbls>
            <c:delete val="1"/>
          </c:dLbls>
          <c:val>
            <c:numRef>
              <c:f>原稿!#REF!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B13-4A7F-8DC4-D9A4A95CF84F}"/>
            </c:ext>
          </c:extLst>
        </c:ser>
        <c:dLbls>
          <c:showLegendKey val="0"/>
          <c:showVal val="1"/>
          <c:showCatName val="0"/>
          <c:showSerName val="0"/>
          <c:showPercent val="0"/>
          <c:showBubbleSize val="0"/>
        </c:dLbls>
        <c:gapWidth val="200"/>
        <c:axId val="603151320"/>
        <c:axId val="603151712"/>
      </c:barChart>
      <c:lineChart>
        <c:grouping val="standard"/>
        <c:varyColors val="0"/>
        <c:ser>
          <c:idx val="2"/>
          <c:order val="2"/>
          <c:spPr>
            <a:ln w="12700">
              <a:solidFill>
                <a:srgbClr val="000000"/>
              </a:solidFill>
              <a:prstDash val="solid"/>
            </a:ln>
          </c:spPr>
          <c:marker>
            <c:symbol val="triangle"/>
            <c:size val="7"/>
            <c:spPr>
              <a:solidFill>
                <a:srgbClr val="FFFFFF"/>
              </a:solidFill>
              <a:ln>
                <a:solidFill>
                  <a:srgbClr val="000000"/>
                </a:solidFill>
                <a:prstDash val="solid"/>
              </a:ln>
            </c:spPr>
          </c:marker>
          <c:dLbls>
            <c:spPr>
              <a:solidFill>
                <a:srgbClr val="FFFFFF"/>
              </a:solidFill>
              <a:ln w="3175">
                <a:solidFill>
                  <a:srgbClr val="000000"/>
                </a:solidFill>
                <a:prstDash val="solid"/>
              </a:ln>
            </c:spPr>
            <c:txPr>
              <a:bodyPr wrap="square" lIns="38100" tIns="19050" rIns="38100" bIns="19050" anchor="ctr">
                <a:spAutoFit/>
              </a:bodyPr>
              <a:lstStyle/>
              <a:p>
                <a:pPr>
                  <a:defRPr sz="11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原稿!#REF!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原稿!#REF!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原稿!#REF!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3B13-4A7F-8DC4-D9A4A95CF84F}"/>
            </c:ext>
          </c:extLst>
        </c:ser>
        <c:dLbls>
          <c:showLegendKey val="0"/>
          <c:showVal val="1"/>
          <c:showCatName val="0"/>
          <c:showSerName val="0"/>
          <c:showPercent val="0"/>
          <c:showBubbleSize val="0"/>
        </c:dLbls>
        <c:marker val="1"/>
        <c:smooth val="0"/>
        <c:axId val="603152888"/>
        <c:axId val="603148576"/>
      </c:lineChart>
      <c:catAx>
        <c:axId val="603151320"/>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人</a:t>
                </a:r>
              </a:p>
            </c:rich>
          </c:tx>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3151712"/>
        <c:crosses val="autoZero"/>
        <c:auto val="0"/>
        <c:lblAlgn val="ctr"/>
        <c:lblOffset val="100"/>
        <c:tickLblSkip val="1"/>
        <c:tickMarkSkip val="1"/>
        <c:noMultiLvlLbl val="0"/>
      </c:catAx>
      <c:valAx>
        <c:axId val="603151712"/>
        <c:scaling>
          <c:orientation val="minMax"/>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a:t>％</a:t>
                </a:r>
              </a:p>
            </c:rich>
          </c:tx>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3151320"/>
        <c:crosses val="autoZero"/>
        <c:crossBetween val="between"/>
      </c:valAx>
      <c:catAx>
        <c:axId val="603152888"/>
        <c:scaling>
          <c:orientation val="minMax"/>
        </c:scaling>
        <c:delete val="1"/>
        <c:axPos val="b"/>
        <c:numFmt formatCode="General" sourceLinked="1"/>
        <c:majorTickMark val="out"/>
        <c:minorTickMark val="none"/>
        <c:tickLblPos val="nextTo"/>
        <c:crossAx val="603148576"/>
        <c:crosses val="autoZero"/>
        <c:auto val="0"/>
        <c:lblAlgn val="ctr"/>
        <c:lblOffset val="100"/>
        <c:noMultiLvlLbl val="0"/>
      </c:catAx>
      <c:valAx>
        <c:axId val="603148576"/>
        <c:scaling>
          <c:orientation val="minMax"/>
        </c:scaling>
        <c:delete val="0"/>
        <c:axPos val="r"/>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3152888"/>
        <c:crosses val="max"/>
        <c:crossBetween val="between"/>
      </c:valAx>
      <c:spPr>
        <a:no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0" i="0" u="none" strike="noStrike" baseline="0">
                <a:solidFill>
                  <a:srgbClr val="000000"/>
                </a:solidFill>
                <a:latin typeface="ＭＳ Ｐゴシック"/>
                <a:ea typeface="ＭＳ Ｐゴシック"/>
                <a:cs typeface="ＭＳ Ｐゴシック"/>
              </a:defRPr>
            </a:pPr>
            <a:r>
              <a:rPr lang="ja-JP" altLang="en-US"/>
              <a:t>共同住宅建築確認件数の推移</a:t>
            </a:r>
          </a:p>
        </c:rich>
      </c:tx>
      <c:layout>
        <c:manualLayout>
          <c:xMode val="edge"/>
          <c:yMode val="edge"/>
          <c:x val="0.34081929983322756"/>
          <c:y val="3.2745591939546598E-2"/>
        </c:manualLayout>
      </c:layout>
      <c:overlay val="0"/>
      <c:spPr>
        <a:noFill/>
        <a:ln w="25400">
          <a:noFill/>
        </a:ln>
      </c:spPr>
    </c:title>
    <c:autoTitleDeleted val="0"/>
    <c:plotArea>
      <c:layout>
        <c:manualLayout>
          <c:layoutTarget val="inner"/>
          <c:xMode val="edge"/>
          <c:yMode val="edge"/>
          <c:x val="5.730369569061463E-2"/>
          <c:y val="0.16876600752361876"/>
          <c:w val="0.85733601001327941"/>
          <c:h val="0.54156237892885473"/>
        </c:manualLayout>
      </c:layout>
      <c:lineChart>
        <c:grouping val="standard"/>
        <c:varyColors val="0"/>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cat>
            <c:strRef>
              <c:f>表32!$A$4:$A$30</c:f>
              <c:strCache>
                <c:ptCount val="27"/>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strCache>
            </c:strRef>
          </c:cat>
          <c:val>
            <c:numRef>
              <c:f>表32!$K$4:$K$30</c:f>
              <c:numCache>
                <c:formatCode>General</c:formatCode>
                <c:ptCount val="27"/>
                <c:pt idx="0">
                  <c:v>202</c:v>
                </c:pt>
                <c:pt idx="1">
                  <c:v>152</c:v>
                </c:pt>
                <c:pt idx="2">
                  <c:v>155</c:v>
                </c:pt>
                <c:pt idx="3">
                  <c:v>179</c:v>
                </c:pt>
                <c:pt idx="4">
                  <c:v>124</c:v>
                </c:pt>
                <c:pt idx="5">
                  <c:v>128</c:v>
                </c:pt>
                <c:pt idx="6">
                  <c:v>98</c:v>
                </c:pt>
                <c:pt idx="7">
                  <c:v>91</c:v>
                </c:pt>
                <c:pt idx="8">
                  <c:v>105</c:v>
                </c:pt>
                <c:pt idx="9">
                  <c:v>105</c:v>
                </c:pt>
                <c:pt idx="10">
                  <c:v>91</c:v>
                </c:pt>
                <c:pt idx="11">
                  <c:v>84</c:v>
                </c:pt>
                <c:pt idx="12">
                  <c:v>141</c:v>
                </c:pt>
                <c:pt idx="13">
                  <c:v>174</c:v>
                </c:pt>
                <c:pt idx="14">
                  <c:v>147</c:v>
                </c:pt>
                <c:pt idx="15">
                  <c:v>145</c:v>
                </c:pt>
                <c:pt idx="16">
                  <c:v>134</c:v>
                </c:pt>
                <c:pt idx="17">
                  <c:v>169</c:v>
                </c:pt>
                <c:pt idx="18">
                  <c:v>126</c:v>
                </c:pt>
                <c:pt idx="19">
                  <c:v>149</c:v>
                </c:pt>
                <c:pt idx="20">
                  <c:v>186</c:v>
                </c:pt>
                <c:pt idx="21">
                  <c:v>193</c:v>
                </c:pt>
                <c:pt idx="22">
                  <c:v>185</c:v>
                </c:pt>
                <c:pt idx="23">
                  <c:v>233</c:v>
                </c:pt>
                <c:pt idx="24">
                  <c:v>245</c:v>
                </c:pt>
                <c:pt idx="25">
                  <c:v>210</c:v>
                </c:pt>
                <c:pt idx="26">
                  <c:v>151</c:v>
                </c:pt>
              </c:numCache>
            </c:numRef>
          </c:val>
          <c:smooth val="0"/>
          <c:extLst>
            <c:ext xmlns:c16="http://schemas.microsoft.com/office/drawing/2014/chart" uri="{C3380CC4-5D6E-409C-BE32-E72D297353CC}">
              <c16:uniqueId val="{00000000-7F48-4E2D-89BA-3218378340D9}"/>
            </c:ext>
          </c:extLst>
        </c:ser>
        <c:dLbls>
          <c:showLegendKey val="0"/>
          <c:showVal val="0"/>
          <c:showCatName val="0"/>
          <c:showSerName val="0"/>
          <c:showPercent val="0"/>
          <c:showBubbleSize val="0"/>
        </c:dLbls>
        <c:marker val="1"/>
        <c:smooth val="0"/>
        <c:axId val="328660872"/>
        <c:axId val="328661656"/>
      </c:lineChart>
      <c:catAx>
        <c:axId val="3286608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28661656"/>
        <c:crosses val="autoZero"/>
        <c:auto val="1"/>
        <c:lblAlgn val="ctr"/>
        <c:lblOffset val="100"/>
        <c:tickLblSkip val="1"/>
        <c:tickMarkSkip val="1"/>
        <c:noMultiLvlLbl val="0"/>
      </c:catAx>
      <c:valAx>
        <c:axId val="328661656"/>
        <c:scaling>
          <c:orientation val="minMax"/>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950" b="0" i="0" u="none" strike="noStrike" baseline="0">
                    <a:solidFill>
                      <a:srgbClr val="000000"/>
                    </a:solidFill>
                    <a:latin typeface="ＭＳ Ｐゴシック"/>
                    <a:ea typeface="ＭＳ Ｐゴシック"/>
                  </a:rPr>
                  <a:t>(件)</a:t>
                </a:r>
              </a:p>
            </c:rich>
          </c:tx>
          <c:layout>
            <c:manualLayout>
              <c:xMode val="edge"/>
              <c:yMode val="edge"/>
              <c:x val="2.1136063408190225E-2"/>
              <c:y val="9.06801007556675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32866087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市内の都市公園数と面積の推移</a:t>
            </a:r>
          </a:p>
        </c:rich>
      </c:tx>
      <c:layout>
        <c:manualLayout>
          <c:xMode val="edge"/>
          <c:yMode val="edge"/>
          <c:x val="0.3815569910048669"/>
          <c:y val="2.824868103608261E-2"/>
        </c:manualLayout>
      </c:layout>
      <c:overlay val="0"/>
      <c:spPr>
        <a:noFill/>
        <a:ln w="25400">
          <a:noFill/>
        </a:ln>
      </c:spPr>
    </c:title>
    <c:autoTitleDeleted val="0"/>
    <c:plotArea>
      <c:layout>
        <c:manualLayout>
          <c:layoutTarget val="inner"/>
          <c:xMode val="edge"/>
          <c:yMode val="edge"/>
          <c:x val="9.1532518871752427E-2"/>
          <c:y val="0.1864406779661017"/>
          <c:w val="0.84333331994198868"/>
          <c:h val="0.5743879472693032"/>
        </c:manualLayout>
      </c:layout>
      <c:barChart>
        <c:barDir val="col"/>
        <c:grouping val="clustered"/>
        <c:varyColors val="0"/>
        <c:ser>
          <c:idx val="1"/>
          <c:order val="0"/>
          <c:tx>
            <c:v>総面積</c:v>
          </c:tx>
          <c:spPr>
            <a:solidFill>
              <a:schemeClr val="accent3"/>
            </a:solidFill>
            <a:ln w="12700">
              <a:solidFill>
                <a:srgbClr val="000000"/>
              </a:solidFill>
              <a:prstDash val="solid"/>
            </a:ln>
          </c:spPr>
          <c:invertIfNegative val="0"/>
          <c:cat>
            <c:strRef>
              <c:f>公園_表33!$A$5:$A$33</c:f>
              <c:strCache>
                <c:ptCount val="29"/>
                <c:pt idx="0">
                  <c:v>平成　３年度</c:v>
                </c:pt>
                <c:pt idx="1">
                  <c:v>平成　４年度</c:v>
                </c:pt>
                <c:pt idx="2">
                  <c:v>平成　５年度</c:v>
                </c:pt>
                <c:pt idx="3">
                  <c:v>平成　６年度</c:v>
                </c:pt>
                <c:pt idx="4">
                  <c:v>平成　７年度</c:v>
                </c:pt>
                <c:pt idx="5">
                  <c:v>平成　８年度</c:v>
                </c:pt>
                <c:pt idx="6">
                  <c:v>平成　９年度</c:v>
                </c:pt>
                <c:pt idx="7">
                  <c:v>平成１０年度</c:v>
                </c:pt>
                <c:pt idx="8">
                  <c:v>平成１１年度</c:v>
                </c:pt>
                <c:pt idx="9">
                  <c:v>平成１２年度</c:v>
                </c:pt>
                <c:pt idx="10">
                  <c:v>平成１３年度</c:v>
                </c:pt>
                <c:pt idx="11">
                  <c:v>平成１４年度</c:v>
                </c:pt>
                <c:pt idx="12">
                  <c:v>平成１５年度</c:v>
                </c:pt>
                <c:pt idx="13">
                  <c:v>平成１６年度</c:v>
                </c:pt>
                <c:pt idx="14">
                  <c:v>平成１７年度</c:v>
                </c:pt>
                <c:pt idx="15">
                  <c:v>平成１８年度</c:v>
                </c:pt>
                <c:pt idx="16">
                  <c:v>平成１９年度</c:v>
                </c:pt>
                <c:pt idx="17">
                  <c:v>平成２０年度</c:v>
                </c:pt>
                <c:pt idx="18">
                  <c:v>平成２１年度</c:v>
                </c:pt>
                <c:pt idx="19">
                  <c:v>平成２２年度</c:v>
                </c:pt>
                <c:pt idx="20">
                  <c:v>平成２３年度</c:v>
                </c:pt>
                <c:pt idx="21">
                  <c:v>平成２４年度</c:v>
                </c:pt>
                <c:pt idx="22">
                  <c:v>平成２５年度</c:v>
                </c:pt>
                <c:pt idx="23">
                  <c:v>平成２６年度</c:v>
                </c:pt>
                <c:pt idx="24">
                  <c:v>平成２７年度</c:v>
                </c:pt>
                <c:pt idx="25">
                  <c:v>平成２８年度</c:v>
                </c:pt>
                <c:pt idx="26">
                  <c:v>平成２９年度</c:v>
                </c:pt>
                <c:pt idx="27">
                  <c:v>平成３０年度</c:v>
                </c:pt>
                <c:pt idx="28">
                  <c:v>令和元年度</c:v>
                </c:pt>
              </c:strCache>
            </c:strRef>
          </c:cat>
          <c:val>
            <c:numRef>
              <c:f>公園_表33!$M$5:$M$33</c:f>
              <c:numCache>
                <c:formatCode>#,##0;[Red]#,##0</c:formatCode>
                <c:ptCount val="29"/>
                <c:pt idx="0">
                  <c:v>1315402</c:v>
                </c:pt>
                <c:pt idx="1">
                  <c:v>1315402</c:v>
                </c:pt>
                <c:pt idx="2">
                  <c:v>1366117</c:v>
                </c:pt>
                <c:pt idx="3">
                  <c:v>1445747</c:v>
                </c:pt>
                <c:pt idx="4">
                  <c:v>1445747</c:v>
                </c:pt>
                <c:pt idx="5">
                  <c:v>1445647</c:v>
                </c:pt>
                <c:pt idx="6">
                  <c:v>1445647</c:v>
                </c:pt>
                <c:pt idx="7">
                  <c:v>1445647</c:v>
                </c:pt>
                <c:pt idx="8">
                  <c:v>1482473</c:v>
                </c:pt>
                <c:pt idx="9">
                  <c:v>1484538</c:v>
                </c:pt>
                <c:pt idx="10">
                  <c:v>1599538</c:v>
                </c:pt>
                <c:pt idx="11">
                  <c:v>1622593</c:v>
                </c:pt>
                <c:pt idx="12">
                  <c:v>1622693</c:v>
                </c:pt>
                <c:pt idx="13">
                  <c:v>1622693</c:v>
                </c:pt>
                <c:pt idx="14">
                  <c:v>1622693</c:v>
                </c:pt>
                <c:pt idx="15">
                  <c:v>1649922</c:v>
                </c:pt>
                <c:pt idx="16">
                  <c:v>1674923</c:v>
                </c:pt>
                <c:pt idx="17">
                  <c:v>1710865</c:v>
                </c:pt>
                <c:pt idx="18">
                  <c:v>1714265</c:v>
                </c:pt>
                <c:pt idx="19">
                  <c:v>1719756</c:v>
                </c:pt>
                <c:pt idx="20">
                  <c:v>1722223</c:v>
                </c:pt>
                <c:pt idx="21">
                  <c:v>1737051</c:v>
                </c:pt>
                <c:pt idx="22">
                  <c:v>1757051</c:v>
                </c:pt>
                <c:pt idx="23">
                  <c:v>1796313</c:v>
                </c:pt>
                <c:pt idx="24">
                  <c:v>1838954</c:v>
                </c:pt>
                <c:pt idx="25">
                  <c:v>1854848</c:v>
                </c:pt>
                <c:pt idx="26">
                  <c:v>1866589</c:v>
                </c:pt>
                <c:pt idx="27">
                  <c:v>1891551</c:v>
                </c:pt>
                <c:pt idx="28">
                  <c:v>1947043</c:v>
                </c:pt>
              </c:numCache>
            </c:numRef>
          </c:val>
          <c:extLst>
            <c:ext xmlns:c16="http://schemas.microsoft.com/office/drawing/2014/chart" uri="{C3380CC4-5D6E-409C-BE32-E72D297353CC}">
              <c16:uniqueId val="{00000000-C110-4F2E-B8DB-D1014F5E4415}"/>
            </c:ext>
          </c:extLst>
        </c:ser>
        <c:dLbls>
          <c:showLegendKey val="0"/>
          <c:showVal val="0"/>
          <c:showCatName val="0"/>
          <c:showSerName val="0"/>
          <c:showPercent val="0"/>
          <c:showBubbleSize val="0"/>
        </c:dLbls>
        <c:gapWidth val="150"/>
        <c:axId val="336305880"/>
        <c:axId val="336404320"/>
      </c:barChart>
      <c:lineChart>
        <c:grouping val="standard"/>
        <c:varyColors val="0"/>
        <c:ser>
          <c:idx val="0"/>
          <c:order val="1"/>
          <c:tx>
            <c:v>公園数</c:v>
          </c:tx>
          <c:spPr>
            <a:ln w="12700">
              <a:solidFill>
                <a:schemeClr val="accent1"/>
              </a:solidFill>
              <a:prstDash val="solid"/>
            </a:ln>
          </c:spPr>
          <c:marker>
            <c:symbol val="x"/>
            <c:size val="5"/>
            <c:spPr>
              <a:solidFill>
                <a:schemeClr val="accent1"/>
              </a:solidFill>
              <a:ln>
                <a:solidFill>
                  <a:schemeClr val="accent1"/>
                </a:solidFill>
                <a:prstDash val="solid"/>
              </a:ln>
            </c:spPr>
          </c:marker>
          <c:cat>
            <c:strRef>
              <c:f>公園_表33!$A$5:$A$33</c:f>
              <c:strCache>
                <c:ptCount val="29"/>
                <c:pt idx="0">
                  <c:v>平成　３年度</c:v>
                </c:pt>
                <c:pt idx="1">
                  <c:v>平成　４年度</c:v>
                </c:pt>
                <c:pt idx="2">
                  <c:v>平成　５年度</c:v>
                </c:pt>
                <c:pt idx="3">
                  <c:v>平成　６年度</c:v>
                </c:pt>
                <c:pt idx="4">
                  <c:v>平成　７年度</c:v>
                </c:pt>
                <c:pt idx="5">
                  <c:v>平成　８年度</c:v>
                </c:pt>
                <c:pt idx="6">
                  <c:v>平成　９年度</c:v>
                </c:pt>
                <c:pt idx="7">
                  <c:v>平成１０年度</c:v>
                </c:pt>
                <c:pt idx="8">
                  <c:v>平成１１年度</c:v>
                </c:pt>
                <c:pt idx="9">
                  <c:v>平成１２年度</c:v>
                </c:pt>
                <c:pt idx="10">
                  <c:v>平成１３年度</c:v>
                </c:pt>
                <c:pt idx="11">
                  <c:v>平成１４年度</c:v>
                </c:pt>
                <c:pt idx="12">
                  <c:v>平成１５年度</c:v>
                </c:pt>
                <c:pt idx="13">
                  <c:v>平成１６年度</c:v>
                </c:pt>
                <c:pt idx="14">
                  <c:v>平成１７年度</c:v>
                </c:pt>
                <c:pt idx="15">
                  <c:v>平成１８年度</c:v>
                </c:pt>
                <c:pt idx="16">
                  <c:v>平成１９年度</c:v>
                </c:pt>
                <c:pt idx="17">
                  <c:v>平成２０年度</c:v>
                </c:pt>
                <c:pt idx="18">
                  <c:v>平成２１年度</c:v>
                </c:pt>
                <c:pt idx="19">
                  <c:v>平成２２年度</c:v>
                </c:pt>
                <c:pt idx="20">
                  <c:v>平成２３年度</c:v>
                </c:pt>
                <c:pt idx="21">
                  <c:v>平成２４年度</c:v>
                </c:pt>
                <c:pt idx="22">
                  <c:v>平成２５年度</c:v>
                </c:pt>
                <c:pt idx="23">
                  <c:v>平成２６年度</c:v>
                </c:pt>
                <c:pt idx="24">
                  <c:v>平成２７年度</c:v>
                </c:pt>
                <c:pt idx="25">
                  <c:v>平成２８年度</c:v>
                </c:pt>
                <c:pt idx="26">
                  <c:v>平成２９年度</c:v>
                </c:pt>
                <c:pt idx="27">
                  <c:v>平成３０年度</c:v>
                </c:pt>
                <c:pt idx="28">
                  <c:v>令和元年度</c:v>
                </c:pt>
              </c:strCache>
            </c:strRef>
          </c:cat>
          <c:val>
            <c:numRef>
              <c:f>公園_表33!$L$5:$L$33</c:f>
              <c:numCache>
                <c:formatCode>#,##0;[Red]#,##0</c:formatCode>
                <c:ptCount val="29"/>
                <c:pt idx="0">
                  <c:v>109</c:v>
                </c:pt>
                <c:pt idx="1">
                  <c:v>109</c:v>
                </c:pt>
                <c:pt idx="2">
                  <c:v>110</c:v>
                </c:pt>
                <c:pt idx="3">
                  <c:v>126</c:v>
                </c:pt>
                <c:pt idx="4">
                  <c:v>126</c:v>
                </c:pt>
                <c:pt idx="5">
                  <c:v>126</c:v>
                </c:pt>
                <c:pt idx="6">
                  <c:v>126</c:v>
                </c:pt>
                <c:pt idx="7">
                  <c:v>126</c:v>
                </c:pt>
                <c:pt idx="8">
                  <c:v>129</c:v>
                </c:pt>
                <c:pt idx="9">
                  <c:v>130</c:v>
                </c:pt>
                <c:pt idx="10">
                  <c:v>137</c:v>
                </c:pt>
                <c:pt idx="11">
                  <c:v>139</c:v>
                </c:pt>
                <c:pt idx="12">
                  <c:v>139</c:v>
                </c:pt>
                <c:pt idx="13">
                  <c:v>139</c:v>
                </c:pt>
                <c:pt idx="14">
                  <c:v>139</c:v>
                </c:pt>
                <c:pt idx="15">
                  <c:v>142</c:v>
                </c:pt>
                <c:pt idx="16">
                  <c:v>146</c:v>
                </c:pt>
                <c:pt idx="17">
                  <c:v>147</c:v>
                </c:pt>
                <c:pt idx="18">
                  <c:v>149</c:v>
                </c:pt>
                <c:pt idx="19">
                  <c:v>151</c:v>
                </c:pt>
                <c:pt idx="20">
                  <c:v>152</c:v>
                </c:pt>
                <c:pt idx="21">
                  <c:v>158</c:v>
                </c:pt>
                <c:pt idx="22">
                  <c:v>159</c:v>
                </c:pt>
                <c:pt idx="23">
                  <c:v>169</c:v>
                </c:pt>
                <c:pt idx="24">
                  <c:v>173</c:v>
                </c:pt>
                <c:pt idx="25">
                  <c:v>180</c:v>
                </c:pt>
                <c:pt idx="26">
                  <c:v>183</c:v>
                </c:pt>
                <c:pt idx="27">
                  <c:v>186</c:v>
                </c:pt>
                <c:pt idx="28">
                  <c:v>201</c:v>
                </c:pt>
              </c:numCache>
            </c:numRef>
          </c:val>
          <c:smooth val="0"/>
          <c:extLst>
            <c:ext xmlns:c16="http://schemas.microsoft.com/office/drawing/2014/chart" uri="{C3380CC4-5D6E-409C-BE32-E72D297353CC}">
              <c16:uniqueId val="{00000001-C110-4F2E-B8DB-D1014F5E4415}"/>
            </c:ext>
          </c:extLst>
        </c:ser>
        <c:dLbls>
          <c:showLegendKey val="0"/>
          <c:showVal val="0"/>
          <c:showCatName val="0"/>
          <c:showSerName val="0"/>
          <c:showPercent val="0"/>
          <c:showBubbleSize val="0"/>
        </c:dLbls>
        <c:marker val="1"/>
        <c:smooth val="0"/>
        <c:axId val="336311400"/>
        <c:axId val="336311784"/>
      </c:lineChart>
      <c:catAx>
        <c:axId val="336305880"/>
        <c:scaling>
          <c:orientation val="minMax"/>
        </c:scaling>
        <c:delete val="0"/>
        <c:axPos val="b"/>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2.1597539828479527E-2"/>
              <c:y val="9.7928577109679463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336404320"/>
        <c:crossesAt val="0"/>
        <c:auto val="0"/>
        <c:lblAlgn val="ctr"/>
        <c:lblOffset val="100"/>
        <c:tickLblSkip val="1"/>
        <c:tickMarkSkip val="1"/>
        <c:noMultiLvlLbl val="0"/>
      </c:catAx>
      <c:valAx>
        <c:axId val="336404320"/>
        <c:scaling>
          <c:orientation val="minMax"/>
          <c:max val="2100000"/>
          <c:min val="0"/>
        </c:scaling>
        <c:delete val="0"/>
        <c:axPos val="l"/>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（箇所）</a:t>
                </a:r>
              </a:p>
            </c:rich>
          </c:tx>
          <c:layout>
            <c:manualLayout>
              <c:xMode val="edge"/>
              <c:yMode val="edge"/>
              <c:x val="0.9379511842456818"/>
              <c:y val="0.10734473342347357"/>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305880"/>
        <c:crosses val="autoZero"/>
        <c:crossBetween val="between"/>
        <c:majorUnit val="300000"/>
      </c:valAx>
      <c:catAx>
        <c:axId val="336311400"/>
        <c:scaling>
          <c:orientation val="minMax"/>
        </c:scaling>
        <c:delete val="1"/>
        <c:axPos val="b"/>
        <c:numFmt formatCode="General" sourceLinked="1"/>
        <c:majorTickMark val="out"/>
        <c:minorTickMark val="none"/>
        <c:tickLblPos val="nextTo"/>
        <c:crossAx val="336311784"/>
        <c:crossesAt val="0"/>
        <c:auto val="0"/>
        <c:lblAlgn val="ctr"/>
        <c:lblOffset val="100"/>
        <c:noMultiLvlLbl val="0"/>
      </c:catAx>
      <c:valAx>
        <c:axId val="336311784"/>
        <c:scaling>
          <c:orientation val="minMax"/>
          <c:max val="220"/>
          <c:min val="0"/>
        </c:scaling>
        <c:delete val="0"/>
        <c:axPos val="r"/>
        <c:majorGridlines/>
        <c:minorGridlines>
          <c:spPr>
            <a:ln>
              <a:noFill/>
            </a:ln>
          </c:spPr>
        </c:minorGridlines>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311400"/>
        <c:crosses val="max"/>
        <c:crossBetween val="between"/>
        <c:majorUnit val="30"/>
        <c:minorUnit val="10"/>
      </c:valAx>
      <c:spPr>
        <a:solidFill>
          <a:srgbClr val="FFFFFF"/>
        </a:solidFill>
        <a:ln w="12700">
          <a:solidFill>
            <a:srgbClr val="808080"/>
          </a:solidFill>
          <a:prstDash val="solid"/>
        </a:ln>
      </c:spPr>
    </c:plotArea>
    <c:legend>
      <c:legendPos val="r"/>
      <c:layout>
        <c:manualLayout>
          <c:xMode val="edge"/>
          <c:yMode val="edge"/>
          <c:x val="0.11116947207946311"/>
          <c:y val="0.2067876666931785"/>
          <c:w val="0.30713743117439662"/>
          <c:h val="4.5197804819852083E-2"/>
        </c:manualLayout>
      </c:layout>
      <c:overlay val="0"/>
      <c:spPr>
        <a:solidFill>
          <a:srgbClr val="FFFFFF"/>
        </a:solidFill>
        <a:ln w="3175">
          <a:solidFill>
            <a:schemeClr val="tx1"/>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0" i="0" u="none" strike="noStrike" baseline="0">
                <a:solidFill>
                  <a:srgbClr val="000000"/>
                </a:solidFill>
                <a:latin typeface="ＭＳ Ｐゴシック"/>
                <a:ea typeface="ＭＳ Ｐゴシック"/>
                <a:cs typeface="ＭＳ Ｐゴシック"/>
              </a:defRPr>
            </a:pPr>
            <a:r>
              <a:rPr lang="ja-JP" altLang="en-US"/>
              <a:t>下水道普及率の推移</a:t>
            </a:r>
          </a:p>
        </c:rich>
      </c:tx>
      <c:layout>
        <c:manualLayout>
          <c:xMode val="edge"/>
          <c:yMode val="edge"/>
          <c:x val="0.32685919797999935"/>
          <c:y val="4.8016952426401249E-2"/>
        </c:manualLayout>
      </c:layout>
      <c:overlay val="0"/>
      <c:spPr>
        <a:noFill/>
        <a:ln w="25400">
          <a:noFill/>
        </a:ln>
      </c:spPr>
    </c:title>
    <c:autoTitleDeleted val="0"/>
    <c:plotArea>
      <c:layout>
        <c:manualLayout>
          <c:layoutTarget val="inner"/>
          <c:xMode val="edge"/>
          <c:yMode val="edge"/>
          <c:x val="9.5968520628085238E-2"/>
          <c:y val="0.14203588187840158"/>
          <c:w val="0.78097450855209061"/>
          <c:h val="0.63370146913453995"/>
        </c:manualLayout>
      </c:layout>
      <c:barChart>
        <c:barDir val="col"/>
        <c:grouping val="clustered"/>
        <c:varyColors val="0"/>
        <c:ser>
          <c:idx val="0"/>
          <c:order val="0"/>
          <c:spPr>
            <a:pattFill prst="pct50">
              <a:fgClr>
                <a:srgbClr val="000000"/>
              </a:fgClr>
              <a:bgClr>
                <a:srgbClr val="FFFFFF"/>
              </a:bgClr>
            </a:pattFill>
            <a:ln w="12700">
              <a:solidFill>
                <a:srgbClr val="000000"/>
              </a:solidFill>
              <a:prstDash val="solid"/>
            </a:ln>
          </c:spPr>
          <c:invertIfNegative val="0"/>
          <c:cat>
            <c:strRef>
              <c:f>表36!$A$5:$A$32</c:f>
              <c:strCache>
                <c:ptCount val="28"/>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平成２1年度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pt idx="27">
                  <c:v>令和元年度</c:v>
                </c:pt>
              </c:strCache>
            </c:strRef>
          </c:cat>
          <c:val>
            <c:numRef>
              <c:f>表36!$H$5:$H$32</c:f>
              <c:numCache>
                <c:formatCode>#,##0.0;[Red]\-#,##0.0</c:formatCode>
                <c:ptCount val="28"/>
                <c:pt idx="0">
                  <c:v>53.474839997651344</c:v>
                </c:pt>
                <c:pt idx="1">
                  <c:v>56.382650596800374</c:v>
                </c:pt>
                <c:pt idx="2">
                  <c:v>60.33801744866598</c:v>
                </c:pt>
                <c:pt idx="3">
                  <c:v>61.730988810230649</c:v>
                </c:pt>
                <c:pt idx="4">
                  <c:v>61.817093080403794</c:v>
                </c:pt>
                <c:pt idx="5">
                  <c:v>64.120009607918718</c:v>
                </c:pt>
                <c:pt idx="6">
                  <c:v>65.154369556062846</c:v>
                </c:pt>
                <c:pt idx="7">
                  <c:v>67.072619913191005</c:v>
                </c:pt>
                <c:pt idx="8">
                  <c:v>69.946604809943764</c:v>
                </c:pt>
                <c:pt idx="9">
                  <c:v>71.9449525302674</c:v>
                </c:pt>
                <c:pt idx="10">
                  <c:v>73.773231787792909</c:v>
                </c:pt>
                <c:pt idx="11">
                  <c:v>73.961022959812297</c:v>
                </c:pt>
                <c:pt idx="12">
                  <c:v>74.627768842460625</c:v>
                </c:pt>
                <c:pt idx="13">
                  <c:v>75.927263212977508</c:v>
                </c:pt>
                <c:pt idx="14">
                  <c:v>76.408544726301727</c:v>
                </c:pt>
                <c:pt idx="15">
                  <c:v>77.8</c:v>
                </c:pt>
                <c:pt idx="16">
                  <c:v>78.5</c:v>
                </c:pt>
                <c:pt idx="17">
                  <c:v>79.099999999999994</c:v>
                </c:pt>
                <c:pt idx="18">
                  <c:v>80.2</c:v>
                </c:pt>
                <c:pt idx="19">
                  <c:v>80.599999999999994</c:v>
                </c:pt>
                <c:pt idx="20">
                  <c:v>81.3</c:v>
                </c:pt>
                <c:pt idx="21">
                  <c:v>80.8</c:v>
                </c:pt>
                <c:pt idx="22">
                  <c:v>82.3</c:v>
                </c:pt>
                <c:pt idx="23">
                  <c:v>82.8</c:v>
                </c:pt>
                <c:pt idx="24">
                  <c:v>83.7</c:v>
                </c:pt>
                <c:pt idx="25">
                  <c:v>84.2</c:v>
                </c:pt>
                <c:pt idx="26">
                  <c:v>84.7</c:v>
                </c:pt>
                <c:pt idx="27">
                  <c:v>85.1</c:v>
                </c:pt>
              </c:numCache>
            </c:numRef>
          </c:val>
          <c:extLst>
            <c:ext xmlns:c16="http://schemas.microsoft.com/office/drawing/2014/chart" uri="{C3380CC4-5D6E-409C-BE32-E72D297353CC}">
              <c16:uniqueId val="{00000000-78A2-4211-977B-87A263458A2B}"/>
            </c:ext>
          </c:extLst>
        </c:ser>
        <c:ser>
          <c:idx val="1"/>
          <c:order val="1"/>
          <c:spPr>
            <a:solidFill>
              <a:srgbClr val="802060"/>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05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表36!$A$5:$A$32</c:f>
              <c:strCache>
                <c:ptCount val="28"/>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平成２1年度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pt idx="27">
                  <c:v>令和元年度</c:v>
                </c:pt>
              </c:strCache>
            </c:strRef>
          </c:cat>
          <c:val>
            <c:numRef>
              <c:f>表36!$I$5:$I$19</c:f>
              <c:numCache>
                <c:formatCode>#,##0.0;[Red]\-#,##0.0</c:formatCode>
                <c:ptCount val="15"/>
              </c:numCache>
            </c:numRef>
          </c:val>
          <c:extLst>
            <c:ext xmlns:c16="http://schemas.microsoft.com/office/drawing/2014/chart" uri="{C3380CC4-5D6E-409C-BE32-E72D297353CC}">
              <c16:uniqueId val="{00000001-78A2-4211-977B-87A263458A2B}"/>
            </c:ext>
          </c:extLst>
        </c:ser>
        <c:dLbls>
          <c:showLegendKey val="0"/>
          <c:showVal val="0"/>
          <c:showCatName val="0"/>
          <c:showSerName val="0"/>
          <c:showPercent val="0"/>
          <c:showBubbleSize val="0"/>
        </c:dLbls>
        <c:gapWidth val="150"/>
        <c:axId val="607098120"/>
        <c:axId val="607098512"/>
      </c:barChart>
      <c:catAx>
        <c:axId val="607098120"/>
        <c:scaling>
          <c:orientation val="minMax"/>
        </c:scaling>
        <c:delete val="0"/>
        <c:axPos val="b"/>
        <c:title>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1.5847868699956809E-2"/>
              <c:y val="5.2244151299269403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ゴシック"/>
                <a:ea typeface="ＭＳ ゴシック"/>
                <a:cs typeface="ＭＳ ゴシック"/>
              </a:defRPr>
            </a:pPr>
            <a:endParaRPr lang="ja-JP"/>
          </a:p>
        </c:txPr>
        <c:crossAx val="607098512"/>
        <c:crosses val="autoZero"/>
        <c:auto val="1"/>
        <c:lblAlgn val="ctr"/>
        <c:lblOffset val="100"/>
        <c:tickLblSkip val="1"/>
        <c:tickMarkSkip val="1"/>
        <c:noMultiLvlLbl val="0"/>
      </c:catAx>
      <c:valAx>
        <c:axId val="607098512"/>
        <c:scaling>
          <c:orientation val="minMax"/>
        </c:scaling>
        <c:delete val="0"/>
        <c:axPos val="l"/>
        <c:majorGridlines>
          <c:spPr>
            <a:ln w="3175">
              <a:solidFill>
                <a:srgbClr val="000000"/>
              </a:solidFill>
              <a:prstDash val="dash"/>
            </a:ln>
          </c:spPr>
        </c:majorGridlines>
        <c:numFmt formatCode="#,##0_);[Red]\(#,##0\)" sourceLinked="0"/>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6070981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ysClr val="windowText" lastClr="000000"/>
                </a:solidFill>
                <a:latin typeface="ＭＳ Ｐゴシック"/>
                <a:ea typeface="ＭＳ Ｐゴシック"/>
                <a:cs typeface="ＭＳ Ｐゴシック"/>
              </a:defRPr>
            </a:pPr>
            <a:r>
              <a:rPr lang="ja-JP" altLang="en-US">
                <a:solidFill>
                  <a:sysClr val="windowText" lastClr="000000"/>
                </a:solidFill>
              </a:rPr>
              <a:t>人身交通事故発生件数の推移</a:t>
            </a:r>
          </a:p>
        </c:rich>
      </c:tx>
      <c:layout>
        <c:manualLayout>
          <c:xMode val="edge"/>
          <c:yMode val="edge"/>
          <c:x val="0.34032914267441045"/>
          <c:y val="3.3829639465783171E-2"/>
        </c:manualLayout>
      </c:layout>
      <c:overlay val="0"/>
      <c:spPr>
        <a:noFill/>
        <a:ln w="25400">
          <a:noFill/>
        </a:ln>
      </c:spPr>
    </c:title>
    <c:autoTitleDeleted val="0"/>
    <c:plotArea>
      <c:layout>
        <c:manualLayout>
          <c:layoutTarget val="inner"/>
          <c:xMode val="edge"/>
          <c:yMode val="edge"/>
          <c:x val="9.3797346141430288E-2"/>
          <c:y val="0.15330206333613941"/>
          <c:w val="0.88048476539213594"/>
          <c:h val="0.60377428021617985"/>
        </c:manualLayout>
      </c:layout>
      <c:lineChart>
        <c:grouping val="standard"/>
        <c:varyColors val="0"/>
        <c:ser>
          <c:idx val="0"/>
          <c:order val="0"/>
          <c:spPr>
            <a:ln w="12700">
              <a:solidFill>
                <a:srgbClr val="000000"/>
              </a:solidFill>
              <a:prstDash val="solid"/>
            </a:ln>
          </c:spPr>
          <c:marker>
            <c:symbol val="square"/>
            <c:size val="6"/>
            <c:spPr>
              <a:solidFill>
                <a:srgbClr val="000000"/>
              </a:solidFill>
              <a:ln>
                <a:solidFill>
                  <a:srgbClr val="000000"/>
                </a:solidFill>
                <a:prstDash val="solid"/>
              </a:ln>
            </c:spPr>
          </c:marker>
          <c:cat>
            <c:strRef>
              <c:f>治安_表37!$A$5:$A$26</c:f>
              <c:strCache>
                <c:ptCount val="22"/>
                <c:pt idx="0">
                  <c:v>平成１１年</c:v>
                </c:pt>
                <c:pt idx="1">
                  <c:v>平成１２年</c:v>
                </c:pt>
                <c:pt idx="2">
                  <c:v>平成１３年</c:v>
                </c:pt>
                <c:pt idx="3">
                  <c:v>平成１４年</c:v>
                </c:pt>
                <c:pt idx="4">
                  <c:v>平成１５年</c:v>
                </c:pt>
                <c:pt idx="5">
                  <c:v>平成１６年</c:v>
                </c:pt>
                <c:pt idx="6">
                  <c:v>平成１７年</c:v>
                </c:pt>
                <c:pt idx="7">
                  <c:v>平成１８年</c:v>
                </c:pt>
                <c:pt idx="8">
                  <c:v>平成１９年</c:v>
                </c:pt>
                <c:pt idx="9">
                  <c:v>平成２０年</c:v>
                </c:pt>
                <c:pt idx="10">
                  <c:v>平成２１年</c:v>
                </c:pt>
                <c:pt idx="11">
                  <c:v>平成２２年</c:v>
                </c:pt>
                <c:pt idx="12">
                  <c:v>平成２３年</c:v>
                </c:pt>
                <c:pt idx="13">
                  <c:v>平成２４年</c:v>
                </c:pt>
                <c:pt idx="14">
                  <c:v>平成２５年</c:v>
                </c:pt>
                <c:pt idx="15">
                  <c:v>平成２６年</c:v>
                </c:pt>
                <c:pt idx="16">
                  <c:v>平成２７年</c:v>
                </c:pt>
                <c:pt idx="17">
                  <c:v>平成２８年</c:v>
                </c:pt>
                <c:pt idx="18">
                  <c:v>平成２９年</c:v>
                </c:pt>
                <c:pt idx="19">
                  <c:v>平成３０年</c:v>
                </c:pt>
                <c:pt idx="20">
                  <c:v>令和元年</c:v>
                </c:pt>
                <c:pt idx="21">
                  <c:v>令和２年</c:v>
                </c:pt>
              </c:strCache>
            </c:strRef>
          </c:cat>
          <c:val>
            <c:numRef>
              <c:f>治安_表37!$B$5:$B$26</c:f>
              <c:numCache>
                <c:formatCode>#,##0;[Red]#,##0</c:formatCode>
                <c:ptCount val="22"/>
                <c:pt idx="0">
                  <c:v>1821</c:v>
                </c:pt>
                <c:pt idx="1">
                  <c:v>1943</c:v>
                </c:pt>
                <c:pt idx="2">
                  <c:v>1877</c:v>
                </c:pt>
                <c:pt idx="3">
                  <c:v>2152</c:v>
                </c:pt>
                <c:pt idx="4">
                  <c:v>2148</c:v>
                </c:pt>
                <c:pt idx="5">
                  <c:v>1966</c:v>
                </c:pt>
                <c:pt idx="6">
                  <c:v>1897</c:v>
                </c:pt>
                <c:pt idx="7">
                  <c:v>1806</c:v>
                </c:pt>
                <c:pt idx="8">
                  <c:v>1489</c:v>
                </c:pt>
                <c:pt idx="9">
                  <c:v>1766</c:v>
                </c:pt>
                <c:pt idx="10">
                  <c:v>1316</c:v>
                </c:pt>
                <c:pt idx="11">
                  <c:v>1229</c:v>
                </c:pt>
                <c:pt idx="12">
                  <c:v>1054</c:v>
                </c:pt>
                <c:pt idx="13">
                  <c:v>1110</c:v>
                </c:pt>
                <c:pt idx="14">
                  <c:v>1027</c:v>
                </c:pt>
                <c:pt idx="15">
                  <c:v>954</c:v>
                </c:pt>
                <c:pt idx="16">
                  <c:v>943</c:v>
                </c:pt>
                <c:pt idx="17">
                  <c:v>879</c:v>
                </c:pt>
                <c:pt idx="18">
                  <c:v>784</c:v>
                </c:pt>
                <c:pt idx="19">
                  <c:v>758</c:v>
                </c:pt>
                <c:pt idx="20">
                  <c:v>635</c:v>
                </c:pt>
                <c:pt idx="21">
                  <c:v>553</c:v>
                </c:pt>
              </c:numCache>
            </c:numRef>
          </c:val>
          <c:smooth val="0"/>
          <c:extLst>
            <c:ext xmlns:c16="http://schemas.microsoft.com/office/drawing/2014/chart" uri="{C3380CC4-5D6E-409C-BE32-E72D297353CC}">
              <c16:uniqueId val="{00000000-0F7D-40EB-B6FC-6CC52873B03C}"/>
            </c:ext>
          </c:extLst>
        </c:ser>
        <c:dLbls>
          <c:showLegendKey val="0"/>
          <c:showVal val="0"/>
          <c:showCatName val="0"/>
          <c:showSerName val="0"/>
          <c:showPercent val="0"/>
          <c:showBubbleSize val="0"/>
        </c:dLbls>
        <c:marker val="1"/>
        <c:smooth val="0"/>
        <c:axId val="327576480"/>
        <c:axId val="327578048"/>
      </c:lineChart>
      <c:catAx>
        <c:axId val="3275764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327578048"/>
        <c:crosses val="autoZero"/>
        <c:auto val="1"/>
        <c:lblAlgn val="ctr"/>
        <c:lblOffset val="100"/>
        <c:tickLblSkip val="1"/>
        <c:tickMarkSkip val="1"/>
        <c:noMultiLvlLbl val="0"/>
      </c:catAx>
      <c:valAx>
        <c:axId val="327578048"/>
        <c:scaling>
          <c:orientation val="minMax"/>
        </c:scaling>
        <c:delete val="0"/>
        <c:axPos val="l"/>
        <c:majorGridlines>
          <c:spPr>
            <a:ln w="3175">
              <a:solidFill>
                <a:srgbClr val="000000"/>
              </a:solidFill>
              <a:prstDash val="dash"/>
            </a:ln>
          </c:spPr>
        </c:majorGridlines>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（件）</a:t>
                </a:r>
              </a:p>
            </c:rich>
          </c:tx>
          <c:layout>
            <c:manualLayout>
              <c:xMode val="edge"/>
              <c:yMode val="edge"/>
              <c:x val="2.7231467473524961E-2"/>
              <c:y val="6.1320754716981132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27576480"/>
        <c:crosses val="autoZero"/>
        <c:crossBetween val="between"/>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0" i="0" u="none" strike="noStrike" baseline="0">
                <a:solidFill>
                  <a:srgbClr val="000000"/>
                </a:solidFill>
                <a:latin typeface="ＭＳ Ｐゴシック"/>
                <a:ea typeface="ＭＳ Ｐゴシック"/>
                <a:cs typeface="ＭＳ Ｐゴシック"/>
              </a:defRPr>
            </a:pPr>
            <a:r>
              <a:rPr lang="ja-JP" altLang="en-US"/>
              <a:t>火災件数の推移</a:t>
            </a:r>
          </a:p>
        </c:rich>
      </c:tx>
      <c:layout>
        <c:manualLayout>
          <c:xMode val="edge"/>
          <c:yMode val="edge"/>
          <c:x val="0.38823537682789649"/>
          <c:y val="3.1042157466165787E-2"/>
        </c:manualLayout>
      </c:layout>
      <c:overlay val="0"/>
      <c:spPr>
        <a:noFill/>
        <a:ln w="25400">
          <a:noFill/>
        </a:ln>
      </c:spPr>
    </c:title>
    <c:autoTitleDeleted val="0"/>
    <c:plotArea>
      <c:layout>
        <c:manualLayout>
          <c:layoutTarget val="inner"/>
          <c:xMode val="edge"/>
          <c:yMode val="edge"/>
          <c:x val="4.5240995082965522E-2"/>
          <c:y val="0.16186265833131339"/>
          <c:w val="0.86339988751406072"/>
          <c:h val="0.58106104661445623"/>
        </c:manualLayout>
      </c:layout>
      <c:lineChart>
        <c:grouping val="standard"/>
        <c:varyColors val="0"/>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cat>
            <c:strRef>
              <c:f>表38!$A$5:$A$29</c:f>
              <c:strCache>
                <c:ptCount val="25"/>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令和元年</c:v>
                </c:pt>
                <c:pt idx="24">
                  <c:v>令和２年</c:v>
                </c:pt>
              </c:strCache>
            </c:strRef>
          </c:cat>
          <c:val>
            <c:numRef>
              <c:f>表38!$B$5:$B$29</c:f>
              <c:numCache>
                <c:formatCode>#,##0_);[Red]\(#,##0\)</c:formatCode>
                <c:ptCount val="25"/>
                <c:pt idx="0">
                  <c:v>174</c:v>
                </c:pt>
                <c:pt idx="1">
                  <c:v>191</c:v>
                </c:pt>
                <c:pt idx="2">
                  <c:v>107</c:v>
                </c:pt>
                <c:pt idx="3">
                  <c:v>137</c:v>
                </c:pt>
                <c:pt idx="4">
                  <c:v>164</c:v>
                </c:pt>
                <c:pt idx="5">
                  <c:v>127</c:v>
                </c:pt>
                <c:pt idx="6">
                  <c:v>139</c:v>
                </c:pt>
                <c:pt idx="7">
                  <c:v>100</c:v>
                </c:pt>
                <c:pt idx="8">
                  <c:v>129</c:v>
                </c:pt>
                <c:pt idx="9">
                  <c:v>108</c:v>
                </c:pt>
                <c:pt idx="10">
                  <c:v>83</c:v>
                </c:pt>
                <c:pt idx="11">
                  <c:v>104</c:v>
                </c:pt>
                <c:pt idx="12">
                  <c:v>86</c:v>
                </c:pt>
                <c:pt idx="13">
                  <c:v>133</c:v>
                </c:pt>
                <c:pt idx="14">
                  <c:v>67</c:v>
                </c:pt>
                <c:pt idx="15">
                  <c:v>79</c:v>
                </c:pt>
                <c:pt idx="16">
                  <c:v>100</c:v>
                </c:pt>
                <c:pt idx="17">
                  <c:v>82</c:v>
                </c:pt>
                <c:pt idx="18">
                  <c:v>114</c:v>
                </c:pt>
                <c:pt idx="19">
                  <c:v>78</c:v>
                </c:pt>
                <c:pt idx="20">
                  <c:v>65</c:v>
                </c:pt>
                <c:pt idx="21">
                  <c:v>74</c:v>
                </c:pt>
                <c:pt idx="22">
                  <c:v>76</c:v>
                </c:pt>
                <c:pt idx="23">
                  <c:v>66</c:v>
                </c:pt>
                <c:pt idx="24">
                  <c:v>63</c:v>
                </c:pt>
              </c:numCache>
            </c:numRef>
          </c:val>
          <c:smooth val="0"/>
          <c:extLst>
            <c:ext xmlns:c16="http://schemas.microsoft.com/office/drawing/2014/chart" uri="{C3380CC4-5D6E-409C-BE32-E72D297353CC}">
              <c16:uniqueId val="{00000000-2BD5-4850-8F16-3FAB35C7F508}"/>
            </c:ext>
          </c:extLst>
        </c:ser>
        <c:dLbls>
          <c:showLegendKey val="0"/>
          <c:showVal val="0"/>
          <c:showCatName val="0"/>
          <c:showSerName val="0"/>
          <c:showPercent val="0"/>
          <c:showBubbleSize val="0"/>
        </c:dLbls>
        <c:marker val="1"/>
        <c:smooth val="0"/>
        <c:axId val="338353496"/>
        <c:axId val="338353880"/>
      </c:lineChart>
      <c:catAx>
        <c:axId val="3383534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25" b="0" i="0" u="none" strike="noStrike" baseline="0">
                <a:solidFill>
                  <a:srgbClr val="000000"/>
                </a:solidFill>
                <a:latin typeface="ＭＳ Ｐゴシック"/>
                <a:ea typeface="ＭＳ Ｐゴシック"/>
                <a:cs typeface="ＭＳ Ｐゴシック"/>
              </a:defRPr>
            </a:pPr>
            <a:endParaRPr lang="ja-JP"/>
          </a:p>
        </c:txPr>
        <c:crossAx val="338353880"/>
        <c:crosses val="autoZero"/>
        <c:auto val="1"/>
        <c:lblAlgn val="ctr"/>
        <c:lblOffset val="100"/>
        <c:tickLblSkip val="1"/>
        <c:tickMarkSkip val="1"/>
        <c:noMultiLvlLbl val="0"/>
      </c:catAx>
      <c:valAx>
        <c:axId val="338353880"/>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925" b="0" i="0" u="none" strike="noStrike" baseline="0">
                    <a:solidFill>
                      <a:srgbClr val="000000"/>
                    </a:solidFill>
                    <a:latin typeface="ＭＳ Ｐゴシック"/>
                    <a:ea typeface="ＭＳ Ｐゴシック"/>
                  </a:rPr>
                  <a:t>(件)</a:t>
                </a:r>
              </a:p>
            </c:rich>
          </c:tx>
          <c:layout>
            <c:manualLayout>
              <c:xMode val="edge"/>
              <c:yMode val="edge"/>
              <c:x val="1.0534776902887139E-2"/>
              <c:y val="7.8848823142390223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3383534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ja-JP" altLang="en-US">
                <a:latin typeface="+mj-ea"/>
                <a:ea typeface="+mj-ea"/>
              </a:rPr>
              <a:t>令和２年（</a:t>
            </a:r>
            <a:r>
              <a:rPr lang="en-US" altLang="ja-JP">
                <a:latin typeface="+mj-ea"/>
                <a:ea typeface="+mj-ea"/>
              </a:rPr>
              <a:t>2020</a:t>
            </a:r>
            <a:r>
              <a:rPr lang="ja-JP" altLang="en-US">
                <a:latin typeface="+mj-ea"/>
                <a:ea typeface="+mj-ea"/>
              </a:rPr>
              <a:t>年）中の出火原因 件数</a:t>
            </a:r>
          </a:p>
        </c:rich>
      </c:tx>
      <c:overlay val="0"/>
    </c:title>
    <c:autoTitleDeleted val="0"/>
    <c:plotArea>
      <c:layout/>
      <c:barChart>
        <c:barDir val="col"/>
        <c:grouping val="clustered"/>
        <c:varyColors val="0"/>
        <c:ser>
          <c:idx val="0"/>
          <c:order val="0"/>
          <c:tx>
            <c:strRef>
              <c:f>[7]出火原因グラフデータ!$B$1:$B$2</c:f>
              <c:strCache>
                <c:ptCount val="1"/>
                <c:pt idx="0">
                  <c:v>件数</c:v>
                </c:pt>
              </c:strCache>
            </c:strRef>
          </c:tx>
          <c:spPr>
            <a:pattFill prst="pct40">
              <a:fgClr>
                <a:schemeClr val="tx1"/>
              </a:fgClr>
              <a:bgClr>
                <a:schemeClr val="bg1"/>
              </a:bgClr>
            </a:pattFill>
            <a:ln>
              <a:solidFill>
                <a:schemeClr val="tx1"/>
              </a:solidFill>
            </a:ln>
          </c:spPr>
          <c:invertIfNegative val="0"/>
          <c:cat>
            <c:strRef>
              <c:f>[7]出火原因グラフデータ!$A$3:$A$11</c:f>
              <c:strCache>
                <c:ptCount val="9"/>
                <c:pt idx="0">
                  <c:v>放火及び放火の疑い</c:v>
                </c:pt>
                <c:pt idx="1">
                  <c:v>たき火</c:v>
                </c:pt>
                <c:pt idx="2">
                  <c:v>こんろ</c:v>
                </c:pt>
                <c:pt idx="3">
                  <c:v>電気機器</c:v>
                </c:pt>
                <c:pt idx="4">
                  <c:v>電気配線</c:v>
                </c:pt>
                <c:pt idx="5">
                  <c:v>たばこ</c:v>
                </c:pt>
                <c:pt idx="6">
                  <c:v>ストーブ</c:v>
                </c:pt>
                <c:pt idx="7">
                  <c:v>その他</c:v>
                </c:pt>
                <c:pt idx="8">
                  <c:v>不明</c:v>
                </c:pt>
              </c:strCache>
            </c:strRef>
          </c:cat>
          <c:val>
            <c:numRef>
              <c:f>[7]出火原因グラフデータ!$B$3:$B$11</c:f>
              <c:numCache>
                <c:formatCode>General</c:formatCode>
                <c:ptCount val="9"/>
                <c:pt idx="0">
                  <c:v>8</c:v>
                </c:pt>
                <c:pt idx="1">
                  <c:v>11</c:v>
                </c:pt>
                <c:pt idx="2">
                  <c:v>4</c:v>
                </c:pt>
                <c:pt idx="3">
                  <c:v>4</c:v>
                </c:pt>
                <c:pt idx="4">
                  <c:v>2</c:v>
                </c:pt>
                <c:pt idx="5">
                  <c:v>6</c:v>
                </c:pt>
                <c:pt idx="6">
                  <c:v>2</c:v>
                </c:pt>
                <c:pt idx="7">
                  <c:v>13</c:v>
                </c:pt>
                <c:pt idx="8">
                  <c:v>13</c:v>
                </c:pt>
              </c:numCache>
            </c:numRef>
          </c:val>
          <c:extLst>
            <c:ext xmlns:c16="http://schemas.microsoft.com/office/drawing/2014/chart" uri="{C3380CC4-5D6E-409C-BE32-E72D297353CC}">
              <c16:uniqueId val="{00000000-B34C-43FC-9EA8-F1214A485EEB}"/>
            </c:ext>
          </c:extLst>
        </c:ser>
        <c:dLbls>
          <c:showLegendKey val="0"/>
          <c:showVal val="0"/>
          <c:showCatName val="0"/>
          <c:showSerName val="0"/>
          <c:showPercent val="0"/>
          <c:showBubbleSize val="0"/>
        </c:dLbls>
        <c:gapWidth val="150"/>
        <c:axId val="338130192"/>
        <c:axId val="338130576"/>
      </c:barChart>
      <c:catAx>
        <c:axId val="338130192"/>
        <c:scaling>
          <c:orientation val="minMax"/>
        </c:scaling>
        <c:delete val="0"/>
        <c:axPos val="b"/>
        <c:numFmt formatCode="General" sourceLinked="1"/>
        <c:majorTickMark val="out"/>
        <c:minorTickMark val="none"/>
        <c:tickLblPos val="nextTo"/>
        <c:txPr>
          <a:bodyPr rot="0" vert="wordArtVertRtl"/>
          <a:lstStyle/>
          <a:p>
            <a:pPr>
              <a:defRPr sz="900"/>
            </a:pPr>
            <a:endParaRPr lang="ja-JP"/>
          </a:p>
        </c:txPr>
        <c:crossAx val="338130576"/>
        <c:crosses val="autoZero"/>
        <c:auto val="1"/>
        <c:lblAlgn val="ctr"/>
        <c:lblOffset val="100"/>
        <c:noMultiLvlLbl val="0"/>
      </c:catAx>
      <c:valAx>
        <c:axId val="338130576"/>
        <c:scaling>
          <c:orientation val="minMax"/>
        </c:scaling>
        <c:delete val="0"/>
        <c:axPos val="l"/>
        <c:majorGridlines/>
        <c:numFmt formatCode="General" sourceLinked="1"/>
        <c:majorTickMark val="out"/>
        <c:minorTickMark val="none"/>
        <c:tickLblPos val="nextTo"/>
        <c:crossAx val="338130192"/>
        <c:crosses val="autoZero"/>
        <c:crossBetween val="between"/>
      </c:valAx>
    </c:plotArea>
    <c:plotVisOnly val="1"/>
    <c:dispBlanksAs val="gap"/>
    <c:showDLblsOverMax val="0"/>
  </c:chart>
  <c:txPr>
    <a:bodyPr/>
    <a:lstStyle/>
    <a:p>
      <a:pPr>
        <a:defRPr sz="800"/>
      </a:pPr>
      <a:endParaRPr lang="ja-JP"/>
    </a:p>
  </c:txPr>
  <c:printSettings>
    <c:headerFooter/>
    <c:pageMargins b="0.75000000000000022" l="0.70000000000000018" r="0.70000000000000018" t="0.75000000000000022" header="0.3000000000000001" footer="0.3000000000000001"/>
    <c:pageSetup paperSize="8"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ja-JP" altLang="en-US">
                <a:solidFill>
                  <a:sysClr val="windowText" lastClr="000000"/>
                </a:solidFill>
              </a:rPr>
              <a:t>救急出場件数の推移</a:t>
            </a:r>
            <a:endParaRPr lang="en-US" altLang="ja-JP">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0.13666323568032163"/>
          <c:y val="0.28080824840763552"/>
          <c:w val="0.85297440944881886"/>
          <c:h val="0.58466097987751531"/>
        </c:manualLayout>
      </c:layout>
      <c:lineChart>
        <c:grouping val="standard"/>
        <c:varyColors val="0"/>
        <c:ser>
          <c:idx val="0"/>
          <c:order val="0"/>
          <c:spPr>
            <a:ln w="28575" cap="rnd">
              <a:solidFill>
                <a:schemeClr val="dk1">
                  <a:tint val="88500"/>
                </a:schemeClr>
              </a:solidFill>
              <a:round/>
            </a:ln>
            <a:effectLst/>
          </c:spPr>
          <c:marker>
            <c:symbol val="circle"/>
            <c:size val="5"/>
            <c:spPr>
              <a:solidFill>
                <a:schemeClr val="dk1">
                  <a:tint val="88500"/>
                </a:schemeClr>
              </a:solidFill>
              <a:ln w="9525">
                <a:solidFill>
                  <a:schemeClr val="dk1">
                    <a:tint val="88500"/>
                  </a:schemeClr>
                </a:solidFill>
              </a:ln>
              <a:effectLst/>
            </c:spPr>
          </c:marker>
          <c:cat>
            <c:strRef>
              <c:f>表39!$A$6:$A$30</c:f>
              <c:strCache>
                <c:ptCount val="25"/>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令和元年</c:v>
                </c:pt>
                <c:pt idx="24">
                  <c:v>令和２年</c:v>
                </c:pt>
              </c:strCache>
            </c:strRef>
          </c:cat>
          <c:val>
            <c:numRef>
              <c:f>表39!$B$6:$B$30</c:f>
              <c:numCache>
                <c:formatCode>#,##0;[Red]#,##0</c:formatCode>
                <c:ptCount val="25"/>
                <c:pt idx="0">
                  <c:v>3935</c:v>
                </c:pt>
                <c:pt idx="1">
                  <c:v>4096</c:v>
                </c:pt>
                <c:pt idx="2">
                  <c:v>4242</c:v>
                </c:pt>
                <c:pt idx="3">
                  <c:v>4331</c:v>
                </c:pt>
                <c:pt idx="4">
                  <c:v>4900</c:v>
                </c:pt>
                <c:pt idx="5">
                  <c:v>5166</c:v>
                </c:pt>
                <c:pt idx="6">
                  <c:v>5338</c:v>
                </c:pt>
                <c:pt idx="7">
                  <c:v>5619</c:v>
                </c:pt>
                <c:pt idx="8">
                  <c:v>6183</c:v>
                </c:pt>
                <c:pt idx="9">
                  <c:v>6754</c:v>
                </c:pt>
                <c:pt idx="10">
                  <c:v>6971</c:v>
                </c:pt>
                <c:pt idx="11">
                  <c:v>6926</c:v>
                </c:pt>
                <c:pt idx="12">
                  <c:v>6877</c:v>
                </c:pt>
                <c:pt idx="13">
                  <c:v>6877</c:v>
                </c:pt>
                <c:pt idx="14">
                  <c:v>7364</c:v>
                </c:pt>
                <c:pt idx="15">
                  <c:v>7918</c:v>
                </c:pt>
                <c:pt idx="16">
                  <c:v>8120</c:v>
                </c:pt>
                <c:pt idx="17">
                  <c:v>8130</c:v>
                </c:pt>
                <c:pt idx="18">
                  <c:v>8097</c:v>
                </c:pt>
                <c:pt idx="19">
                  <c:v>8397</c:v>
                </c:pt>
                <c:pt idx="20">
                  <c:v>8775</c:v>
                </c:pt>
                <c:pt idx="21">
                  <c:v>9041</c:v>
                </c:pt>
                <c:pt idx="22">
                  <c:v>9493</c:v>
                </c:pt>
                <c:pt idx="23">
                  <c:v>9554</c:v>
                </c:pt>
                <c:pt idx="24">
                  <c:v>8013</c:v>
                </c:pt>
              </c:numCache>
            </c:numRef>
          </c:val>
          <c:smooth val="0"/>
          <c:extLst>
            <c:ext xmlns:c16="http://schemas.microsoft.com/office/drawing/2014/chart" uri="{C3380CC4-5D6E-409C-BE32-E72D297353CC}">
              <c16:uniqueId val="{00000000-56E1-422F-A0A3-337159B03EB7}"/>
            </c:ext>
          </c:extLst>
        </c:ser>
        <c:dLbls>
          <c:showLegendKey val="0"/>
          <c:showVal val="0"/>
          <c:showCatName val="0"/>
          <c:showSerName val="0"/>
          <c:showPercent val="0"/>
          <c:showBubbleSize val="0"/>
        </c:dLbls>
        <c:marker val="1"/>
        <c:smooth val="0"/>
        <c:axId val="94072472"/>
        <c:axId val="94075216"/>
      </c:lineChart>
      <c:catAx>
        <c:axId val="9407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ja-JP"/>
          </a:p>
        </c:txPr>
        <c:crossAx val="94075216"/>
        <c:crosses val="autoZero"/>
        <c:auto val="1"/>
        <c:lblAlgn val="ctr"/>
        <c:lblOffset val="100"/>
        <c:noMultiLvlLbl val="0"/>
      </c:catAx>
      <c:valAx>
        <c:axId val="94075216"/>
        <c:scaling>
          <c:orientation val="minMax"/>
          <c:max val="1000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件数</a:t>
                </a:r>
              </a:p>
            </c:rich>
          </c:tx>
          <c:layout>
            <c:manualLayout>
              <c:xMode val="edge"/>
              <c:yMode val="edge"/>
              <c:x val="7.6688885265712062E-2"/>
              <c:y val="0.16863489450059949"/>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407247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alpha val="98000"/>
        </a:sys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a:pPr>
            <a:r>
              <a:rPr lang="ja-JP"/>
              <a:t>自家用自動車</a:t>
            </a:r>
            <a:r>
              <a:rPr lang="ja-JP" altLang="en-US"/>
              <a:t>保有</a:t>
            </a:r>
            <a:r>
              <a:rPr lang="ja-JP"/>
              <a:t>台数の推移</a:t>
            </a:r>
          </a:p>
        </c:rich>
      </c:tx>
      <c:layout>
        <c:manualLayout>
          <c:xMode val="edge"/>
          <c:yMode val="edge"/>
          <c:x val="0.22330148051881865"/>
          <c:y val="2.6250863378919742E-2"/>
        </c:manualLayout>
      </c:layout>
      <c:overlay val="0"/>
    </c:title>
    <c:autoTitleDeleted val="0"/>
    <c:plotArea>
      <c:layout>
        <c:manualLayout>
          <c:layoutTarget val="inner"/>
          <c:xMode val="edge"/>
          <c:yMode val="edge"/>
          <c:x val="0.13592254488165087"/>
          <c:y val="0.11604966254258908"/>
          <c:w val="0.65372271585936848"/>
          <c:h val="0.61992885285694643"/>
        </c:manualLayout>
      </c:layout>
      <c:lineChart>
        <c:grouping val="standard"/>
        <c:varyColors val="0"/>
        <c:ser>
          <c:idx val="0"/>
          <c:order val="0"/>
          <c:tx>
            <c:strRef>
              <c:f>表42!$B$3</c:f>
              <c:strCache>
                <c:ptCount val="1"/>
                <c:pt idx="0">
                  <c:v>乗用自動車</c:v>
                </c:pt>
              </c:strCache>
            </c:strRef>
          </c:tx>
          <c:spPr>
            <a:ln>
              <a:solidFill>
                <a:schemeClr val="accent1"/>
              </a:solidFill>
            </a:ln>
          </c:spPr>
          <c:marker>
            <c:spPr>
              <a:solidFill>
                <a:schemeClr val="accent1"/>
              </a:solidFill>
              <a:ln>
                <a:solidFill>
                  <a:schemeClr val="accent1"/>
                </a:solidFill>
              </a:ln>
            </c:spPr>
          </c:marker>
          <c:cat>
            <c:strRef>
              <c:f>表42!$A$4:$A$22</c:f>
              <c:strCache>
                <c:ptCount val="19"/>
                <c:pt idx="0">
                  <c:v>平成１２年度</c:v>
                </c:pt>
                <c:pt idx="1">
                  <c:v>平成１３年度</c:v>
                </c:pt>
                <c:pt idx="2">
                  <c:v>平成１４年度</c:v>
                </c:pt>
                <c:pt idx="3">
                  <c:v>平成１５年度</c:v>
                </c:pt>
                <c:pt idx="4">
                  <c:v>平成１６年度</c:v>
                </c:pt>
                <c:pt idx="5">
                  <c:v>平成１７年度</c:v>
                </c:pt>
                <c:pt idx="6">
                  <c:v>平成１８年度</c:v>
                </c:pt>
                <c:pt idx="7">
                  <c:v>平成１９年度</c:v>
                </c:pt>
                <c:pt idx="8">
                  <c:v>平成２０年度</c:v>
                </c:pt>
                <c:pt idx="9">
                  <c:v>平成２１年度</c:v>
                </c:pt>
                <c:pt idx="10">
                  <c:v>平成２２年度</c:v>
                </c:pt>
                <c:pt idx="11">
                  <c:v>平成２３年度</c:v>
                </c:pt>
                <c:pt idx="12">
                  <c:v>平成２４年度</c:v>
                </c:pt>
                <c:pt idx="13">
                  <c:v>平成２５年度</c:v>
                </c:pt>
                <c:pt idx="14">
                  <c:v>平成２６年度</c:v>
                </c:pt>
                <c:pt idx="15">
                  <c:v>平成２７年度</c:v>
                </c:pt>
                <c:pt idx="16">
                  <c:v>平成２８年度</c:v>
                </c:pt>
                <c:pt idx="17">
                  <c:v>平成２９年度</c:v>
                </c:pt>
                <c:pt idx="18">
                  <c:v>平成３０年度</c:v>
                </c:pt>
              </c:strCache>
            </c:strRef>
          </c:cat>
          <c:val>
            <c:numRef>
              <c:f>表42!$B$4:$B$22</c:f>
              <c:numCache>
                <c:formatCode>#,##0_);[Red]\(#,##0\)</c:formatCode>
                <c:ptCount val="19"/>
                <c:pt idx="0">
                  <c:v>89908</c:v>
                </c:pt>
                <c:pt idx="1">
                  <c:v>91384</c:v>
                </c:pt>
                <c:pt idx="2">
                  <c:v>92583</c:v>
                </c:pt>
                <c:pt idx="3">
                  <c:v>93288</c:v>
                </c:pt>
                <c:pt idx="4">
                  <c:v>94927</c:v>
                </c:pt>
                <c:pt idx="5">
                  <c:v>96124</c:v>
                </c:pt>
                <c:pt idx="6">
                  <c:v>96156</c:v>
                </c:pt>
                <c:pt idx="7">
                  <c:v>95928</c:v>
                </c:pt>
                <c:pt idx="8">
                  <c:v>95743</c:v>
                </c:pt>
                <c:pt idx="9">
                  <c:v>96244</c:v>
                </c:pt>
                <c:pt idx="10">
                  <c:v>96898</c:v>
                </c:pt>
                <c:pt idx="11">
                  <c:v>97783</c:v>
                </c:pt>
                <c:pt idx="12">
                  <c:v>98731</c:v>
                </c:pt>
                <c:pt idx="13">
                  <c:v>99772</c:v>
                </c:pt>
                <c:pt idx="14">
                  <c:v>100645</c:v>
                </c:pt>
                <c:pt idx="15">
                  <c:v>101715</c:v>
                </c:pt>
                <c:pt idx="16">
                  <c:v>103587</c:v>
                </c:pt>
                <c:pt idx="17">
                  <c:v>104973</c:v>
                </c:pt>
                <c:pt idx="18">
                  <c:v>106668</c:v>
                </c:pt>
              </c:numCache>
            </c:numRef>
          </c:val>
          <c:smooth val="0"/>
          <c:extLst>
            <c:ext xmlns:c16="http://schemas.microsoft.com/office/drawing/2014/chart" uri="{C3380CC4-5D6E-409C-BE32-E72D297353CC}">
              <c16:uniqueId val="{00000000-6AE4-4A4B-8F48-5833D6356C63}"/>
            </c:ext>
          </c:extLst>
        </c:ser>
        <c:ser>
          <c:idx val="1"/>
          <c:order val="1"/>
          <c:tx>
            <c:strRef>
              <c:f>表42!$C$3</c:f>
              <c:strCache>
                <c:ptCount val="1"/>
                <c:pt idx="0">
                  <c:v>軽自動車</c:v>
                </c:pt>
              </c:strCache>
            </c:strRef>
          </c:tx>
          <c:spPr>
            <a:ln>
              <a:solidFill>
                <a:schemeClr val="accent2">
                  <a:lumMod val="75000"/>
                </a:schemeClr>
              </a:solidFill>
            </a:ln>
          </c:spPr>
          <c:marker>
            <c:spPr>
              <a:solidFill>
                <a:schemeClr val="accent2">
                  <a:lumMod val="75000"/>
                </a:schemeClr>
              </a:solidFill>
              <a:ln>
                <a:solidFill>
                  <a:schemeClr val="accent2">
                    <a:lumMod val="75000"/>
                  </a:schemeClr>
                </a:solidFill>
              </a:ln>
            </c:spPr>
          </c:marker>
          <c:cat>
            <c:strRef>
              <c:f>表42!$A$4:$A$22</c:f>
              <c:strCache>
                <c:ptCount val="19"/>
                <c:pt idx="0">
                  <c:v>平成１２年度</c:v>
                </c:pt>
                <c:pt idx="1">
                  <c:v>平成１３年度</c:v>
                </c:pt>
                <c:pt idx="2">
                  <c:v>平成１４年度</c:v>
                </c:pt>
                <c:pt idx="3">
                  <c:v>平成１５年度</c:v>
                </c:pt>
                <c:pt idx="4">
                  <c:v>平成１６年度</c:v>
                </c:pt>
                <c:pt idx="5">
                  <c:v>平成１７年度</c:v>
                </c:pt>
                <c:pt idx="6">
                  <c:v>平成１８年度</c:v>
                </c:pt>
                <c:pt idx="7">
                  <c:v>平成１９年度</c:v>
                </c:pt>
                <c:pt idx="8">
                  <c:v>平成２０年度</c:v>
                </c:pt>
                <c:pt idx="9">
                  <c:v>平成２１年度</c:v>
                </c:pt>
                <c:pt idx="10">
                  <c:v>平成２２年度</c:v>
                </c:pt>
                <c:pt idx="11">
                  <c:v>平成２３年度</c:v>
                </c:pt>
                <c:pt idx="12">
                  <c:v>平成２４年度</c:v>
                </c:pt>
                <c:pt idx="13">
                  <c:v>平成２５年度</c:v>
                </c:pt>
                <c:pt idx="14">
                  <c:v>平成２６年度</c:v>
                </c:pt>
                <c:pt idx="15">
                  <c:v>平成２７年度</c:v>
                </c:pt>
                <c:pt idx="16">
                  <c:v>平成２８年度</c:v>
                </c:pt>
                <c:pt idx="17">
                  <c:v>平成２９年度</c:v>
                </c:pt>
                <c:pt idx="18">
                  <c:v>平成３０年度</c:v>
                </c:pt>
              </c:strCache>
            </c:strRef>
          </c:cat>
          <c:val>
            <c:numRef>
              <c:f>表42!$C$4:$C$22</c:f>
              <c:numCache>
                <c:formatCode>#,##0_);[Red]\(#,##0\)</c:formatCode>
                <c:ptCount val="19"/>
                <c:pt idx="0">
                  <c:v>27622</c:v>
                </c:pt>
                <c:pt idx="1">
                  <c:v>28772</c:v>
                </c:pt>
                <c:pt idx="2">
                  <c:v>29932</c:v>
                </c:pt>
                <c:pt idx="3">
                  <c:v>31177</c:v>
                </c:pt>
                <c:pt idx="4">
                  <c:v>32519</c:v>
                </c:pt>
                <c:pt idx="5">
                  <c:v>34236</c:v>
                </c:pt>
                <c:pt idx="6">
                  <c:v>35972</c:v>
                </c:pt>
                <c:pt idx="7">
                  <c:v>37868</c:v>
                </c:pt>
                <c:pt idx="8">
                  <c:v>40085</c:v>
                </c:pt>
                <c:pt idx="9">
                  <c:v>41622</c:v>
                </c:pt>
                <c:pt idx="10">
                  <c:v>43058</c:v>
                </c:pt>
                <c:pt idx="11">
                  <c:v>44333</c:v>
                </c:pt>
                <c:pt idx="12">
                  <c:v>45988</c:v>
                </c:pt>
                <c:pt idx="13">
                  <c:v>47981</c:v>
                </c:pt>
                <c:pt idx="14">
                  <c:v>50082</c:v>
                </c:pt>
                <c:pt idx="15">
                  <c:v>51716</c:v>
                </c:pt>
                <c:pt idx="16">
                  <c:v>52864</c:v>
                </c:pt>
                <c:pt idx="17">
                  <c:v>54093</c:v>
                </c:pt>
                <c:pt idx="18">
                  <c:v>55655</c:v>
                </c:pt>
              </c:numCache>
            </c:numRef>
          </c:val>
          <c:smooth val="0"/>
          <c:extLst>
            <c:ext xmlns:c16="http://schemas.microsoft.com/office/drawing/2014/chart" uri="{C3380CC4-5D6E-409C-BE32-E72D297353CC}">
              <c16:uniqueId val="{00000001-6AE4-4A4B-8F48-5833D6356C63}"/>
            </c:ext>
          </c:extLst>
        </c:ser>
        <c:dLbls>
          <c:showLegendKey val="0"/>
          <c:showVal val="0"/>
          <c:showCatName val="0"/>
          <c:showSerName val="0"/>
          <c:showPercent val="0"/>
          <c:showBubbleSize val="0"/>
        </c:dLbls>
        <c:marker val="1"/>
        <c:smooth val="0"/>
        <c:axId val="446857216"/>
        <c:axId val="446857608"/>
      </c:lineChart>
      <c:catAx>
        <c:axId val="446857216"/>
        <c:scaling>
          <c:orientation val="minMax"/>
        </c:scaling>
        <c:delete val="0"/>
        <c:axPos val="b"/>
        <c:title>
          <c:tx>
            <c:rich>
              <a:bodyPr/>
              <a:lstStyle/>
              <a:p>
                <a:pPr>
                  <a:defRPr/>
                </a:pPr>
                <a:r>
                  <a:rPr lang="ja-JP" altLang="en-US"/>
                  <a:t>（</a:t>
                </a:r>
                <a:r>
                  <a:rPr lang="ja-JP"/>
                  <a:t>両</a:t>
                </a:r>
                <a:r>
                  <a:rPr lang="ja-JP" altLang="en-US"/>
                  <a:t>）</a:t>
                </a:r>
                <a:endParaRPr lang="ja-JP"/>
              </a:p>
            </c:rich>
          </c:tx>
          <c:layout>
            <c:manualLayout>
              <c:xMode val="edge"/>
              <c:yMode val="edge"/>
              <c:x val="9.870567149980039E-2"/>
              <c:y val="3.365816658238821E-2"/>
            </c:manualLayout>
          </c:layout>
          <c:overlay val="0"/>
        </c:title>
        <c:numFmt formatCode="General" sourceLinked="1"/>
        <c:majorTickMark val="in"/>
        <c:minorTickMark val="none"/>
        <c:tickLblPos val="nextTo"/>
        <c:txPr>
          <a:bodyPr rot="0" vert="wordArtVertRtl"/>
          <a:lstStyle/>
          <a:p>
            <a:pPr>
              <a:defRPr sz="600" baseline="0"/>
            </a:pPr>
            <a:endParaRPr lang="ja-JP"/>
          </a:p>
        </c:txPr>
        <c:crossAx val="446857608"/>
        <c:crosses val="autoZero"/>
        <c:auto val="1"/>
        <c:lblAlgn val="ctr"/>
        <c:lblOffset val="100"/>
        <c:tickLblSkip val="1"/>
        <c:tickMarkSkip val="1"/>
        <c:noMultiLvlLbl val="0"/>
      </c:catAx>
      <c:valAx>
        <c:axId val="446857608"/>
        <c:scaling>
          <c:orientation val="minMax"/>
        </c:scaling>
        <c:delete val="0"/>
        <c:axPos val="l"/>
        <c:majorGridlines/>
        <c:numFmt formatCode="#,##0_);[Red]\(#,##0\)" sourceLinked="1"/>
        <c:majorTickMark val="in"/>
        <c:minorTickMark val="none"/>
        <c:tickLblPos val="nextTo"/>
        <c:txPr>
          <a:bodyPr rot="0" vert="horz"/>
          <a:lstStyle/>
          <a:p>
            <a:pPr>
              <a:defRPr sz="1000" baseline="0">
                <a:latin typeface="ＭＳ Ｐゴシック" pitchFamily="50" charset="-128"/>
                <a:ea typeface="ＭＳ Ｐゴシック" pitchFamily="50" charset="-128"/>
              </a:defRPr>
            </a:pPr>
            <a:endParaRPr lang="ja-JP"/>
          </a:p>
        </c:txPr>
        <c:crossAx val="446857216"/>
        <c:crosses val="autoZero"/>
        <c:crossBetween val="between"/>
      </c:valAx>
    </c:plotArea>
    <c:legend>
      <c:legendPos val="r"/>
      <c:layout>
        <c:manualLayout>
          <c:xMode val="edge"/>
          <c:yMode val="edge"/>
          <c:x val="0.80097206295814971"/>
          <c:y val="0.370371137818299"/>
          <c:w val="0.18608448215817686"/>
          <c:h val="0.10123474697241791"/>
        </c:manualLayout>
      </c:layout>
      <c:overlay val="0"/>
    </c:legend>
    <c:plotVisOnly val="1"/>
    <c:dispBlanksAs val="gap"/>
    <c:showDLblsOverMax val="0"/>
  </c:chart>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し尿等処理状況の推移</a:t>
            </a:r>
          </a:p>
        </c:rich>
      </c:tx>
      <c:layout>
        <c:manualLayout>
          <c:xMode val="edge"/>
          <c:yMode val="edge"/>
          <c:x val="0.37564358486064037"/>
          <c:y val="4.3715748031496068E-2"/>
        </c:manualLayout>
      </c:layout>
      <c:overlay val="0"/>
      <c:spPr>
        <a:noFill/>
        <a:ln w="25400">
          <a:noFill/>
        </a:ln>
      </c:spPr>
    </c:title>
    <c:autoTitleDeleted val="0"/>
    <c:plotArea>
      <c:layout>
        <c:manualLayout>
          <c:layoutTarget val="inner"/>
          <c:xMode val="edge"/>
          <c:yMode val="edge"/>
          <c:x val="9.0909167048442083E-2"/>
          <c:y val="0.24317004773428888"/>
          <c:w val="0.86620998791440074"/>
          <c:h val="0.46721436137711697"/>
        </c:manualLayout>
      </c:layout>
      <c:lineChart>
        <c:grouping val="standard"/>
        <c:varyColors val="0"/>
        <c:ser>
          <c:idx val="0"/>
          <c:order val="0"/>
          <c:tx>
            <c:strRef>
              <c:f>表44!$B$3</c:f>
              <c:strCache>
                <c:ptCount val="1"/>
                <c:pt idx="0">
                  <c:v>し         尿</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表44!$A$5:$A$25</c:f>
              <c:strCache>
                <c:ptCount val="21"/>
                <c:pt idx="0">
                  <c:v>平成１１年度</c:v>
                </c:pt>
                <c:pt idx="1">
                  <c:v>平成１２年度</c:v>
                </c:pt>
                <c:pt idx="2">
                  <c:v>平成１３年度</c:v>
                </c:pt>
                <c:pt idx="3">
                  <c:v>平成１４年度</c:v>
                </c:pt>
                <c:pt idx="4">
                  <c:v>平成１５年度</c:v>
                </c:pt>
                <c:pt idx="5">
                  <c:v>平成１６年度</c:v>
                </c:pt>
                <c:pt idx="6">
                  <c:v>平成１７年度</c:v>
                </c:pt>
                <c:pt idx="7">
                  <c:v>平成１８年度</c:v>
                </c:pt>
                <c:pt idx="8">
                  <c:v>平成１９年度</c:v>
                </c:pt>
                <c:pt idx="9">
                  <c:v>平成２０年度</c:v>
                </c:pt>
                <c:pt idx="10">
                  <c:v>平成２１年度</c:v>
                </c:pt>
                <c:pt idx="11">
                  <c:v>平成２２年度</c:v>
                </c:pt>
                <c:pt idx="12">
                  <c:v>平成２３年度</c:v>
                </c:pt>
                <c:pt idx="13">
                  <c:v>平成２４年度</c:v>
                </c:pt>
                <c:pt idx="14">
                  <c:v>平成２５年度</c:v>
                </c:pt>
                <c:pt idx="15">
                  <c:v>平成２６年度</c:v>
                </c:pt>
                <c:pt idx="16">
                  <c:v>平成２７年度</c:v>
                </c:pt>
                <c:pt idx="17">
                  <c:v>平成２８年度</c:v>
                </c:pt>
                <c:pt idx="18">
                  <c:v>平成２９年度</c:v>
                </c:pt>
                <c:pt idx="19">
                  <c:v>平成３０年度</c:v>
                </c:pt>
                <c:pt idx="20">
                  <c:v>令和元年度</c:v>
                </c:pt>
              </c:strCache>
            </c:strRef>
          </c:cat>
          <c:val>
            <c:numRef>
              <c:f>表44!$B$5:$B$25</c:f>
              <c:numCache>
                <c:formatCode>#,##0_);[Red]\(#,##0\)</c:formatCode>
                <c:ptCount val="21"/>
                <c:pt idx="0">
                  <c:v>16436.3</c:v>
                </c:pt>
                <c:pt idx="1">
                  <c:v>14638.9</c:v>
                </c:pt>
                <c:pt idx="2">
                  <c:v>13692</c:v>
                </c:pt>
                <c:pt idx="3">
                  <c:v>11801</c:v>
                </c:pt>
                <c:pt idx="4">
                  <c:v>11011</c:v>
                </c:pt>
                <c:pt idx="5">
                  <c:v>10176</c:v>
                </c:pt>
                <c:pt idx="6">
                  <c:v>8986</c:v>
                </c:pt>
                <c:pt idx="7">
                  <c:v>8179</c:v>
                </c:pt>
                <c:pt idx="8">
                  <c:v>7758</c:v>
                </c:pt>
                <c:pt idx="9">
                  <c:v>7631</c:v>
                </c:pt>
                <c:pt idx="10">
                  <c:v>7387</c:v>
                </c:pt>
                <c:pt idx="11">
                  <c:v>6324</c:v>
                </c:pt>
                <c:pt idx="12">
                  <c:v>6265</c:v>
                </c:pt>
                <c:pt idx="13">
                  <c:v>4893</c:v>
                </c:pt>
                <c:pt idx="14">
                  <c:v>3142</c:v>
                </c:pt>
                <c:pt idx="15">
                  <c:v>3473</c:v>
                </c:pt>
                <c:pt idx="16">
                  <c:v>3155</c:v>
                </c:pt>
                <c:pt idx="17">
                  <c:v>2152</c:v>
                </c:pt>
                <c:pt idx="18">
                  <c:v>1684</c:v>
                </c:pt>
                <c:pt idx="19">
                  <c:v>1618</c:v>
                </c:pt>
                <c:pt idx="20">
                  <c:v>1678</c:v>
                </c:pt>
              </c:numCache>
            </c:numRef>
          </c:val>
          <c:smooth val="0"/>
          <c:extLst>
            <c:ext xmlns:c16="http://schemas.microsoft.com/office/drawing/2014/chart" uri="{C3380CC4-5D6E-409C-BE32-E72D297353CC}">
              <c16:uniqueId val="{00000000-A804-4648-9D1F-4516A95235B2}"/>
            </c:ext>
          </c:extLst>
        </c:ser>
        <c:ser>
          <c:idx val="1"/>
          <c:order val="1"/>
          <c:tx>
            <c:strRef>
              <c:f>表44!$C$3</c:f>
              <c:strCache>
                <c:ptCount val="1"/>
                <c:pt idx="0">
                  <c:v>浄化槽汚泥</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f>表44!$A$5:$A$25</c:f>
              <c:strCache>
                <c:ptCount val="21"/>
                <c:pt idx="0">
                  <c:v>平成１１年度</c:v>
                </c:pt>
                <c:pt idx="1">
                  <c:v>平成１２年度</c:v>
                </c:pt>
                <c:pt idx="2">
                  <c:v>平成１３年度</c:v>
                </c:pt>
                <c:pt idx="3">
                  <c:v>平成１４年度</c:v>
                </c:pt>
                <c:pt idx="4">
                  <c:v>平成１５年度</c:v>
                </c:pt>
                <c:pt idx="5">
                  <c:v>平成１６年度</c:v>
                </c:pt>
                <c:pt idx="6">
                  <c:v>平成１７年度</c:v>
                </c:pt>
                <c:pt idx="7">
                  <c:v>平成１８年度</c:v>
                </c:pt>
                <c:pt idx="8">
                  <c:v>平成１９年度</c:v>
                </c:pt>
                <c:pt idx="9">
                  <c:v>平成２０年度</c:v>
                </c:pt>
                <c:pt idx="10">
                  <c:v>平成２１年度</c:v>
                </c:pt>
                <c:pt idx="11">
                  <c:v>平成２２年度</c:v>
                </c:pt>
                <c:pt idx="12">
                  <c:v>平成２３年度</c:v>
                </c:pt>
                <c:pt idx="13">
                  <c:v>平成２４年度</c:v>
                </c:pt>
                <c:pt idx="14">
                  <c:v>平成２５年度</c:v>
                </c:pt>
                <c:pt idx="15">
                  <c:v>平成２６年度</c:v>
                </c:pt>
                <c:pt idx="16">
                  <c:v>平成２７年度</c:v>
                </c:pt>
                <c:pt idx="17">
                  <c:v>平成２８年度</c:v>
                </c:pt>
                <c:pt idx="18">
                  <c:v>平成２９年度</c:v>
                </c:pt>
                <c:pt idx="19">
                  <c:v>平成３０年度</c:v>
                </c:pt>
                <c:pt idx="20">
                  <c:v>令和元年度</c:v>
                </c:pt>
              </c:strCache>
            </c:strRef>
          </c:cat>
          <c:val>
            <c:numRef>
              <c:f>表44!$C$5:$C$25</c:f>
              <c:numCache>
                <c:formatCode>#,##0_);[Red]\(#,##0\)</c:formatCode>
                <c:ptCount val="21"/>
                <c:pt idx="0">
                  <c:v>11008.8</c:v>
                </c:pt>
                <c:pt idx="1">
                  <c:v>12831.8</c:v>
                </c:pt>
                <c:pt idx="2">
                  <c:v>13484</c:v>
                </c:pt>
                <c:pt idx="3">
                  <c:v>14299</c:v>
                </c:pt>
                <c:pt idx="4">
                  <c:v>14245</c:v>
                </c:pt>
                <c:pt idx="5">
                  <c:v>14526</c:v>
                </c:pt>
                <c:pt idx="6">
                  <c:v>15491</c:v>
                </c:pt>
                <c:pt idx="7">
                  <c:v>16336</c:v>
                </c:pt>
                <c:pt idx="8">
                  <c:v>15889</c:v>
                </c:pt>
                <c:pt idx="9">
                  <c:v>15903</c:v>
                </c:pt>
                <c:pt idx="10">
                  <c:v>15268</c:v>
                </c:pt>
                <c:pt idx="11">
                  <c:v>15100</c:v>
                </c:pt>
                <c:pt idx="12">
                  <c:v>16100</c:v>
                </c:pt>
                <c:pt idx="13">
                  <c:v>16611</c:v>
                </c:pt>
                <c:pt idx="14">
                  <c:v>18677</c:v>
                </c:pt>
                <c:pt idx="15">
                  <c:v>17830</c:v>
                </c:pt>
                <c:pt idx="16">
                  <c:v>18281</c:v>
                </c:pt>
                <c:pt idx="17">
                  <c:v>18673</c:v>
                </c:pt>
                <c:pt idx="18">
                  <c:v>18970</c:v>
                </c:pt>
                <c:pt idx="19">
                  <c:v>18603</c:v>
                </c:pt>
                <c:pt idx="20">
                  <c:v>18856</c:v>
                </c:pt>
              </c:numCache>
            </c:numRef>
          </c:val>
          <c:smooth val="0"/>
          <c:extLst>
            <c:ext xmlns:c16="http://schemas.microsoft.com/office/drawing/2014/chart" uri="{C3380CC4-5D6E-409C-BE32-E72D297353CC}">
              <c16:uniqueId val="{00000001-A804-4648-9D1F-4516A95235B2}"/>
            </c:ext>
          </c:extLst>
        </c:ser>
        <c:dLbls>
          <c:showLegendKey val="0"/>
          <c:showVal val="0"/>
          <c:showCatName val="0"/>
          <c:showSerName val="0"/>
          <c:showPercent val="0"/>
          <c:showBubbleSize val="0"/>
        </c:dLbls>
        <c:marker val="1"/>
        <c:smooth val="0"/>
        <c:axId val="314565400"/>
        <c:axId val="314290576"/>
      </c:lineChart>
      <c:catAx>
        <c:axId val="314565400"/>
        <c:scaling>
          <c:orientation val="minMax"/>
        </c:scaling>
        <c:delete val="0"/>
        <c:axPos val="b"/>
        <c:title>
          <c:tx>
            <c:rich>
              <a:bodyPr/>
              <a:lstStyle/>
              <a:p>
                <a:pPr>
                  <a:defRPr sz="925" b="0" i="0" u="none" strike="noStrike" baseline="0">
                    <a:solidFill>
                      <a:srgbClr val="000000"/>
                    </a:solidFill>
                    <a:latin typeface="ＭＳ Ｐゴシック"/>
                    <a:ea typeface="ＭＳ Ｐゴシック"/>
                    <a:cs typeface="ＭＳ Ｐゴシック"/>
                  </a:defRPr>
                </a:pPr>
                <a:r>
                  <a:rPr lang="en-US" altLang="en-US"/>
                  <a:t>（ｋｌ）</a:t>
                </a:r>
              </a:p>
            </c:rich>
          </c:tx>
          <c:layout>
            <c:manualLayout>
              <c:xMode val="edge"/>
              <c:yMode val="edge"/>
              <c:x val="2.9159519725557467E-2"/>
              <c:y val="0.14207690288713917"/>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314290576"/>
        <c:crosses val="autoZero"/>
        <c:auto val="1"/>
        <c:lblAlgn val="ctr"/>
        <c:lblOffset val="100"/>
        <c:tickLblSkip val="1"/>
        <c:tickMarkSkip val="1"/>
        <c:noMultiLvlLbl val="0"/>
      </c:catAx>
      <c:valAx>
        <c:axId val="314290576"/>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314565400"/>
        <c:crosses val="autoZero"/>
        <c:crossBetween val="between"/>
        <c:majorUnit val="5000"/>
      </c:valAx>
      <c:spPr>
        <a:noFill/>
        <a:ln w="3175">
          <a:solidFill>
            <a:srgbClr val="000000"/>
          </a:solidFill>
          <a:prstDash val="solid"/>
        </a:ln>
      </c:spPr>
    </c:plotArea>
    <c:legend>
      <c:legendPos val="r"/>
      <c:layout>
        <c:manualLayout>
          <c:xMode val="edge"/>
          <c:yMode val="edge"/>
          <c:x val="0.33962300167024589"/>
          <c:y val="0.13661233595800526"/>
          <c:w val="0.3447687992688736"/>
          <c:h val="5.7377427821522324E-2"/>
        </c:manualLayout>
      </c:layout>
      <c:overlay val="0"/>
      <c:spPr>
        <a:solidFill>
          <a:srgbClr val="FFFFFF"/>
        </a:solidFill>
        <a:ln w="3175">
          <a:solidFill>
            <a:srgbClr val="000000"/>
          </a:solidFill>
          <a:prstDash val="solid"/>
        </a:ln>
      </c:spPr>
      <c:txPr>
        <a:bodyPr/>
        <a:lstStyle/>
        <a:p>
          <a:pPr>
            <a:defRPr sz="87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860759493670889E-2"/>
          <c:y val="0.13239454829795927"/>
          <c:w val="0.84651898734177211"/>
          <c:h val="0.52383123796959108"/>
        </c:manualLayout>
      </c:layout>
      <c:barChart>
        <c:barDir val="col"/>
        <c:grouping val="clustered"/>
        <c:varyColors val="0"/>
        <c:ser>
          <c:idx val="1"/>
          <c:order val="0"/>
          <c:tx>
            <c:strRef>
              <c:f>表46!$B$3</c:f>
              <c:strCache>
                <c:ptCount val="1"/>
                <c:pt idx="0">
                  <c:v>被 保 護 世 帯 （戸）</c:v>
                </c:pt>
              </c:strCache>
            </c:strRef>
          </c:tx>
          <c:spPr>
            <a:pattFill prst="wdUpDiag">
              <a:fgClr>
                <a:srgbClr val="000000"/>
              </a:fgClr>
              <a:bgClr>
                <a:srgbClr val="FFFFFF"/>
              </a:bgClr>
            </a:pattFill>
            <a:ln w="12700">
              <a:solidFill>
                <a:srgbClr val="000000"/>
              </a:solidFill>
              <a:prstDash val="solid"/>
            </a:ln>
          </c:spPr>
          <c:invertIfNegative val="0"/>
          <c:cat>
            <c:strRef>
              <c:f>表46!$A$5:$A$28</c:f>
              <c:strCache>
                <c:ptCount val="24"/>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strCache>
            </c:strRef>
          </c:cat>
          <c:val>
            <c:numRef>
              <c:f>表46!$B$5:$B$28</c:f>
              <c:numCache>
                <c:formatCode>General</c:formatCode>
                <c:ptCount val="24"/>
                <c:pt idx="0">
                  <c:v>195</c:v>
                </c:pt>
                <c:pt idx="1">
                  <c:v>202</c:v>
                </c:pt>
                <c:pt idx="2">
                  <c:v>227</c:v>
                </c:pt>
                <c:pt idx="3">
                  <c:v>255</c:v>
                </c:pt>
                <c:pt idx="4">
                  <c:v>258</c:v>
                </c:pt>
                <c:pt idx="5">
                  <c:v>292</c:v>
                </c:pt>
                <c:pt idx="6">
                  <c:v>388</c:v>
                </c:pt>
                <c:pt idx="7">
                  <c:v>451</c:v>
                </c:pt>
                <c:pt idx="8">
                  <c:v>519</c:v>
                </c:pt>
                <c:pt idx="9">
                  <c:v>542</c:v>
                </c:pt>
                <c:pt idx="10">
                  <c:v>559</c:v>
                </c:pt>
                <c:pt idx="11">
                  <c:v>566</c:v>
                </c:pt>
                <c:pt idx="12">
                  <c:v>576</c:v>
                </c:pt>
                <c:pt idx="13">
                  <c:v>621</c:v>
                </c:pt>
                <c:pt idx="14">
                  <c:v>632</c:v>
                </c:pt>
                <c:pt idx="15">
                  <c:v>658</c:v>
                </c:pt>
                <c:pt idx="16">
                  <c:v>687</c:v>
                </c:pt>
                <c:pt idx="17">
                  <c:v>756</c:v>
                </c:pt>
                <c:pt idx="18">
                  <c:v>814</c:v>
                </c:pt>
                <c:pt idx="19">
                  <c:v>835</c:v>
                </c:pt>
                <c:pt idx="20">
                  <c:v>846</c:v>
                </c:pt>
                <c:pt idx="21">
                  <c:v>885</c:v>
                </c:pt>
                <c:pt idx="22">
                  <c:v>903</c:v>
                </c:pt>
                <c:pt idx="23">
                  <c:v>927</c:v>
                </c:pt>
              </c:numCache>
            </c:numRef>
          </c:val>
          <c:extLst>
            <c:ext xmlns:c16="http://schemas.microsoft.com/office/drawing/2014/chart" uri="{C3380CC4-5D6E-409C-BE32-E72D297353CC}">
              <c16:uniqueId val="{00000000-1811-4B2B-8B9E-BFA31E67978B}"/>
            </c:ext>
          </c:extLst>
        </c:ser>
        <c:ser>
          <c:idx val="0"/>
          <c:order val="1"/>
          <c:tx>
            <c:strRef>
              <c:f>表46!$C$3</c:f>
              <c:strCache>
                <c:ptCount val="1"/>
                <c:pt idx="0">
                  <c:v>被 保 護 人 員 （人）</c:v>
                </c:pt>
              </c:strCache>
            </c:strRef>
          </c:tx>
          <c:spPr>
            <a:solidFill>
              <a:srgbClr val="FFFFFF"/>
            </a:solidFill>
            <a:ln w="12700">
              <a:solidFill>
                <a:srgbClr val="000000"/>
              </a:solidFill>
              <a:prstDash val="solid"/>
            </a:ln>
          </c:spPr>
          <c:invertIfNegative val="0"/>
          <c:cat>
            <c:strRef>
              <c:f>表46!$A$5:$A$28</c:f>
              <c:strCache>
                <c:ptCount val="24"/>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strCache>
            </c:strRef>
          </c:cat>
          <c:val>
            <c:numRef>
              <c:f>表46!$C$5:$C$28</c:f>
              <c:numCache>
                <c:formatCode>General</c:formatCode>
                <c:ptCount val="24"/>
                <c:pt idx="0">
                  <c:v>287</c:v>
                </c:pt>
                <c:pt idx="1">
                  <c:v>308</c:v>
                </c:pt>
                <c:pt idx="2">
                  <c:v>313</c:v>
                </c:pt>
                <c:pt idx="3">
                  <c:v>346</c:v>
                </c:pt>
                <c:pt idx="4">
                  <c:v>363</c:v>
                </c:pt>
                <c:pt idx="5">
                  <c:v>414</c:v>
                </c:pt>
                <c:pt idx="6">
                  <c:v>563</c:v>
                </c:pt>
                <c:pt idx="7">
                  <c:v>652</c:v>
                </c:pt>
                <c:pt idx="8">
                  <c:v>727</c:v>
                </c:pt>
                <c:pt idx="9">
                  <c:v>747</c:v>
                </c:pt>
                <c:pt idx="10">
                  <c:v>762</c:v>
                </c:pt>
                <c:pt idx="11">
                  <c:v>771</c:v>
                </c:pt>
                <c:pt idx="12">
                  <c:v>740</c:v>
                </c:pt>
                <c:pt idx="13">
                  <c:v>798</c:v>
                </c:pt>
                <c:pt idx="14">
                  <c:v>800</c:v>
                </c:pt>
                <c:pt idx="15">
                  <c:v>842</c:v>
                </c:pt>
                <c:pt idx="16">
                  <c:v>852</c:v>
                </c:pt>
                <c:pt idx="17">
                  <c:v>928</c:v>
                </c:pt>
                <c:pt idx="18">
                  <c:v>996</c:v>
                </c:pt>
                <c:pt idx="19">
                  <c:v>1015</c:v>
                </c:pt>
                <c:pt idx="20" formatCode="#,##0_);[Red]\(#,##0\)">
                  <c:v>1043</c:v>
                </c:pt>
                <c:pt idx="21" formatCode="#,##0_);[Red]\(#,##0\)">
                  <c:v>1070</c:v>
                </c:pt>
                <c:pt idx="22" formatCode="#,##0_);[Red]\(#,##0\)">
                  <c:v>1096</c:v>
                </c:pt>
                <c:pt idx="23" formatCode="#,##0_);[Red]\(#,##0\)">
                  <c:v>1124</c:v>
                </c:pt>
              </c:numCache>
            </c:numRef>
          </c:val>
          <c:extLst>
            <c:ext xmlns:c16="http://schemas.microsoft.com/office/drawing/2014/chart" uri="{C3380CC4-5D6E-409C-BE32-E72D297353CC}">
              <c16:uniqueId val="{00000001-1811-4B2B-8B9E-BFA31E67978B}"/>
            </c:ext>
          </c:extLst>
        </c:ser>
        <c:dLbls>
          <c:showLegendKey val="0"/>
          <c:showVal val="0"/>
          <c:showCatName val="0"/>
          <c:showSerName val="0"/>
          <c:showPercent val="0"/>
          <c:showBubbleSize val="0"/>
        </c:dLbls>
        <c:gapWidth val="150"/>
        <c:axId val="323994520"/>
        <c:axId val="323994904"/>
      </c:barChart>
      <c:lineChart>
        <c:grouping val="standard"/>
        <c:varyColors val="0"/>
        <c:ser>
          <c:idx val="2"/>
          <c:order val="2"/>
          <c:tx>
            <c:strRef>
              <c:f>表46!$D$3</c:f>
              <c:strCache>
                <c:ptCount val="1"/>
                <c:pt idx="0">
                  <c:v>保 護 率 （‰）</c:v>
                </c:pt>
              </c:strCache>
            </c:strRef>
          </c:tx>
          <c:spPr>
            <a:ln w="12700">
              <a:solidFill>
                <a:srgbClr val="000000"/>
              </a:solidFill>
              <a:prstDash val="solid"/>
            </a:ln>
          </c:spPr>
          <c:marker>
            <c:symbol val="square"/>
            <c:size val="4"/>
            <c:spPr>
              <a:solidFill>
                <a:srgbClr val="000000"/>
              </a:solidFill>
              <a:ln>
                <a:solidFill>
                  <a:srgbClr val="000000"/>
                </a:solidFill>
                <a:prstDash val="solid"/>
              </a:ln>
            </c:spPr>
          </c:marker>
          <c:cat>
            <c:strRef>
              <c:f>表46!$A$5:$A$28</c:f>
              <c:strCache>
                <c:ptCount val="24"/>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strCache>
            </c:strRef>
          </c:cat>
          <c:val>
            <c:numRef>
              <c:f>表46!$D$5:$D$28</c:f>
              <c:numCache>
                <c:formatCode>General</c:formatCode>
                <c:ptCount val="24"/>
                <c:pt idx="0">
                  <c:v>1.62</c:v>
                </c:pt>
                <c:pt idx="1">
                  <c:v>1.72</c:v>
                </c:pt>
                <c:pt idx="2">
                  <c:v>1.74</c:v>
                </c:pt>
                <c:pt idx="3" formatCode="0.00">
                  <c:v>1.91</c:v>
                </c:pt>
                <c:pt idx="4" formatCode="0.00">
                  <c:v>2.2000000000000002</c:v>
                </c:pt>
                <c:pt idx="5" formatCode="0.00">
                  <c:v>2.4900000000000002</c:v>
                </c:pt>
                <c:pt idx="6" formatCode="0.00">
                  <c:v>2.91</c:v>
                </c:pt>
                <c:pt idx="7" formatCode="0.00">
                  <c:v>3.34</c:v>
                </c:pt>
                <c:pt idx="8" formatCode="0.00">
                  <c:v>3.66</c:v>
                </c:pt>
                <c:pt idx="9" formatCode="0.00">
                  <c:v>3.9</c:v>
                </c:pt>
                <c:pt idx="10" formatCode="0.00">
                  <c:v>3.74</c:v>
                </c:pt>
                <c:pt idx="11" formatCode="0.00">
                  <c:v>3.71</c:v>
                </c:pt>
                <c:pt idx="12" formatCode="0.00">
                  <c:v>3.52</c:v>
                </c:pt>
                <c:pt idx="13" formatCode="0.00">
                  <c:v>3.76</c:v>
                </c:pt>
                <c:pt idx="14" formatCode="0.00">
                  <c:v>3.73</c:v>
                </c:pt>
                <c:pt idx="15" formatCode="0.00">
                  <c:v>3.91</c:v>
                </c:pt>
                <c:pt idx="16" formatCode="0.00">
                  <c:v>3.93</c:v>
                </c:pt>
                <c:pt idx="17" formatCode="0.00">
                  <c:v>4.22</c:v>
                </c:pt>
                <c:pt idx="18" formatCode="0.00">
                  <c:v>4.5</c:v>
                </c:pt>
                <c:pt idx="19" formatCode="0.00">
                  <c:v>4.5</c:v>
                </c:pt>
                <c:pt idx="20" formatCode="0.00">
                  <c:v>4.5</c:v>
                </c:pt>
                <c:pt idx="21" formatCode="0.00">
                  <c:v>4.5999999999999996</c:v>
                </c:pt>
                <c:pt idx="22" formatCode="0.00">
                  <c:v>4.6900000000000004</c:v>
                </c:pt>
                <c:pt idx="23" formatCode="0.00">
                  <c:v>4.5999999999999996</c:v>
                </c:pt>
              </c:numCache>
            </c:numRef>
          </c:val>
          <c:smooth val="0"/>
          <c:extLst>
            <c:ext xmlns:c16="http://schemas.microsoft.com/office/drawing/2014/chart" uri="{C3380CC4-5D6E-409C-BE32-E72D297353CC}">
              <c16:uniqueId val="{00000002-1811-4B2B-8B9E-BFA31E67978B}"/>
            </c:ext>
          </c:extLst>
        </c:ser>
        <c:dLbls>
          <c:showLegendKey val="0"/>
          <c:showVal val="0"/>
          <c:showCatName val="0"/>
          <c:showSerName val="0"/>
          <c:showPercent val="0"/>
          <c:showBubbleSize val="0"/>
        </c:dLbls>
        <c:marker val="1"/>
        <c:smooth val="0"/>
        <c:axId val="324053680"/>
        <c:axId val="324054064"/>
      </c:lineChart>
      <c:catAx>
        <c:axId val="323994520"/>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a:t>
                </a:r>
              </a:p>
            </c:rich>
          </c:tx>
          <c:layout>
            <c:manualLayout>
              <c:xMode val="edge"/>
              <c:yMode val="edge"/>
              <c:x val="0.93670883556617035"/>
              <c:y val="2.8169210330190209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700" b="0" i="0" u="none" strike="noStrike" baseline="0">
                <a:solidFill>
                  <a:srgbClr val="000000"/>
                </a:solidFill>
                <a:latin typeface="ＭＳ ゴシック"/>
                <a:ea typeface="ＭＳ ゴシック"/>
                <a:cs typeface="ＭＳ ゴシック"/>
              </a:defRPr>
            </a:pPr>
            <a:endParaRPr lang="ja-JP"/>
          </a:p>
        </c:txPr>
        <c:crossAx val="323994904"/>
        <c:crosses val="autoZero"/>
        <c:auto val="0"/>
        <c:lblAlgn val="ctr"/>
        <c:lblOffset val="100"/>
        <c:tickLblSkip val="1"/>
        <c:tickMarkSkip val="1"/>
        <c:noMultiLvlLbl val="0"/>
      </c:catAx>
      <c:valAx>
        <c:axId val="3239949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23994520"/>
        <c:crosses val="autoZero"/>
        <c:crossBetween val="between"/>
      </c:valAx>
      <c:catAx>
        <c:axId val="324053680"/>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(戸・人)</a:t>
                </a:r>
              </a:p>
            </c:rich>
          </c:tx>
          <c:layout>
            <c:manualLayout>
              <c:xMode val="edge"/>
              <c:yMode val="edge"/>
              <c:x val="3.1645499288892209E-2"/>
              <c:y val="4.5070477301448433E-2"/>
            </c:manualLayout>
          </c:layout>
          <c:overlay val="0"/>
          <c:spPr>
            <a:noFill/>
            <a:ln w="25400">
              <a:noFill/>
            </a:ln>
          </c:spPr>
        </c:title>
        <c:numFmt formatCode="General" sourceLinked="1"/>
        <c:majorTickMark val="out"/>
        <c:minorTickMark val="none"/>
        <c:tickLblPos val="nextTo"/>
        <c:crossAx val="324054064"/>
        <c:crosses val="autoZero"/>
        <c:auto val="0"/>
        <c:lblAlgn val="ctr"/>
        <c:lblOffset val="100"/>
        <c:noMultiLvlLbl val="0"/>
      </c:catAx>
      <c:valAx>
        <c:axId val="324054064"/>
        <c:scaling>
          <c:orientation val="minMax"/>
        </c:scaling>
        <c:delete val="0"/>
        <c:axPos val="r"/>
        <c:majorGridlines/>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24053680"/>
        <c:crosses val="max"/>
        <c:crossBetween val="between"/>
      </c:valAx>
      <c:spPr>
        <a:noFill/>
        <a:ln w="12700">
          <a:solidFill>
            <a:srgbClr val="808080"/>
          </a:solidFill>
          <a:prstDash val="solid"/>
        </a:ln>
      </c:spPr>
    </c:plotArea>
    <c:legend>
      <c:legendPos val="b"/>
      <c:layout>
        <c:manualLayout>
          <c:xMode val="edge"/>
          <c:yMode val="edge"/>
          <c:x val="0.14715196145505507"/>
          <c:y val="0.89107449531771499"/>
          <c:w val="0.73259494221990029"/>
          <c:h val="7.2820712225786566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ＭＳ Ｐゴシック"/>
                <a:ea typeface="ＭＳ Ｐゴシック"/>
                <a:cs typeface="ＭＳ Ｐゴシック"/>
              </a:defRPr>
            </a:pPr>
            <a:r>
              <a:rPr lang="ja-JP" altLang="en-US"/>
              <a:t>市内事業所数の推移</a:t>
            </a:r>
          </a:p>
        </c:rich>
      </c:tx>
      <c:layout>
        <c:manualLayout>
          <c:xMode val="edge"/>
          <c:yMode val="edge"/>
          <c:x val="0.38705037833290873"/>
          <c:y val="3.3994371837540928E-2"/>
        </c:manualLayout>
      </c:layout>
      <c:overlay val="0"/>
      <c:spPr>
        <a:noFill/>
        <a:ln w="25400">
          <a:noFill/>
        </a:ln>
      </c:spPr>
    </c:title>
    <c:autoTitleDeleted val="0"/>
    <c:plotArea>
      <c:layout>
        <c:manualLayout>
          <c:layoutTarget val="inner"/>
          <c:xMode val="edge"/>
          <c:yMode val="edge"/>
          <c:x val="8.2014388489208639E-2"/>
          <c:y val="0.14164305949008499"/>
          <c:w val="0.87913669064748201"/>
          <c:h val="0.59206798866855526"/>
        </c:manualLayout>
      </c:layout>
      <c:barChart>
        <c:barDir val="col"/>
        <c:grouping val="clustered"/>
        <c:varyColors val="0"/>
        <c:ser>
          <c:idx val="0"/>
          <c:order val="0"/>
          <c:spPr>
            <a:pattFill prst="pct5">
              <a:fgClr>
                <a:srgbClr val="000000"/>
              </a:fgClr>
              <a:bgClr>
                <a:srgbClr val="FFFFFF"/>
              </a:bgClr>
            </a:pattFill>
            <a:ln w="12700">
              <a:solidFill>
                <a:srgbClr val="000000"/>
              </a:solidFill>
              <a:prstDash val="solid"/>
            </a:ln>
          </c:spPr>
          <c:invertIfNegative val="0"/>
          <c:cat>
            <c:strRef>
              <c:f>産業_表12!$A$5:$A$19</c:f>
              <c:strCache>
                <c:ptCount val="15"/>
                <c:pt idx="0">
                  <c:v>昭和50年</c:v>
                </c:pt>
                <c:pt idx="1">
                  <c:v>昭和53年</c:v>
                </c:pt>
                <c:pt idx="2">
                  <c:v>昭和56年</c:v>
                </c:pt>
                <c:pt idx="3">
                  <c:v>昭和61年</c:v>
                </c:pt>
                <c:pt idx="4">
                  <c:v>平成３年</c:v>
                </c:pt>
                <c:pt idx="5">
                  <c:v>平成６年</c:v>
                </c:pt>
                <c:pt idx="6">
                  <c:v>平成８年</c:v>
                </c:pt>
                <c:pt idx="7">
                  <c:v>平成11年</c:v>
                </c:pt>
                <c:pt idx="8">
                  <c:v>平成13年</c:v>
                </c:pt>
                <c:pt idx="9">
                  <c:v>平成16年</c:v>
                </c:pt>
                <c:pt idx="10">
                  <c:v>平成18年</c:v>
                </c:pt>
                <c:pt idx="11">
                  <c:v>平成21年</c:v>
                </c:pt>
                <c:pt idx="12">
                  <c:v>平成24年</c:v>
                </c:pt>
                <c:pt idx="13">
                  <c:v>平成26年</c:v>
                </c:pt>
                <c:pt idx="14">
                  <c:v>平成28年</c:v>
                </c:pt>
              </c:strCache>
            </c:strRef>
          </c:cat>
          <c:val>
            <c:numRef>
              <c:f>産業_表12!$B$5:$B$19</c:f>
              <c:numCache>
                <c:formatCode>#,##0_);[Red]\(#,##0\)</c:formatCode>
                <c:ptCount val="15"/>
                <c:pt idx="0">
                  <c:v>3597</c:v>
                </c:pt>
                <c:pt idx="1">
                  <c:v>4015</c:v>
                </c:pt>
                <c:pt idx="2">
                  <c:v>4853</c:v>
                </c:pt>
                <c:pt idx="3">
                  <c:v>5854</c:v>
                </c:pt>
                <c:pt idx="4">
                  <c:v>6316</c:v>
                </c:pt>
                <c:pt idx="5">
                  <c:v>6522</c:v>
                </c:pt>
                <c:pt idx="6">
                  <c:v>7296</c:v>
                </c:pt>
                <c:pt idx="7">
                  <c:v>7051</c:v>
                </c:pt>
                <c:pt idx="8">
                  <c:v>7080</c:v>
                </c:pt>
                <c:pt idx="9" formatCode="###,###,##0;&quot;-&quot;##,###,##0">
                  <c:v>6953</c:v>
                </c:pt>
                <c:pt idx="10" formatCode="###,###,##0;&quot;-&quot;##,###,##0">
                  <c:v>7309</c:v>
                </c:pt>
                <c:pt idx="11" formatCode="###,###,##0;&quot;-&quot;##,###,##0">
                  <c:v>8302</c:v>
                </c:pt>
                <c:pt idx="12" formatCode="###,###,##0;&quot;-&quot;##,###,##0">
                  <c:v>7876</c:v>
                </c:pt>
                <c:pt idx="13" formatCode="###,###,##0;&quot;-&quot;##,###,##0">
                  <c:v>8463</c:v>
                </c:pt>
                <c:pt idx="14" formatCode="###,###,##0;&quot;-&quot;##,###,##0">
                  <c:v>8346</c:v>
                </c:pt>
              </c:numCache>
            </c:numRef>
          </c:val>
          <c:extLst>
            <c:ext xmlns:c16="http://schemas.microsoft.com/office/drawing/2014/chart" uri="{C3380CC4-5D6E-409C-BE32-E72D297353CC}">
              <c16:uniqueId val="{00000000-EC68-4272-81F3-B56C164A0962}"/>
            </c:ext>
          </c:extLst>
        </c:ser>
        <c:dLbls>
          <c:showLegendKey val="0"/>
          <c:showVal val="0"/>
          <c:showCatName val="0"/>
          <c:showSerName val="0"/>
          <c:showPercent val="0"/>
          <c:showBubbleSize val="0"/>
        </c:dLbls>
        <c:gapWidth val="150"/>
        <c:axId val="607106352"/>
        <c:axId val="607106744"/>
      </c:barChart>
      <c:catAx>
        <c:axId val="607106352"/>
        <c:scaling>
          <c:orientation val="minMax"/>
        </c:scaling>
        <c:delete val="0"/>
        <c:axPos val="b"/>
        <c:numFmt formatCode="@" sourceLinked="0"/>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607106744"/>
        <c:crossesAt val="0"/>
        <c:auto val="1"/>
        <c:lblAlgn val="ctr"/>
        <c:lblOffset val="100"/>
        <c:tickLblSkip val="1"/>
        <c:tickMarkSkip val="1"/>
        <c:noMultiLvlLbl val="0"/>
      </c:catAx>
      <c:valAx>
        <c:axId val="607106744"/>
        <c:scaling>
          <c:orientation val="minMax"/>
          <c:min val="0"/>
        </c:scaling>
        <c:delete val="0"/>
        <c:axPos val="l"/>
        <c:majorGridlines>
          <c:spPr>
            <a:ln w="3175">
              <a:solidFill>
                <a:srgbClr val="000000"/>
              </a:solidFill>
              <a:prstDash val="solid"/>
            </a:ln>
          </c:spPr>
        </c:majorGridlines>
        <c:title>
          <c:tx>
            <c:rich>
              <a:bodyPr rot="0" vert="horz"/>
              <a:lstStyle/>
              <a:p>
                <a:pPr algn="ct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件</a:t>
                </a:r>
                <a:r>
                  <a:rPr lang="en-US" altLang="ja-JP"/>
                  <a:t>)</a:t>
                </a:r>
                <a:endParaRPr lang="ja-JP" altLang="en-US"/>
              </a:p>
            </c:rich>
          </c:tx>
          <c:layout>
            <c:manualLayout>
              <c:xMode val="edge"/>
              <c:yMode val="edge"/>
              <c:x val="6.0416954814392423E-2"/>
              <c:y val="6.7754958465243403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7106352"/>
        <c:crosses val="autoZero"/>
        <c:crossBetween val="between"/>
        <c:majorUnit val="2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sz="1200"/>
              <a:t>寝たきり老人数と割合</a:t>
            </a:r>
          </a:p>
        </c:rich>
      </c:tx>
      <c:layout>
        <c:manualLayout>
          <c:xMode val="edge"/>
          <c:yMode val="edge"/>
          <c:x val="0.35523657078799442"/>
          <c:y val="3.233821309329174E-2"/>
        </c:manualLayout>
      </c:layout>
      <c:overlay val="0"/>
      <c:spPr>
        <a:noFill/>
        <a:ln w="25400">
          <a:noFill/>
        </a:ln>
      </c:spPr>
    </c:title>
    <c:autoTitleDeleted val="0"/>
    <c:plotArea>
      <c:layout>
        <c:manualLayout>
          <c:layoutTarget val="inner"/>
          <c:xMode val="edge"/>
          <c:yMode val="edge"/>
          <c:x val="0.17248477252788569"/>
          <c:y val="0.22636870911241913"/>
          <c:w val="0.72073994234866523"/>
          <c:h val="0.42786173590479221"/>
        </c:manualLayout>
      </c:layout>
      <c:barChart>
        <c:barDir val="col"/>
        <c:grouping val="clustered"/>
        <c:varyColors val="0"/>
        <c:ser>
          <c:idx val="1"/>
          <c:order val="0"/>
          <c:tx>
            <c:strRef>
              <c:f>[8]グラフ!$B$1</c:f>
              <c:strCache>
                <c:ptCount val="1"/>
                <c:pt idx="0">
                  <c:v>寝たきり老人数（左目盛）</c:v>
                </c:pt>
              </c:strCache>
            </c:strRef>
          </c:tx>
          <c:spPr>
            <a:pattFill prst="pct25">
              <a:fgClr>
                <a:srgbClr val="000000"/>
              </a:fgClr>
              <a:bgClr>
                <a:srgbClr val="FFFFFF"/>
              </a:bgClr>
            </a:pattFill>
            <a:ln w="12700">
              <a:solidFill>
                <a:srgbClr val="000000"/>
              </a:solidFill>
              <a:prstDash val="solid"/>
            </a:ln>
          </c:spPr>
          <c:invertIfNegative val="0"/>
          <c:cat>
            <c:strRef>
              <c:f>[8]グラフ!$A$2:$A$28</c:f>
              <c:strCache>
                <c:ptCount val="27"/>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strCache>
            </c:strRef>
          </c:cat>
          <c:val>
            <c:numRef>
              <c:f>[8]グラフ!$B$2:$B$28</c:f>
              <c:numCache>
                <c:formatCode>General</c:formatCode>
                <c:ptCount val="27"/>
                <c:pt idx="0">
                  <c:v>437</c:v>
                </c:pt>
                <c:pt idx="1">
                  <c:v>471</c:v>
                </c:pt>
                <c:pt idx="2">
                  <c:v>516</c:v>
                </c:pt>
                <c:pt idx="3">
                  <c:v>492</c:v>
                </c:pt>
                <c:pt idx="4">
                  <c:v>465</c:v>
                </c:pt>
                <c:pt idx="5">
                  <c:v>455</c:v>
                </c:pt>
                <c:pt idx="6">
                  <c:v>501</c:v>
                </c:pt>
                <c:pt idx="7">
                  <c:v>466</c:v>
                </c:pt>
                <c:pt idx="8">
                  <c:v>360</c:v>
                </c:pt>
                <c:pt idx="9">
                  <c:v>483</c:v>
                </c:pt>
                <c:pt idx="10">
                  <c:v>397</c:v>
                </c:pt>
                <c:pt idx="11">
                  <c:v>337</c:v>
                </c:pt>
                <c:pt idx="12">
                  <c:v>281</c:v>
                </c:pt>
                <c:pt idx="13">
                  <c:v>261</c:v>
                </c:pt>
                <c:pt idx="14">
                  <c:v>1241</c:v>
                </c:pt>
                <c:pt idx="15">
                  <c:v>1263</c:v>
                </c:pt>
                <c:pt idx="16">
                  <c:v>1238</c:v>
                </c:pt>
                <c:pt idx="17">
                  <c:v>1377</c:v>
                </c:pt>
                <c:pt idx="18">
                  <c:v>1381</c:v>
                </c:pt>
                <c:pt idx="19">
                  <c:v>1471</c:v>
                </c:pt>
                <c:pt idx="20">
                  <c:v>1482</c:v>
                </c:pt>
                <c:pt idx="21">
                  <c:v>1517</c:v>
                </c:pt>
                <c:pt idx="22">
                  <c:v>1531</c:v>
                </c:pt>
                <c:pt idx="23">
                  <c:v>1500</c:v>
                </c:pt>
                <c:pt idx="24">
                  <c:v>1538</c:v>
                </c:pt>
                <c:pt idx="25">
                  <c:v>1590</c:v>
                </c:pt>
                <c:pt idx="26">
                  <c:v>1613</c:v>
                </c:pt>
              </c:numCache>
            </c:numRef>
          </c:val>
          <c:extLst>
            <c:ext xmlns:c16="http://schemas.microsoft.com/office/drawing/2014/chart" uri="{C3380CC4-5D6E-409C-BE32-E72D297353CC}">
              <c16:uniqueId val="{00000000-D3CE-4EF6-AF0D-9D87DA352A4D}"/>
            </c:ext>
          </c:extLst>
        </c:ser>
        <c:dLbls>
          <c:showLegendKey val="0"/>
          <c:showVal val="0"/>
          <c:showCatName val="0"/>
          <c:showSerName val="0"/>
          <c:showPercent val="0"/>
          <c:showBubbleSize val="0"/>
        </c:dLbls>
        <c:gapWidth val="150"/>
        <c:axId val="467537160"/>
        <c:axId val="467534024"/>
      </c:barChart>
      <c:lineChart>
        <c:grouping val="standard"/>
        <c:varyColors val="0"/>
        <c:ser>
          <c:idx val="0"/>
          <c:order val="1"/>
          <c:tx>
            <c:strRef>
              <c:f>[8]グラフ!$C$1</c:f>
              <c:strCache>
                <c:ptCount val="1"/>
                <c:pt idx="0">
                  <c:v>寝たきり老人割合（右目盛）</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[8]グラフ!$A$2:$A$28</c:f>
              <c:strCache>
                <c:ptCount val="27"/>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strCache>
            </c:strRef>
          </c:cat>
          <c:val>
            <c:numRef>
              <c:f>[8]グラフ!$C$2:$C$28</c:f>
              <c:numCache>
                <c:formatCode>General</c:formatCode>
                <c:ptCount val="27"/>
                <c:pt idx="0">
                  <c:v>2.2960121893553302</c:v>
                </c:pt>
                <c:pt idx="1">
                  <c:v>2.3971905537459284</c:v>
                </c:pt>
                <c:pt idx="2">
                  <c:v>2.5483998419596996</c:v>
                </c:pt>
                <c:pt idx="3">
                  <c:v>2.3459851230211712</c:v>
                </c:pt>
                <c:pt idx="4">
                  <c:v>2.1093218416874575</c:v>
                </c:pt>
                <c:pt idx="5">
                  <c:v>2.0105165480977418</c:v>
                </c:pt>
                <c:pt idx="6">
                  <c:v>2.1480020579660435</c:v>
                </c:pt>
                <c:pt idx="7">
                  <c:v>1.9304059652029824</c:v>
                </c:pt>
                <c:pt idx="8">
                  <c:v>1.4362084097981329</c:v>
                </c:pt>
                <c:pt idx="9">
                  <c:v>1.8688334300638421</c:v>
                </c:pt>
                <c:pt idx="10">
                  <c:v>1.4972092321617136</c:v>
                </c:pt>
                <c:pt idx="11">
                  <c:v>1.2381967152882389</c:v>
                </c:pt>
                <c:pt idx="12">
                  <c:v>0.99677201943882787</c:v>
                </c:pt>
                <c:pt idx="13">
                  <c:v>0.88805716230010212</c:v>
                </c:pt>
                <c:pt idx="14">
                  <c:v>4.0779442691903265</c:v>
                </c:pt>
                <c:pt idx="15">
                  <c:v>4</c:v>
                </c:pt>
                <c:pt idx="16">
                  <c:v>3.8</c:v>
                </c:pt>
                <c:pt idx="17">
                  <c:v>4.0999999999999996</c:v>
                </c:pt>
                <c:pt idx="18">
                  <c:v>4</c:v>
                </c:pt>
                <c:pt idx="19">
                  <c:v>4</c:v>
                </c:pt>
                <c:pt idx="20">
                  <c:v>3.9</c:v>
                </c:pt>
                <c:pt idx="21">
                  <c:v>3.8</c:v>
                </c:pt>
                <c:pt idx="22">
                  <c:v>3.7</c:v>
                </c:pt>
                <c:pt idx="23">
                  <c:v>3.5</c:v>
                </c:pt>
                <c:pt idx="24">
                  <c:v>3.5</c:v>
                </c:pt>
                <c:pt idx="25">
                  <c:v>3.5261243679588397</c:v>
                </c:pt>
                <c:pt idx="26">
                  <c:v>3.4987636111231617</c:v>
                </c:pt>
              </c:numCache>
            </c:numRef>
          </c:val>
          <c:smooth val="0"/>
          <c:extLst>
            <c:ext xmlns:c16="http://schemas.microsoft.com/office/drawing/2014/chart" uri="{C3380CC4-5D6E-409C-BE32-E72D297353CC}">
              <c16:uniqueId val="{00000001-D3CE-4EF6-AF0D-9D87DA352A4D}"/>
            </c:ext>
          </c:extLst>
        </c:ser>
        <c:dLbls>
          <c:showLegendKey val="0"/>
          <c:showVal val="0"/>
          <c:showCatName val="0"/>
          <c:showSerName val="0"/>
          <c:showPercent val="0"/>
          <c:showBubbleSize val="0"/>
        </c:dLbls>
        <c:marker val="1"/>
        <c:smooth val="0"/>
        <c:axId val="467531672"/>
        <c:axId val="467535984"/>
      </c:lineChart>
      <c:catAx>
        <c:axId val="467537160"/>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a:t>(%)</a:t>
                </a:r>
              </a:p>
            </c:rich>
          </c:tx>
          <c:layout>
            <c:manualLayout>
              <c:xMode val="edge"/>
              <c:yMode val="edge"/>
              <c:x val="0.90359697124190408"/>
              <c:y val="0.14179133858267717"/>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ゴシック"/>
                <a:ea typeface="ＭＳ ゴシック"/>
                <a:cs typeface="ＭＳ ゴシック"/>
              </a:defRPr>
            </a:pPr>
            <a:endParaRPr lang="ja-JP"/>
          </a:p>
        </c:txPr>
        <c:crossAx val="467534024"/>
        <c:crosses val="autoZero"/>
        <c:auto val="0"/>
        <c:lblAlgn val="ctr"/>
        <c:lblOffset val="100"/>
        <c:tickLblSkip val="1"/>
        <c:tickMarkSkip val="1"/>
        <c:noMultiLvlLbl val="0"/>
      </c:catAx>
      <c:valAx>
        <c:axId val="467534024"/>
        <c:scaling>
          <c:orientation val="minMax"/>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(人)</a:t>
                </a:r>
              </a:p>
            </c:rich>
          </c:tx>
          <c:layout>
            <c:manualLayout>
              <c:xMode val="edge"/>
              <c:yMode val="edge"/>
              <c:x val="0.10472279260780287"/>
              <c:y val="0.1517413664580710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67537160"/>
        <c:crosses val="autoZero"/>
        <c:crossBetween val="between"/>
      </c:valAx>
      <c:catAx>
        <c:axId val="467531672"/>
        <c:scaling>
          <c:orientation val="minMax"/>
        </c:scaling>
        <c:delete val="1"/>
        <c:axPos val="b"/>
        <c:numFmt formatCode="General" sourceLinked="1"/>
        <c:majorTickMark val="out"/>
        <c:minorTickMark val="none"/>
        <c:tickLblPos val="nextTo"/>
        <c:crossAx val="467535984"/>
        <c:crosses val="autoZero"/>
        <c:auto val="0"/>
        <c:lblAlgn val="ctr"/>
        <c:lblOffset val="100"/>
        <c:noMultiLvlLbl val="0"/>
      </c:catAx>
      <c:valAx>
        <c:axId val="467535984"/>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467531672"/>
        <c:crosses val="max"/>
        <c:crossBetween val="between"/>
      </c:valAx>
      <c:spPr>
        <a:noFill/>
        <a:ln w="12700">
          <a:solidFill>
            <a:srgbClr val="808080"/>
          </a:solidFill>
          <a:prstDash val="solid"/>
        </a:ln>
      </c:spPr>
    </c:plotArea>
    <c:legend>
      <c:legendPos val="t"/>
      <c:layout>
        <c:manualLayout>
          <c:xMode val="edge"/>
          <c:yMode val="edge"/>
          <c:x val="0.21971274124615325"/>
          <c:y val="0.1011940691184485"/>
          <c:w val="0.6262840142928745"/>
          <c:h val="0.1101505271268299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保育所（園）児童数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0.16071446087914698"/>
          <c:w val="0.91309385863267667"/>
          <c:h val="0.6004470830068130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表50!$A$5:$A$28</c:f>
              <c:strCache>
                <c:ptCount val="24"/>
                <c:pt idx="0">
                  <c:v>平成９年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strCache>
            </c:strRef>
          </c:cat>
          <c:val>
            <c:numRef>
              <c:f>表50!$J$5:$J$28</c:f>
              <c:numCache>
                <c:formatCode>#,##0;[Red]#,##0</c:formatCode>
                <c:ptCount val="24"/>
                <c:pt idx="0">
                  <c:v>2393</c:v>
                </c:pt>
                <c:pt idx="1">
                  <c:v>2456</c:v>
                </c:pt>
                <c:pt idx="2">
                  <c:v>2609</c:v>
                </c:pt>
                <c:pt idx="3">
                  <c:v>2665</c:v>
                </c:pt>
                <c:pt idx="4">
                  <c:v>2756</c:v>
                </c:pt>
                <c:pt idx="5">
                  <c:v>2830</c:v>
                </c:pt>
                <c:pt idx="6">
                  <c:v>2668</c:v>
                </c:pt>
                <c:pt idx="7">
                  <c:v>2862</c:v>
                </c:pt>
                <c:pt idx="8">
                  <c:v>2939</c:v>
                </c:pt>
                <c:pt idx="9">
                  <c:v>3120</c:v>
                </c:pt>
                <c:pt idx="10">
                  <c:v>3100</c:v>
                </c:pt>
                <c:pt idx="11">
                  <c:v>3178</c:v>
                </c:pt>
                <c:pt idx="12">
                  <c:v>3350</c:v>
                </c:pt>
                <c:pt idx="13">
                  <c:v>3559</c:v>
                </c:pt>
                <c:pt idx="14">
                  <c:v>3751</c:v>
                </c:pt>
                <c:pt idx="15">
                  <c:v>4013</c:v>
                </c:pt>
                <c:pt idx="16">
                  <c:v>4301</c:v>
                </c:pt>
                <c:pt idx="17">
                  <c:v>4482</c:v>
                </c:pt>
                <c:pt idx="18">
                  <c:v>4644</c:v>
                </c:pt>
                <c:pt idx="19">
                  <c:v>4823</c:v>
                </c:pt>
                <c:pt idx="20">
                  <c:v>5107</c:v>
                </c:pt>
                <c:pt idx="21">
                  <c:v>5384</c:v>
                </c:pt>
                <c:pt idx="22">
                  <c:v>5610</c:v>
                </c:pt>
                <c:pt idx="23">
                  <c:v>5957</c:v>
                </c:pt>
              </c:numCache>
            </c:numRef>
          </c:val>
          <c:extLst>
            <c:ext xmlns:c16="http://schemas.microsoft.com/office/drawing/2014/chart" uri="{C3380CC4-5D6E-409C-BE32-E72D297353CC}">
              <c16:uniqueId val="{00000000-5F8D-450D-AEBF-01375E293AC7}"/>
            </c:ext>
          </c:extLst>
        </c:ser>
        <c:dLbls>
          <c:showLegendKey val="0"/>
          <c:showVal val="0"/>
          <c:showCatName val="0"/>
          <c:showSerName val="0"/>
          <c:showPercent val="0"/>
          <c:showBubbleSize val="0"/>
        </c:dLbls>
        <c:gapWidth val="200"/>
        <c:axId val="327196464"/>
        <c:axId val="327194112"/>
      </c:barChart>
      <c:catAx>
        <c:axId val="32719646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327194112"/>
        <c:crosses val="autoZero"/>
        <c:auto val="1"/>
        <c:lblAlgn val="ctr"/>
        <c:lblOffset val="100"/>
        <c:tickLblSkip val="1"/>
        <c:tickMarkSkip val="1"/>
        <c:noMultiLvlLbl val="0"/>
      </c:catAx>
      <c:valAx>
        <c:axId val="327194112"/>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4982618771726E-2"/>
              <c:y val="6.4732142857142863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32719646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認定こども園児童数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0.16071446087914698"/>
          <c:w val="0.91309385863267667"/>
          <c:h val="0.6004470830068130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表51!$B$5:$B$22</c:f>
              <c:strCache>
                <c:ptCount val="18"/>
                <c:pt idx="0">
                  <c:v>平成２７年</c:v>
                </c:pt>
                <c:pt idx="1">
                  <c:v>平成２８年</c:v>
                </c:pt>
                <c:pt idx="2">
                  <c:v>平成２９年</c:v>
                </c:pt>
                <c:pt idx="3">
                  <c:v>平成３０年</c:v>
                </c:pt>
                <c:pt idx="4">
                  <c:v>令和元年</c:v>
                </c:pt>
                <c:pt idx="5">
                  <c:v>令和２年</c:v>
                </c:pt>
                <c:pt idx="6">
                  <c:v>平成２７年</c:v>
                </c:pt>
                <c:pt idx="7">
                  <c:v>平成２８年</c:v>
                </c:pt>
                <c:pt idx="8">
                  <c:v>平成２９年</c:v>
                </c:pt>
                <c:pt idx="9">
                  <c:v>平成３０年</c:v>
                </c:pt>
                <c:pt idx="10">
                  <c:v>令和元年</c:v>
                </c:pt>
                <c:pt idx="11">
                  <c:v>令和２年</c:v>
                </c:pt>
                <c:pt idx="12">
                  <c:v>平成２７年</c:v>
                </c:pt>
                <c:pt idx="13">
                  <c:v>平成２８年</c:v>
                </c:pt>
                <c:pt idx="14">
                  <c:v>平成２９年</c:v>
                </c:pt>
                <c:pt idx="15">
                  <c:v>平成３０年</c:v>
                </c:pt>
                <c:pt idx="16">
                  <c:v>令和元年</c:v>
                </c:pt>
                <c:pt idx="17">
                  <c:v>令和２年</c:v>
                </c:pt>
              </c:strCache>
            </c:strRef>
          </c:cat>
          <c:val>
            <c:numRef>
              <c:f>表51!$K$5:$K$22</c:f>
              <c:numCache>
                <c:formatCode>#,##0;[Red]#,##0</c:formatCode>
                <c:ptCount val="18"/>
                <c:pt idx="0">
                  <c:v>543</c:v>
                </c:pt>
                <c:pt idx="1">
                  <c:v>562</c:v>
                </c:pt>
                <c:pt idx="2">
                  <c:v>613</c:v>
                </c:pt>
                <c:pt idx="3">
                  <c:v>728</c:v>
                </c:pt>
                <c:pt idx="4">
                  <c:v>831</c:v>
                </c:pt>
                <c:pt idx="5">
                  <c:v>838</c:v>
                </c:pt>
                <c:pt idx="6">
                  <c:v>283</c:v>
                </c:pt>
                <c:pt idx="7">
                  <c:v>292</c:v>
                </c:pt>
                <c:pt idx="8">
                  <c:v>275</c:v>
                </c:pt>
                <c:pt idx="9">
                  <c:v>275</c:v>
                </c:pt>
                <c:pt idx="10">
                  <c:v>280</c:v>
                </c:pt>
                <c:pt idx="11">
                  <c:v>299</c:v>
                </c:pt>
                <c:pt idx="12">
                  <c:v>81</c:v>
                </c:pt>
                <c:pt idx="13">
                  <c:v>85</c:v>
                </c:pt>
                <c:pt idx="14">
                  <c:v>90</c:v>
                </c:pt>
                <c:pt idx="15">
                  <c:v>93</c:v>
                </c:pt>
                <c:pt idx="16">
                  <c:v>99</c:v>
                </c:pt>
                <c:pt idx="17">
                  <c:v>101</c:v>
                </c:pt>
              </c:numCache>
            </c:numRef>
          </c:val>
          <c:extLst>
            <c:ext xmlns:c16="http://schemas.microsoft.com/office/drawing/2014/chart" uri="{C3380CC4-5D6E-409C-BE32-E72D297353CC}">
              <c16:uniqueId val="{00000000-37E7-434C-B2D6-ED5AB7AA140F}"/>
            </c:ext>
          </c:extLst>
        </c:ser>
        <c:dLbls>
          <c:showLegendKey val="0"/>
          <c:showVal val="0"/>
          <c:showCatName val="0"/>
          <c:showSerName val="0"/>
          <c:showPercent val="0"/>
          <c:showBubbleSize val="0"/>
        </c:dLbls>
        <c:gapWidth val="200"/>
        <c:axId val="337809056"/>
        <c:axId val="337809448"/>
      </c:barChart>
      <c:catAx>
        <c:axId val="33780905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337809448"/>
        <c:crosses val="autoZero"/>
        <c:auto val="1"/>
        <c:lblAlgn val="ctr"/>
        <c:lblOffset val="100"/>
        <c:tickLblSkip val="1"/>
        <c:tickMarkSkip val="1"/>
        <c:noMultiLvlLbl val="0"/>
      </c:catAx>
      <c:valAx>
        <c:axId val="337809448"/>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4982618771726E-2"/>
              <c:y val="6.4732142857142863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3378090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来館者数</a:t>
            </a:r>
          </a:p>
        </c:rich>
      </c:tx>
      <c:layout>
        <c:manualLayout>
          <c:xMode val="edge"/>
          <c:yMode val="edge"/>
          <c:x val="0.41988129862145607"/>
          <c:y val="3.47827540665697E-2"/>
        </c:manualLayout>
      </c:layout>
      <c:overlay val="0"/>
      <c:spPr>
        <a:noFill/>
        <a:ln w="25400">
          <a:noFill/>
        </a:ln>
      </c:spPr>
    </c:title>
    <c:autoTitleDeleted val="0"/>
    <c:plotArea>
      <c:layout>
        <c:manualLayout>
          <c:layoutTarget val="inner"/>
          <c:xMode val="edge"/>
          <c:yMode val="edge"/>
          <c:x val="9.7922848664688422E-2"/>
          <c:y val="0.17391353576068772"/>
          <c:w val="0.89614243323442133"/>
          <c:h val="0.5333348429994423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表52!$A$5:$A$28</c:f>
              <c:strCache>
                <c:ptCount val="24"/>
                <c:pt idx="0">
                  <c:v>平成 ８年度</c:v>
                </c:pt>
                <c:pt idx="1">
                  <c:v>平成 ９年度</c:v>
                </c:pt>
                <c:pt idx="2">
                  <c:v>平成１０年度</c:v>
                </c:pt>
                <c:pt idx="3">
                  <c:v>平成１１年度</c:v>
                </c:pt>
                <c:pt idx="4">
                  <c:v>平成１２年度</c:v>
                </c:pt>
                <c:pt idx="5">
                  <c:v>平成１３年度</c:v>
                </c:pt>
                <c:pt idx="6">
                  <c:v>平成１４年度</c:v>
                </c:pt>
                <c:pt idx="7">
                  <c:v>平成１５年度</c:v>
                </c:pt>
                <c:pt idx="8">
                  <c:v>平成１６年度</c:v>
                </c:pt>
                <c:pt idx="9">
                  <c:v>平成１７年度</c:v>
                </c:pt>
                <c:pt idx="10">
                  <c:v>平成１８年度</c:v>
                </c:pt>
                <c:pt idx="11">
                  <c:v>平成１９年度</c:v>
                </c:pt>
                <c:pt idx="12">
                  <c:v>平成２０年度</c:v>
                </c:pt>
                <c:pt idx="13">
                  <c:v>平成２１年度</c:v>
                </c:pt>
                <c:pt idx="14">
                  <c:v>平成２２年度</c:v>
                </c:pt>
                <c:pt idx="15">
                  <c:v>平成２３年度</c:v>
                </c:pt>
                <c:pt idx="16">
                  <c:v>平成２４年度</c:v>
                </c:pt>
                <c:pt idx="17">
                  <c:v>平成２５年度</c:v>
                </c:pt>
                <c:pt idx="18">
                  <c:v>平成２６年度</c:v>
                </c:pt>
                <c:pt idx="19">
                  <c:v>平成２７年度</c:v>
                </c:pt>
                <c:pt idx="20">
                  <c:v>平成２８年度</c:v>
                </c:pt>
                <c:pt idx="21">
                  <c:v>平成２９年度</c:v>
                </c:pt>
                <c:pt idx="22">
                  <c:v>平成３０年度</c:v>
                </c:pt>
                <c:pt idx="23">
                  <c:v>令和元年度</c:v>
                </c:pt>
              </c:strCache>
            </c:strRef>
          </c:cat>
          <c:val>
            <c:numRef>
              <c:f>表52!$C$5:$C$28</c:f>
              <c:numCache>
                <c:formatCode>#,##0_);[Red]\(#,##0\)</c:formatCode>
                <c:ptCount val="24"/>
                <c:pt idx="0">
                  <c:v>344552</c:v>
                </c:pt>
                <c:pt idx="1">
                  <c:v>302119</c:v>
                </c:pt>
                <c:pt idx="2">
                  <c:v>342914</c:v>
                </c:pt>
                <c:pt idx="3">
                  <c:v>345888</c:v>
                </c:pt>
                <c:pt idx="4">
                  <c:v>342713</c:v>
                </c:pt>
                <c:pt idx="5">
                  <c:v>360673</c:v>
                </c:pt>
                <c:pt idx="6">
                  <c:v>374947</c:v>
                </c:pt>
                <c:pt idx="7">
                  <c:v>379033</c:v>
                </c:pt>
                <c:pt idx="8">
                  <c:v>433195</c:v>
                </c:pt>
                <c:pt idx="9">
                  <c:v>438695</c:v>
                </c:pt>
                <c:pt idx="10">
                  <c:v>458324</c:v>
                </c:pt>
                <c:pt idx="11">
                  <c:v>483820</c:v>
                </c:pt>
                <c:pt idx="12">
                  <c:v>486042</c:v>
                </c:pt>
                <c:pt idx="13">
                  <c:v>442250</c:v>
                </c:pt>
                <c:pt idx="14">
                  <c:v>428927</c:v>
                </c:pt>
                <c:pt idx="15">
                  <c:v>426243</c:v>
                </c:pt>
                <c:pt idx="16">
                  <c:v>429072</c:v>
                </c:pt>
                <c:pt idx="17">
                  <c:v>432085</c:v>
                </c:pt>
                <c:pt idx="18">
                  <c:v>436405</c:v>
                </c:pt>
                <c:pt idx="19">
                  <c:v>430852</c:v>
                </c:pt>
                <c:pt idx="20">
                  <c:v>479117</c:v>
                </c:pt>
                <c:pt idx="21">
                  <c:v>486529</c:v>
                </c:pt>
                <c:pt idx="22">
                  <c:v>443632</c:v>
                </c:pt>
                <c:pt idx="23">
                  <c:v>405097</c:v>
                </c:pt>
              </c:numCache>
            </c:numRef>
          </c:val>
          <c:extLst>
            <c:ext xmlns:c16="http://schemas.microsoft.com/office/drawing/2014/chart" uri="{C3380CC4-5D6E-409C-BE32-E72D297353CC}">
              <c16:uniqueId val="{00000000-327A-4928-B752-A1AF62663D4D}"/>
            </c:ext>
          </c:extLst>
        </c:ser>
        <c:dLbls>
          <c:showLegendKey val="0"/>
          <c:showVal val="0"/>
          <c:showCatName val="0"/>
          <c:showSerName val="0"/>
          <c:showPercent val="0"/>
          <c:showBubbleSize val="0"/>
        </c:dLbls>
        <c:gapWidth val="150"/>
        <c:axId val="339335328"/>
        <c:axId val="339335712"/>
      </c:barChart>
      <c:catAx>
        <c:axId val="3393353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39335712"/>
        <c:crosses val="autoZero"/>
        <c:auto val="1"/>
        <c:lblAlgn val="ctr"/>
        <c:lblOffset val="100"/>
        <c:tickLblSkip val="1"/>
        <c:tickMarkSkip val="1"/>
        <c:noMultiLvlLbl val="0"/>
      </c:catAx>
      <c:valAx>
        <c:axId val="339335712"/>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(人)</a:t>
                </a:r>
              </a:p>
            </c:rich>
          </c:tx>
          <c:layout>
            <c:manualLayout>
              <c:xMode val="edge"/>
              <c:yMode val="edge"/>
              <c:x val="2.8189922205670237E-2"/>
              <c:y val="8.1159870939699424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339335328"/>
        <c:crosses val="autoZero"/>
        <c:crossBetween val="between"/>
        <c:majorUnit val="100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t>幼稚園園児及び教員数の推移</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v>園児数</c:v>
          </c:tx>
          <c:spPr>
            <a:solidFill>
              <a:schemeClr val="accent1"/>
            </a:solidFill>
            <a:ln>
              <a:noFill/>
            </a:ln>
            <a:effectLst/>
          </c:spPr>
          <c:invertIfNegative val="0"/>
          <c:cat>
            <c:strRef>
              <c:f>教育_表53!$A$7:$A$33</c:f>
              <c:strCache>
                <c:ptCount val="27"/>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　元年</c:v>
                </c:pt>
                <c:pt idx="26">
                  <c:v>令和　２年</c:v>
                </c:pt>
              </c:strCache>
            </c:strRef>
          </c:cat>
          <c:val>
            <c:numRef>
              <c:f>教育_表53!$H$7:$H$33</c:f>
              <c:numCache>
                <c:formatCode>#,##0;[Red]#,##0</c:formatCode>
                <c:ptCount val="27"/>
                <c:pt idx="0">
                  <c:v>1701</c:v>
                </c:pt>
                <c:pt idx="1">
                  <c:v>1627</c:v>
                </c:pt>
                <c:pt idx="2">
                  <c:v>1724</c:v>
                </c:pt>
                <c:pt idx="3">
                  <c:v>1720</c:v>
                </c:pt>
                <c:pt idx="4">
                  <c:v>1730</c:v>
                </c:pt>
                <c:pt idx="5">
                  <c:v>1804</c:v>
                </c:pt>
                <c:pt idx="6">
                  <c:v>1732</c:v>
                </c:pt>
                <c:pt idx="7">
                  <c:v>1570</c:v>
                </c:pt>
                <c:pt idx="8">
                  <c:v>1584</c:v>
                </c:pt>
                <c:pt idx="9">
                  <c:v>1565</c:v>
                </c:pt>
                <c:pt idx="10">
                  <c:v>1507</c:v>
                </c:pt>
                <c:pt idx="11">
                  <c:v>1476</c:v>
                </c:pt>
                <c:pt idx="12">
                  <c:v>1473</c:v>
                </c:pt>
                <c:pt idx="13">
                  <c:v>1393</c:v>
                </c:pt>
                <c:pt idx="14">
                  <c:v>1386</c:v>
                </c:pt>
                <c:pt idx="15">
                  <c:v>1310</c:v>
                </c:pt>
                <c:pt idx="16">
                  <c:v>1228</c:v>
                </c:pt>
                <c:pt idx="17">
                  <c:v>1224</c:v>
                </c:pt>
                <c:pt idx="18">
                  <c:v>1176</c:v>
                </c:pt>
                <c:pt idx="19">
                  <c:v>1131</c:v>
                </c:pt>
                <c:pt idx="20">
                  <c:v>1095</c:v>
                </c:pt>
                <c:pt idx="21">
                  <c:v>1004</c:v>
                </c:pt>
                <c:pt idx="22">
                  <c:v>925</c:v>
                </c:pt>
                <c:pt idx="23">
                  <c:v>924</c:v>
                </c:pt>
                <c:pt idx="24">
                  <c:v>893</c:v>
                </c:pt>
                <c:pt idx="25">
                  <c:v>836</c:v>
                </c:pt>
                <c:pt idx="26">
                  <c:v>749</c:v>
                </c:pt>
              </c:numCache>
            </c:numRef>
          </c:val>
          <c:extLst>
            <c:ext xmlns:c16="http://schemas.microsoft.com/office/drawing/2014/chart" uri="{C3380CC4-5D6E-409C-BE32-E72D297353CC}">
              <c16:uniqueId val="{00000000-C671-4FE2-8C4F-CB7946C648FD}"/>
            </c:ext>
          </c:extLst>
        </c:ser>
        <c:dLbls>
          <c:showLegendKey val="0"/>
          <c:showVal val="0"/>
          <c:showCatName val="0"/>
          <c:showSerName val="0"/>
          <c:showPercent val="0"/>
          <c:showBubbleSize val="0"/>
        </c:dLbls>
        <c:gapWidth val="269"/>
        <c:overlap val="-27"/>
        <c:axId val="336231648"/>
        <c:axId val="336230864"/>
      </c:barChart>
      <c:lineChart>
        <c:grouping val="standard"/>
        <c:varyColors val="0"/>
        <c:ser>
          <c:idx val="1"/>
          <c:order val="1"/>
          <c:tx>
            <c:v>教員数</c:v>
          </c:tx>
          <c:spPr>
            <a:ln w="28575" cap="rnd">
              <a:solidFill>
                <a:schemeClr val="accent2"/>
              </a:solidFill>
              <a:round/>
            </a:ln>
            <a:effectLst/>
          </c:spPr>
          <c:marker>
            <c:symbol val="none"/>
          </c:marker>
          <c:cat>
            <c:strRef>
              <c:f>教育_表53!$A$7:$A$33</c:f>
              <c:strCache>
                <c:ptCount val="27"/>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　元年</c:v>
                </c:pt>
                <c:pt idx="26">
                  <c:v>令和　２年</c:v>
                </c:pt>
              </c:strCache>
            </c:strRef>
          </c:cat>
          <c:val>
            <c:numRef>
              <c:f>教育_表53!$K$7:$K$33</c:f>
              <c:numCache>
                <c:formatCode>#,##0;[Red]#,##0</c:formatCode>
                <c:ptCount val="27"/>
                <c:pt idx="0">
                  <c:v>107</c:v>
                </c:pt>
                <c:pt idx="1">
                  <c:v>115</c:v>
                </c:pt>
                <c:pt idx="2">
                  <c:v>123</c:v>
                </c:pt>
                <c:pt idx="3">
                  <c:v>123</c:v>
                </c:pt>
                <c:pt idx="4">
                  <c:v>122</c:v>
                </c:pt>
                <c:pt idx="5">
                  <c:v>125</c:v>
                </c:pt>
                <c:pt idx="6">
                  <c:v>123</c:v>
                </c:pt>
                <c:pt idx="7">
                  <c:v>120</c:v>
                </c:pt>
                <c:pt idx="8">
                  <c:v>124</c:v>
                </c:pt>
                <c:pt idx="9">
                  <c:v>124</c:v>
                </c:pt>
                <c:pt idx="10">
                  <c:v>137</c:v>
                </c:pt>
                <c:pt idx="11">
                  <c:v>130</c:v>
                </c:pt>
                <c:pt idx="12">
                  <c:v>134</c:v>
                </c:pt>
                <c:pt idx="13">
                  <c:v>131</c:v>
                </c:pt>
                <c:pt idx="14">
                  <c:v>137</c:v>
                </c:pt>
                <c:pt idx="15">
                  <c:v>134</c:v>
                </c:pt>
                <c:pt idx="16">
                  <c:v>135</c:v>
                </c:pt>
                <c:pt idx="17">
                  <c:v>132</c:v>
                </c:pt>
                <c:pt idx="18">
                  <c:v>127</c:v>
                </c:pt>
                <c:pt idx="19">
                  <c:v>127</c:v>
                </c:pt>
                <c:pt idx="20">
                  <c:v>129</c:v>
                </c:pt>
                <c:pt idx="21">
                  <c:v>125</c:v>
                </c:pt>
                <c:pt idx="22">
                  <c:v>125</c:v>
                </c:pt>
                <c:pt idx="23">
                  <c:v>122</c:v>
                </c:pt>
                <c:pt idx="24">
                  <c:v>120</c:v>
                </c:pt>
                <c:pt idx="25">
                  <c:v>132</c:v>
                </c:pt>
                <c:pt idx="26">
                  <c:v>97</c:v>
                </c:pt>
              </c:numCache>
            </c:numRef>
          </c:val>
          <c:smooth val="0"/>
          <c:extLst>
            <c:ext xmlns:c16="http://schemas.microsoft.com/office/drawing/2014/chart" uri="{C3380CC4-5D6E-409C-BE32-E72D297353CC}">
              <c16:uniqueId val="{00000001-C671-4FE2-8C4F-CB7946C648FD}"/>
            </c:ext>
          </c:extLst>
        </c:ser>
        <c:dLbls>
          <c:showLegendKey val="0"/>
          <c:showVal val="0"/>
          <c:showCatName val="0"/>
          <c:showSerName val="0"/>
          <c:showPercent val="0"/>
          <c:showBubbleSize val="0"/>
        </c:dLbls>
        <c:marker val="1"/>
        <c:smooth val="0"/>
        <c:axId val="336232040"/>
        <c:axId val="336233608"/>
      </c:lineChart>
      <c:valAx>
        <c:axId val="336230864"/>
        <c:scaling>
          <c:orientation val="minMax"/>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r>
                  <a:rPr lang="ja-JP" altLang="en-US"/>
                  <a:t>園児数　（ 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336231648"/>
        <c:crosses val="autoZero"/>
        <c:crossBetween val="between"/>
        <c:majorUnit val="200"/>
      </c:valAx>
      <c:catAx>
        <c:axId val="33623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mn-lt"/>
                <a:ea typeface="+mn-ea"/>
                <a:cs typeface="+mn-cs"/>
              </a:defRPr>
            </a:pPr>
            <a:endParaRPr lang="ja-JP"/>
          </a:p>
        </c:txPr>
        <c:crossAx val="336230864"/>
        <c:crosses val="autoZero"/>
        <c:auto val="1"/>
        <c:lblAlgn val="ctr"/>
        <c:lblOffset val="100"/>
        <c:noMultiLvlLbl val="0"/>
      </c:catAx>
      <c:valAx>
        <c:axId val="336233608"/>
        <c:scaling>
          <c:orientation val="minMax"/>
          <c:min val="50"/>
        </c:scaling>
        <c:delete val="0"/>
        <c:axPos val="r"/>
        <c:title>
          <c:tx>
            <c:rich>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r>
                  <a:rPr lang="ja-JP" altLang="en-US"/>
                  <a:t>教員数（人）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336232040"/>
        <c:crosses val="max"/>
        <c:crossBetween val="between"/>
      </c:valAx>
      <c:catAx>
        <c:axId val="336232040"/>
        <c:scaling>
          <c:orientation val="minMax"/>
        </c:scaling>
        <c:delete val="1"/>
        <c:axPos val="b"/>
        <c:numFmt formatCode="General" sourceLinked="1"/>
        <c:majorTickMark val="none"/>
        <c:minorTickMark val="none"/>
        <c:tickLblPos val="nextTo"/>
        <c:crossAx val="3362336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chemeClr val="tx1"/>
          </a:solidFill>
        </a:defRPr>
      </a:pPr>
      <a:endParaRPr lang="ja-JP"/>
    </a:p>
  </c:txPr>
  <c:printSettings>
    <c:headerFooter/>
    <c:pageMargins b="0.75" l="0.7" r="0.7" t="0.75" header="0.3" footer="0.3"/>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0">
                <a:solidFill>
                  <a:sysClr val="windowText" lastClr="000000"/>
                </a:solidFill>
              </a:rPr>
              <a:t>幼稚園園児及び教員数の推移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tx>
            <c:v>園児数</c:v>
          </c:tx>
          <c:spPr>
            <a:solidFill>
              <a:schemeClr val="accent1"/>
            </a:solidFill>
            <a:ln>
              <a:noFill/>
            </a:ln>
            <a:effectLst/>
          </c:spPr>
          <c:invertIfNegative val="0"/>
          <c:cat>
            <c:strRef>
              <c:f>教育_表53!$A$60:$A$86</c:f>
              <c:strCache>
                <c:ptCount val="27"/>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令和元年</c:v>
                </c:pt>
                <c:pt idx="26">
                  <c:v>令和２年</c:v>
                </c:pt>
              </c:strCache>
            </c:strRef>
          </c:cat>
          <c:val>
            <c:numRef>
              <c:f>教育_表53!$H$60:$H$86</c:f>
              <c:numCache>
                <c:formatCode>#,##0;[Red]#,##0</c:formatCode>
                <c:ptCount val="27"/>
                <c:pt idx="0">
                  <c:v>1208</c:v>
                </c:pt>
                <c:pt idx="1">
                  <c:v>1290</c:v>
                </c:pt>
                <c:pt idx="2">
                  <c:v>1299</c:v>
                </c:pt>
                <c:pt idx="3">
                  <c:v>1311</c:v>
                </c:pt>
                <c:pt idx="4">
                  <c:v>1299</c:v>
                </c:pt>
                <c:pt idx="5">
                  <c:v>1275</c:v>
                </c:pt>
                <c:pt idx="6">
                  <c:v>1216</c:v>
                </c:pt>
                <c:pt idx="7">
                  <c:v>1162</c:v>
                </c:pt>
                <c:pt idx="8">
                  <c:v>1505</c:v>
                </c:pt>
                <c:pt idx="9">
                  <c:v>1515</c:v>
                </c:pt>
                <c:pt idx="10">
                  <c:v>1580</c:v>
                </c:pt>
                <c:pt idx="11">
                  <c:v>1633</c:v>
                </c:pt>
                <c:pt idx="12">
                  <c:v>1639</c:v>
                </c:pt>
                <c:pt idx="13">
                  <c:v>1770</c:v>
                </c:pt>
                <c:pt idx="14">
                  <c:v>1841</c:v>
                </c:pt>
                <c:pt idx="15">
                  <c:v>1952</c:v>
                </c:pt>
                <c:pt idx="16">
                  <c:v>1987</c:v>
                </c:pt>
                <c:pt idx="17">
                  <c:v>2031</c:v>
                </c:pt>
                <c:pt idx="18">
                  <c:v>2090</c:v>
                </c:pt>
                <c:pt idx="19">
                  <c:v>2174</c:v>
                </c:pt>
                <c:pt idx="20">
                  <c:v>2251</c:v>
                </c:pt>
                <c:pt idx="21">
                  <c:v>1805</c:v>
                </c:pt>
                <c:pt idx="22">
                  <c:v>1820</c:v>
                </c:pt>
                <c:pt idx="23">
                  <c:v>1822</c:v>
                </c:pt>
                <c:pt idx="24">
                  <c:v>1809</c:v>
                </c:pt>
                <c:pt idx="25">
                  <c:v>1779</c:v>
                </c:pt>
                <c:pt idx="26">
                  <c:v>1772</c:v>
                </c:pt>
              </c:numCache>
            </c:numRef>
          </c:val>
          <c:extLst>
            <c:ext xmlns:c16="http://schemas.microsoft.com/office/drawing/2014/chart" uri="{C3380CC4-5D6E-409C-BE32-E72D297353CC}">
              <c16:uniqueId val="{00000000-BC6B-4049-9FED-70B4AC0EEB2B}"/>
            </c:ext>
          </c:extLst>
        </c:ser>
        <c:dLbls>
          <c:showLegendKey val="0"/>
          <c:showVal val="0"/>
          <c:showCatName val="0"/>
          <c:showSerName val="0"/>
          <c:showPercent val="0"/>
          <c:showBubbleSize val="0"/>
        </c:dLbls>
        <c:gapWidth val="219"/>
        <c:overlap val="-27"/>
        <c:axId val="450902104"/>
        <c:axId val="450897792"/>
      </c:barChart>
      <c:lineChart>
        <c:grouping val="standard"/>
        <c:varyColors val="0"/>
        <c:ser>
          <c:idx val="1"/>
          <c:order val="1"/>
          <c:tx>
            <c:v>教員数</c:v>
          </c:tx>
          <c:spPr>
            <a:ln w="28575" cap="rnd">
              <a:solidFill>
                <a:schemeClr val="accent2"/>
              </a:solidFill>
              <a:round/>
            </a:ln>
            <a:effectLst/>
          </c:spPr>
          <c:marker>
            <c:symbol val="none"/>
          </c:marker>
          <c:cat>
            <c:strRef>
              <c:f>教育_表53!$A$60:$A$86</c:f>
              <c:strCache>
                <c:ptCount val="27"/>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令和元年</c:v>
                </c:pt>
                <c:pt idx="26">
                  <c:v>令和２年</c:v>
                </c:pt>
              </c:strCache>
            </c:strRef>
          </c:cat>
          <c:val>
            <c:numRef>
              <c:f>教育_表53!$K$60:$K$86</c:f>
              <c:numCache>
                <c:formatCode>#,##0;[Red]#,##0</c:formatCode>
                <c:ptCount val="27"/>
                <c:pt idx="0">
                  <c:v>55</c:v>
                </c:pt>
                <c:pt idx="1">
                  <c:v>67</c:v>
                </c:pt>
                <c:pt idx="2">
                  <c:v>71</c:v>
                </c:pt>
                <c:pt idx="3">
                  <c:v>70</c:v>
                </c:pt>
                <c:pt idx="4">
                  <c:v>73</c:v>
                </c:pt>
                <c:pt idx="5">
                  <c:v>73</c:v>
                </c:pt>
                <c:pt idx="6">
                  <c:v>74</c:v>
                </c:pt>
                <c:pt idx="7">
                  <c:v>74</c:v>
                </c:pt>
                <c:pt idx="8">
                  <c:v>96</c:v>
                </c:pt>
                <c:pt idx="9">
                  <c:v>98</c:v>
                </c:pt>
                <c:pt idx="10">
                  <c:v>111</c:v>
                </c:pt>
                <c:pt idx="11">
                  <c:v>130</c:v>
                </c:pt>
                <c:pt idx="12">
                  <c:v>131</c:v>
                </c:pt>
                <c:pt idx="13">
                  <c:v>127</c:v>
                </c:pt>
                <c:pt idx="14">
                  <c:v>134</c:v>
                </c:pt>
                <c:pt idx="15">
                  <c:v>131</c:v>
                </c:pt>
                <c:pt idx="16">
                  <c:v>139</c:v>
                </c:pt>
                <c:pt idx="17">
                  <c:v>142</c:v>
                </c:pt>
                <c:pt idx="18">
                  <c:v>149</c:v>
                </c:pt>
                <c:pt idx="19">
                  <c:v>153</c:v>
                </c:pt>
                <c:pt idx="20">
                  <c:v>148</c:v>
                </c:pt>
                <c:pt idx="21">
                  <c:v>120</c:v>
                </c:pt>
                <c:pt idx="22">
                  <c:v>124</c:v>
                </c:pt>
                <c:pt idx="23">
                  <c:v>132</c:v>
                </c:pt>
                <c:pt idx="24">
                  <c:v>147</c:v>
                </c:pt>
                <c:pt idx="25">
                  <c:v>154</c:v>
                </c:pt>
                <c:pt idx="26">
                  <c:v>150</c:v>
                </c:pt>
              </c:numCache>
            </c:numRef>
          </c:val>
          <c:smooth val="0"/>
          <c:extLst>
            <c:ext xmlns:c16="http://schemas.microsoft.com/office/drawing/2014/chart" uri="{C3380CC4-5D6E-409C-BE32-E72D297353CC}">
              <c16:uniqueId val="{00000001-BC6B-4049-9FED-70B4AC0EEB2B}"/>
            </c:ext>
          </c:extLst>
        </c:ser>
        <c:dLbls>
          <c:showLegendKey val="0"/>
          <c:showVal val="0"/>
          <c:showCatName val="0"/>
          <c:showSerName val="0"/>
          <c:showPercent val="0"/>
          <c:showBubbleSize val="0"/>
        </c:dLbls>
        <c:marker val="1"/>
        <c:smooth val="0"/>
        <c:axId val="450903672"/>
        <c:axId val="450898184"/>
      </c:lineChart>
      <c:catAx>
        <c:axId val="450902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mn-lt"/>
                <a:ea typeface="+mn-ea"/>
                <a:cs typeface="+mn-cs"/>
              </a:defRPr>
            </a:pPr>
            <a:endParaRPr lang="ja-JP"/>
          </a:p>
        </c:txPr>
        <c:crossAx val="450897792"/>
        <c:crosses val="autoZero"/>
        <c:auto val="1"/>
        <c:lblAlgn val="ctr"/>
        <c:lblOffset val="100"/>
        <c:noMultiLvlLbl val="0"/>
      </c:catAx>
      <c:valAx>
        <c:axId val="450897792"/>
        <c:scaling>
          <c:orientation val="minMax"/>
          <c:max val="2400"/>
          <c:min val="200"/>
        </c:scaling>
        <c:delete val="0"/>
        <c:axPos val="l"/>
        <c:majorGridlines>
          <c:spPr>
            <a:ln w="9525" cap="flat" cmpd="sng" algn="ctr">
              <a:solidFill>
                <a:schemeClr val="accent1">
                  <a:lumMod val="40000"/>
                  <a:lumOff val="60000"/>
                  <a:alpha val="99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園児数（人）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50902104"/>
        <c:crosses val="autoZero"/>
        <c:crossBetween val="between"/>
        <c:majorUnit val="200"/>
      </c:valAx>
      <c:valAx>
        <c:axId val="450898184"/>
        <c:scaling>
          <c:orientation val="minMax"/>
          <c:min val="50"/>
        </c:scaling>
        <c:delete val="0"/>
        <c:axPos val="r"/>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教員数（人）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50903672"/>
        <c:crosses val="max"/>
        <c:crossBetween val="between"/>
      </c:valAx>
      <c:catAx>
        <c:axId val="450903672"/>
        <c:scaling>
          <c:orientation val="minMax"/>
        </c:scaling>
        <c:delete val="1"/>
        <c:axPos val="b"/>
        <c:numFmt formatCode="General" sourceLinked="1"/>
        <c:majorTickMark val="out"/>
        <c:minorTickMark val="none"/>
        <c:tickLblPos val="nextTo"/>
        <c:crossAx val="450898184"/>
        <c:crosses val="autoZero"/>
        <c:auto val="1"/>
        <c:lblAlgn val="ctr"/>
        <c:lblOffset val="100"/>
        <c:noMultiLvlLbl val="0"/>
      </c:cat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小学校児童数及び教員数の推移</a:t>
            </a:r>
          </a:p>
        </c:rich>
      </c:tx>
      <c:layout>
        <c:manualLayout>
          <c:xMode val="edge"/>
          <c:yMode val="edge"/>
          <c:x val="0.3140500706642439"/>
          <c:y val="4.700848440456571E-2"/>
        </c:manualLayout>
      </c:layout>
      <c:overlay val="0"/>
      <c:spPr>
        <a:noFill/>
        <a:ln w="25400">
          <a:noFill/>
        </a:ln>
      </c:spPr>
    </c:title>
    <c:autoTitleDeleted val="0"/>
    <c:plotArea>
      <c:layout>
        <c:manualLayout>
          <c:layoutTarget val="inner"/>
          <c:xMode val="edge"/>
          <c:yMode val="edge"/>
          <c:x val="0.15427017996483833"/>
          <c:y val="0.17948755401883434"/>
          <c:w val="0.69972545912623096"/>
          <c:h val="0.4871805037654075"/>
        </c:manualLayout>
      </c:layout>
      <c:barChart>
        <c:barDir val="col"/>
        <c:grouping val="clustered"/>
        <c:varyColors val="0"/>
        <c:ser>
          <c:idx val="1"/>
          <c:order val="0"/>
          <c:tx>
            <c:v>児童数</c:v>
          </c:tx>
          <c:spPr>
            <a:solidFill>
              <a:schemeClr val="accent5">
                <a:lumMod val="75000"/>
              </a:schemeClr>
            </a:solidFill>
            <a:ln w="12700">
              <a:solidFill>
                <a:srgbClr val="000000"/>
              </a:solidFill>
              <a:prstDash val="solid"/>
            </a:ln>
          </c:spPr>
          <c:invertIfNegative val="0"/>
          <c:cat>
            <c:strRef>
              <c:f>表54!$A$5:$A$30</c:f>
              <c:strCache>
                <c:ptCount val="26"/>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令和元年</c:v>
                </c:pt>
                <c:pt idx="25">
                  <c:v>令和２年</c:v>
                </c:pt>
              </c:strCache>
            </c:strRef>
          </c:cat>
          <c:val>
            <c:numRef>
              <c:f>表54!$F$5:$F$30</c:f>
              <c:numCache>
                <c:formatCode>#,##0_);[Red]\(#,##0\)</c:formatCode>
                <c:ptCount val="26"/>
                <c:pt idx="0">
                  <c:v>13022</c:v>
                </c:pt>
                <c:pt idx="1">
                  <c:v>12567</c:v>
                </c:pt>
                <c:pt idx="2">
                  <c:v>12254</c:v>
                </c:pt>
                <c:pt idx="3">
                  <c:v>12066</c:v>
                </c:pt>
                <c:pt idx="4">
                  <c:v>11928</c:v>
                </c:pt>
                <c:pt idx="5">
                  <c:v>11808</c:v>
                </c:pt>
                <c:pt idx="6">
                  <c:v>11817</c:v>
                </c:pt>
                <c:pt idx="7">
                  <c:v>11928</c:v>
                </c:pt>
                <c:pt idx="8">
                  <c:v>12075</c:v>
                </c:pt>
                <c:pt idx="9">
                  <c:v>12192</c:v>
                </c:pt>
                <c:pt idx="10">
                  <c:v>12166</c:v>
                </c:pt>
                <c:pt idx="11">
                  <c:v>12357</c:v>
                </c:pt>
                <c:pt idx="12">
                  <c:v>12365</c:v>
                </c:pt>
                <c:pt idx="13">
                  <c:v>12638</c:v>
                </c:pt>
                <c:pt idx="14">
                  <c:v>12778</c:v>
                </c:pt>
                <c:pt idx="15">
                  <c:v>12932</c:v>
                </c:pt>
                <c:pt idx="16">
                  <c:v>12895</c:v>
                </c:pt>
                <c:pt idx="17">
                  <c:v>12933</c:v>
                </c:pt>
                <c:pt idx="18">
                  <c:v>13047</c:v>
                </c:pt>
                <c:pt idx="19">
                  <c:v>13235</c:v>
                </c:pt>
                <c:pt idx="20">
                  <c:v>13458</c:v>
                </c:pt>
                <c:pt idx="21">
                  <c:v>12359</c:v>
                </c:pt>
                <c:pt idx="22">
                  <c:v>12507</c:v>
                </c:pt>
                <c:pt idx="23">
                  <c:v>11098</c:v>
                </c:pt>
                <c:pt idx="24">
                  <c:v>11018</c:v>
                </c:pt>
                <c:pt idx="25">
                  <c:v>10882</c:v>
                </c:pt>
              </c:numCache>
            </c:numRef>
          </c:val>
          <c:extLst>
            <c:ext xmlns:c16="http://schemas.microsoft.com/office/drawing/2014/chart" uri="{C3380CC4-5D6E-409C-BE32-E72D297353CC}">
              <c16:uniqueId val="{00000000-C93F-4F88-B84E-E89FA4692E30}"/>
            </c:ext>
          </c:extLst>
        </c:ser>
        <c:dLbls>
          <c:showLegendKey val="0"/>
          <c:showVal val="0"/>
          <c:showCatName val="0"/>
          <c:showSerName val="0"/>
          <c:showPercent val="0"/>
          <c:showBubbleSize val="0"/>
        </c:dLbls>
        <c:gapWidth val="150"/>
        <c:axId val="542800880"/>
        <c:axId val="542804016"/>
      </c:barChart>
      <c:lineChart>
        <c:grouping val="standard"/>
        <c:varyColors val="0"/>
        <c:ser>
          <c:idx val="0"/>
          <c:order val="1"/>
          <c:tx>
            <c:v>教員数</c:v>
          </c:tx>
          <c:spPr>
            <a:ln w="19050">
              <a:solidFill>
                <a:schemeClr val="accent2"/>
              </a:solidFill>
              <a:prstDash val="solid"/>
            </a:ln>
          </c:spPr>
          <c:marker>
            <c:symbol val="square"/>
            <c:size val="4"/>
            <c:spPr>
              <a:solidFill>
                <a:srgbClr val="FFFFFF"/>
              </a:solidFill>
              <a:ln w="19050">
                <a:solidFill>
                  <a:schemeClr val="accent2"/>
                </a:solidFill>
                <a:prstDash val="solid"/>
              </a:ln>
            </c:spPr>
          </c:marker>
          <c:cat>
            <c:strRef>
              <c:f>表54!$A$5:$A$30</c:f>
              <c:strCache>
                <c:ptCount val="26"/>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令和元年</c:v>
                </c:pt>
                <c:pt idx="25">
                  <c:v>令和２年</c:v>
                </c:pt>
              </c:strCache>
            </c:strRef>
          </c:cat>
          <c:val>
            <c:numRef>
              <c:f>表54!$I$5:$I$30</c:f>
              <c:numCache>
                <c:formatCode>#,##0_);[Red]\(#,##0\)</c:formatCode>
                <c:ptCount val="26"/>
                <c:pt idx="0">
                  <c:v>682</c:v>
                </c:pt>
                <c:pt idx="1">
                  <c:v>698</c:v>
                </c:pt>
                <c:pt idx="2">
                  <c:v>673</c:v>
                </c:pt>
                <c:pt idx="3">
                  <c:v>673</c:v>
                </c:pt>
                <c:pt idx="4">
                  <c:v>665</c:v>
                </c:pt>
                <c:pt idx="5">
                  <c:v>663</c:v>
                </c:pt>
                <c:pt idx="6">
                  <c:v>674</c:v>
                </c:pt>
                <c:pt idx="7">
                  <c:v>678</c:v>
                </c:pt>
                <c:pt idx="8">
                  <c:v>699</c:v>
                </c:pt>
                <c:pt idx="9">
                  <c:v>707</c:v>
                </c:pt>
                <c:pt idx="10">
                  <c:v>690</c:v>
                </c:pt>
                <c:pt idx="11">
                  <c:v>705</c:v>
                </c:pt>
                <c:pt idx="12">
                  <c:v>708</c:v>
                </c:pt>
                <c:pt idx="13">
                  <c:v>731</c:v>
                </c:pt>
                <c:pt idx="14">
                  <c:v>733</c:v>
                </c:pt>
                <c:pt idx="15">
                  <c:v>731</c:v>
                </c:pt>
                <c:pt idx="16">
                  <c:v>776</c:v>
                </c:pt>
                <c:pt idx="17">
                  <c:v>818</c:v>
                </c:pt>
                <c:pt idx="18">
                  <c:v>822</c:v>
                </c:pt>
                <c:pt idx="19">
                  <c:v>833</c:v>
                </c:pt>
                <c:pt idx="20">
                  <c:v>868</c:v>
                </c:pt>
                <c:pt idx="21">
                  <c:v>816</c:v>
                </c:pt>
                <c:pt idx="22">
                  <c:v>822</c:v>
                </c:pt>
                <c:pt idx="23">
                  <c:v>696</c:v>
                </c:pt>
                <c:pt idx="24">
                  <c:v>724</c:v>
                </c:pt>
                <c:pt idx="25">
                  <c:v>736</c:v>
                </c:pt>
              </c:numCache>
            </c:numRef>
          </c:val>
          <c:smooth val="0"/>
          <c:extLst>
            <c:ext xmlns:c16="http://schemas.microsoft.com/office/drawing/2014/chart" uri="{C3380CC4-5D6E-409C-BE32-E72D297353CC}">
              <c16:uniqueId val="{00000001-C93F-4F88-B84E-E89FA4692E30}"/>
            </c:ext>
          </c:extLst>
        </c:ser>
        <c:dLbls>
          <c:showLegendKey val="0"/>
          <c:showVal val="0"/>
          <c:showCatName val="0"/>
          <c:showSerName val="0"/>
          <c:showPercent val="0"/>
          <c:showBubbleSize val="0"/>
        </c:dLbls>
        <c:marker val="1"/>
        <c:smooth val="0"/>
        <c:axId val="542804408"/>
        <c:axId val="542798136"/>
      </c:lineChart>
      <c:catAx>
        <c:axId val="5428008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542804016"/>
        <c:crossesAt val="10500"/>
        <c:auto val="0"/>
        <c:lblAlgn val="ctr"/>
        <c:lblOffset val="100"/>
        <c:tickLblSkip val="1"/>
        <c:tickMarkSkip val="1"/>
        <c:noMultiLvlLbl val="0"/>
      </c:catAx>
      <c:valAx>
        <c:axId val="542804016"/>
        <c:scaling>
          <c:orientation val="minMax"/>
          <c:max val="14000"/>
          <c:min val="10500"/>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児童数（人）</a:t>
                </a:r>
              </a:p>
            </c:rich>
          </c:tx>
          <c:layout>
            <c:manualLayout>
              <c:xMode val="edge"/>
              <c:yMode val="edge"/>
              <c:x val="3.3057886994894869E-2"/>
              <c:y val="0.30555624732954889"/>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42800880"/>
        <c:crosses val="autoZero"/>
        <c:crossBetween val="between"/>
        <c:majorUnit val="500"/>
      </c:valAx>
      <c:catAx>
        <c:axId val="542804408"/>
        <c:scaling>
          <c:orientation val="minMax"/>
        </c:scaling>
        <c:delete val="1"/>
        <c:axPos val="b"/>
        <c:numFmt formatCode="General" sourceLinked="1"/>
        <c:majorTickMark val="out"/>
        <c:minorTickMark val="none"/>
        <c:tickLblPos val="nextTo"/>
        <c:crossAx val="542798136"/>
        <c:crossesAt val="620"/>
        <c:auto val="0"/>
        <c:lblAlgn val="ctr"/>
        <c:lblOffset val="100"/>
        <c:noMultiLvlLbl val="0"/>
      </c:catAx>
      <c:valAx>
        <c:axId val="542798136"/>
        <c:scaling>
          <c:orientation val="minMax"/>
          <c:max val="870"/>
          <c:min val="660"/>
        </c:scaling>
        <c:delete val="0"/>
        <c:axPos val="r"/>
        <c:majorGridlines/>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教員数（人）</a:t>
                </a:r>
              </a:p>
            </c:rich>
          </c:tx>
          <c:layout>
            <c:manualLayout>
              <c:xMode val="edge"/>
              <c:yMode val="edge"/>
              <c:x val="0.92286637247267167"/>
              <c:y val="0.30341939815662577"/>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542804408"/>
        <c:crosses val="max"/>
        <c:crossBetween val="between"/>
        <c:majorUnit val="20"/>
      </c:valAx>
      <c:spPr>
        <a:solidFill>
          <a:srgbClr val="FFFFFF"/>
        </a:solidFill>
        <a:ln w="12700">
          <a:solidFill>
            <a:srgbClr val="000000"/>
          </a:solidFill>
          <a:prstDash val="solid"/>
        </a:ln>
      </c:spPr>
    </c:plotArea>
    <c:legend>
      <c:legendPos val="b"/>
      <c:layout>
        <c:manualLayout>
          <c:xMode val="edge"/>
          <c:yMode val="edge"/>
          <c:x val="0.28512445559689659"/>
          <c:y val="0.88675383018983089"/>
          <c:w val="0.44490409852614576"/>
          <c:h val="7.264969785753527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中学校生徒数及び教員数の推移</a:t>
            </a:r>
          </a:p>
        </c:rich>
      </c:tx>
      <c:layout>
        <c:manualLayout>
          <c:xMode val="edge"/>
          <c:yMode val="edge"/>
          <c:x val="0.30268113246977724"/>
          <c:y val="3.0737770307713855E-2"/>
        </c:manualLayout>
      </c:layout>
      <c:overlay val="0"/>
      <c:spPr>
        <a:noFill/>
        <a:ln w="25400">
          <a:noFill/>
        </a:ln>
      </c:spPr>
    </c:title>
    <c:autoTitleDeleted val="0"/>
    <c:plotArea>
      <c:layout>
        <c:manualLayout>
          <c:layoutTarget val="inner"/>
          <c:xMode val="edge"/>
          <c:yMode val="edge"/>
          <c:x val="0.12113055181695828"/>
          <c:y val="0.15163934426229508"/>
          <c:w val="0.73889636608344544"/>
          <c:h val="0.52049180327868849"/>
        </c:manualLayout>
      </c:layout>
      <c:barChart>
        <c:barDir val="col"/>
        <c:grouping val="clustered"/>
        <c:varyColors val="0"/>
        <c:ser>
          <c:idx val="1"/>
          <c:order val="0"/>
          <c:tx>
            <c:v>生徒数</c:v>
          </c:tx>
          <c:spPr>
            <a:solidFill>
              <a:schemeClr val="accent5">
                <a:lumMod val="75000"/>
              </a:schemeClr>
            </a:solidFill>
            <a:ln w="12700">
              <a:solidFill>
                <a:srgbClr val="000000"/>
              </a:solidFill>
              <a:prstDash val="solid"/>
            </a:ln>
          </c:spPr>
          <c:invertIfNegative val="0"/>
          <c:cat>
            <c:strRef>
              <c:f>表55!$A$5:$A$30</c:f>
              <c:strCache>
                <c:ptCount val="26"/>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 元年</c:v>
                </c:pt>
                <c:pt idx="25">
                  <c:v>令和　２年</c:v>
                </c:pt>
              </c:strCache>
            </c:strRef>
          </c:cat>
          <c:val>
            <c:numRef>
              <c:f>表55!$F$5:$F$30</c:f>
              <c:numCache>
                <c:formatCode>#,##0_);[Red]\(#,##0\)</c:formatCode>
                <c:ptCount val="26"/>
                <c:pt idx="0">
                  <c:v>7307</c:v>
                </c:pt>
                <c:pt idx="1">
                  <c:v>7340</c:v>
                </c:pt>
                <c:pt idx="2">
                  <c:v>7234</c:v>
                </c:pt>
                <c:pt idx="3">
                  <c:v>7105</c:v>
                </c:pt>
                <c:pt idx="4">
                  <c:v>6855</c:v>
                </c:pt>
                <c:pt idx="5">
                  <c:v>6652</c:v>
                </c:pt>
                <c:pt idx="6">
                  <c:v>6492</c:v>
                </c:pt>
                <c:pt idx="7">
                  <c:v>6244</c:v>
                </c:pt>
                <c:pt idx="8">
                  <c:v>6040</c:v>
                </c:pt>
                <c:pt idx="9">
                  <c:v>5965</c:v>
                </c:pt>
                <c:pt idx="10">
                  <c:v>5995</c:v>
                </c:pt>
                <c:pt idx="11">
                  <c:v>6095</c:v>
                </c:pt>
                <c:pt idx="12">
                  <c:v>6324</c:v>
                </c:pt>
                <c:pt idx="13">
                  <c:v>6253</c:v>
                </c:pt>
                <c:pt idx="14">
                  <c:v>6315</c:v>
                </c:pt>
                <c:pt idx="15">
                  <c:v>6172</c:v>
                </c:pt>
                <c:pt idx="16">
                  <c:v>6336</c:v>
                </c:pt>
                <c:pt idx="17">
                  <c:v>6313</c:v>
                </c:pt>
                <c:pt idx="18">
                  <c:v>6451</c:v>
                </c:pt>
                <c:pt idx="19">
                  <c:v>6421</c:v>
                </c:pt>
                <c:pt idx="20">
                  <c:v>6501</c:v>
                </c:pt>
                <c:pt idx="21">
                  <c:v>6171</c:v>
                </c:pt>
                <c:pt idx="22">
                  <c:v>6165</c:v>
                </c:pt>
                <c:pt idx="23">
                  <c:v>5598</c:v>
                </c:pt>
                <c:pt idx="24">
                  <c:v>5444</c:v>
                </c:pt>
                <c:pt idx="25">
                  <c:v>5519</c:v>
                </c:pt>
              </c:numCache>
            </c:numRef>
          </c:val>
          <c:extLst>
            <c:ext xmlns:c16="http://schemas.microsoft.com/office/drawing/2014/chart" uri="{C3380CC4-5D6E-409C-BE32-E72D297353CC}">
              <c16:uniqueId val="{00000000-F0A3-4931-830A-B750A06F809D}"/>
            </c:ext>
          </c:extLst>
        </c:ser>
        <c:dLbls>
          <c:showLegendKey val="0"/>
          <c:showVal val="0"/>
          <c:showCatName val="0"/>
          <c:showSerName val="0"/>
          <c:showPercent val="0"/>
          <c:showBubbleSize val="0"/>
        </c:dLbls>
        <c:gapWidth val="150"/>
        <c:axId val="250787472"/>
        <c:axId val="250789432"/>
      </c:barChart>
      <c:lineChart>
        <c:grouping val="standard"/>
        <c:varyColors val="0"/>
        <c:ser>
          <c:idx val="0"/>
          <c:order val="1"/>
          <c:tx>
            <c:v>教員数</c:v>
          </c:tx>
          <c:spPr>
            <a:ln w="19050">
              <a:solidFill>
                <a:schemeClr val="accent2"/>
              </a:solidFill>
              <a:prstDash val="solid"/>
            </a:ln>
          </c:spPr>
          <c:marker>
            <c:symbol val="square"/>
            <c:size val="4"/>
            <c:spPr>
              <a:solidFill>
                <a:srgbClr val="FFFFFF"/>
              </a:solidFill>
              <a:ln w="19050">
                <a:solidFill>
                  <a:schemeClr val="accent2"/>
                </a:solidFill>
                <a:prstDash val="solid"/>
              </a:ln>
            </c:spPr>
          </c:marker>
          <c:val>
            <c:numRef>
              <c:f>表55!$I$5:$I$30</c:f>
              <c:numCache>
                <c:formatCode>General</c:formatCode>
                <c:ptCount val="26"/>
                <c:pt idx="0">
                  <c:v>407</c:v>
                </c:pt>
                <c:pt idx="1">
                  <c:v>379</c:v>
                </c:pt>
                <c:pt idx="2">
                  <c:v>411</c:v>
                </c:pt>
                <c:pt idx="3">
                  <c:v>404</c:v>
                </c:pt>
                <c:pt idx="4">
                  <c:v>436</c:v>
                </c:pt>
                <c:pt idx="5">
                  <c:v>428</c:v>
                </c:pt>
                <c:pt idx="6">
                  <c:v>430</c:v>
                </c:pt>
                <c:pt idx="7">
                  <c:v>388</c:v>
                </c:pt>
                <c:pt idx="8">
                  <c:v>384</c:v>
                </c:pt>
                <c:pt idx="9">
                  <c:v>379</c:v>
                </c:pt>
                <c:pt idx="10">
                  <c:v>375</c:v>
                </c:pt>
                <c:pt idx="11">
                  <c:v>383</c:v>
                </c:pt>
                <c:pt idx="12">
                  <c:v>407</c:v>
                </c:pt>
                <c:pt idx="13">
                  <c:v>406</c:v>
                </c:pt>
                <c:pt idx="14">
                  <c:v>428</c:v>
                </c:pt>
                <c:pt idx="15">
                  <c:v>414</c:v>
                </c:pt>
                <c:pt idx="16">
                  <c:v>474</c:v>
                </c:pt>
                <c:pt idx="17">
                  <c:v>543</c:v>
                </c:pt>
                <c:pt idx="18">
                  <c:v>566</c:v>
                </c:pt>
                <c:pt idx="19">
                  <c:v>557</c:v>
                </c:pt>
                <c:pt idx="20">
                  <c:v>586</c:v>
                </c:pt>
                <c:pt idx="21">
                  <c:v>504</c:v>
                </c:pt>
                <c:pt idx="22">
                  <c:v>518</c:v>
                </c:pt>
                <c:pt idx="23">
                  <c:v>478</c:v>
                </c:pt>
                <c:pt idx="24">
                  <c:v>462</c:v>
                </c:pt>
                <c:pt idx="25">
                  <c:v>480</c:v>
                </c:pt>
              </c:numCache>
            </c:numRef>
          </c:val>
          <c:smooth val="0"/>
          <c:extLst>
            <c:ext xmlns:c16="http://schemas.microsoft.com/office/drawing/2014/chart" uri="{C3380CC4-5D6E-409C-BE32-E72D297353CC}">
              <c16:uniqueId val="{00000001-F0A3-4931-830A-B750A06F809D}"/>
            </c:ext>
          </c:extLst>
        </c:ser>
        <c:dLbls>
          <c:showLegendKey val="0"/>
          <c:showVal val="0"/>
          <c:showCatName val="0"/>
          <c:showSerName val="0"/>
          <c:showPercent val="0"/>
          <c:showBubbleSize val="0"/>
        </c:dLbls>
        <c:marker val="1"/>
        <c:smooth val="0"/>
        <c:axId val="250789040"/>
        <c:axId val="250787864"/>
      </c:lineChart>
      <c:catAx>
        <c:axId val="2507874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250789432"/>
        <c:crosses val="autoZero"/>
        <c:auto val="0"/>
        <c:lblAlgn val="ctr"/>
        <c:lblOffset val="100"/>
        <c:tickLblSkip val="1"/>
        <c:tickMarkSkip val="1"/>
        <c:noMultiLvlLbl val="0"/>
      </c:catAx>
      <c:valAx>
        <c:axId val="250789432"/>
        <c:scaling>
          <c:orientation val="minMax"/>
          <c:min val="1000"/>
        </c:scaling>
        <c:delete val="0"/>
        <c:axPos val="l"/>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生徒数（人）</a:t>
                </a:r>
              </a:p>
            </c:rich>
          </c:tx>
          <c:layout>
            <c:manualLayout>
              <c:xMode val="edge"/>
              <c:yMode val="edge"/>
              <c:x val="8.0753468569465265E-3"/>
              <c:y val="0.30532790129772058"/>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250787472"/>
        <c:crosses val="autoZero"/>
        <c:crossBetween val="between"/>
        <c:majorUnit val="2000"/>
      </c:valAx>
      <c:catAx>
        <c:axId val="250789040"/>
        <c:scaling>
          <c:orientation val="minMax"/>
        </c:scaling>
        <c:delete val="1"/>
        <c:axPos val="b"/>
        <c:majorTickMark val="out"/>
        <c:minorTickMark val="none"/>
        <c:tickLblPos val="nextTo"/>
        <c:crossAx val="250787864"/>
        <c:crossesAt val="340"/>
        <c:auto val="0"/>
        <c:lblAlgn val="ctr"/>
        <c:lblOffset val="100"/>
        <c:noMultiLvlLbl val="0"/>
      </c:catAx>
      <c:valAx>
        <c:axId val="250787864"/>
        <c:scaling>
          <c:orientation val="minMax"/>
          <c:max val="590"/>
          <c:min val="370"/>
        </c:scaling>
        <c:delete val="0"/>
        <c:axPos val="r"/>
        <c:majorGridlines/>
        <c:title>
          <c:tx>
            <c:rich>
              <a:bodyPr rot="0" vert="wordArtVertRtl"/>
              <a:lstStyle/>
              <a:p>
                <a:pPr algn="ctr">
                  <a:defRPr sz="1100" b="0" i="0" u="none" strike="noStrike" baseline="0">
                    <a:solidFill>
                      <a:srgbClr val="000000"/>
                    </a:solidFill>
                    <a:latin typeface="ＭＳ Ｐゴシック"/>
                    <a:ea typeface="ＭＳ Ｐゴシック"/>
                    <a:cs typeface="ＭＳ Ｐゴシック"/>
                  </a:defRPr>
                </a:pPr>
                <a:r>
                  <a:rPr lang="ja-JP" altLang="en-US"/>
                  <a:t>教員数（人）</a:t>
                </a:r>
              </a:p>
            </c:rich>
          </c:tx>
          <c:layout>
            <c:manualLayout>
              <c:xMode val="edge"/>
              <c:yMode val="edge"/>
              <c:x val="0.92732173660478689"/>
              <c:y val="0.2766392020023019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250789040"/>
        <c:crosses val="max"/>
        <c:crossBetween val="between"/>
        <c:majorUnit val="20"/>
      </c:valAx>
      <c:spPr>
        <a:solidFill>
          <a:srgbClr val="FFFFFF"/>
        </a:solidFill>
        <a:ln w="12700">
          <a:solidFill>
            <a:srgbClr val="808080"/>
          </a:solidFill>
          <a:prstDash val="solid"/>
        </a:ln>
      </c:spPr>
    </c:plotArea>
    <c:legend>
      <c:legendPos val="b"/>
      <c:layout>
        <c:manualLayout>
          <c:xMode val="edge"/>
          <c:yMode val="edge"/>
          <c:x val="0.28981450193219777"/>
          <c:y val="0.88051153698595097"/>
          <c:w val="0.23449392712550604"/>
          <c:h val="4.9494126459250595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0" baseline="0">
                <a:ln w="0">
                  <a:noFill/>
                </a:ln>
                <a:solidFill>
                  <a:sysClr val="windowText" lastClr="000000"/>
                </a:solidFill>
                <a:effectLst/>
                <a:latin typeface="+mn-lt"/>
                <a:ea typeface="+mn-ea"/>
                <a:cs typeface="+mn-cs"/>
              </a:defRPr>
            </a:pPr>
            <a:r>
              <a:rPr lang="ja-JP" altLang="en-US" sz="1200" b="0" cap="none" spc="0">
                <a:ln w="0">
                  <a:noFill/>
                </a:ln>
                <a:solidFill>
                  <a:sysClr val="windowText" lastClr="000000"/>
                </a:solidFill>
                <a:effectLst/>
              </a:rPr>
              <a:t>義務教育学校生徒数及び教員数の推移</a:t>
            </a:r>
          </a:p>
        </c:rich>
      </c:tx>
      <c:layout>
        <c:manualLayout>
          <c:xMode val="edge"/>
          <c:yMode val="edge"/>
          <c:x val="0.21174220311068712"/>
          <c:y val="4.507060871692127E-2"/>
        </c:manualLayout>
      </c:layout>
      <c:overlay val="0"/>
      <c:spPr>
        <a:noFill/>
        <a:ln>
          <a:noFill/>
        </a:ln>
        <a:effectLst/>
      </c:spPr>
      <c:txPr>
        <a:bodyPr rot="0" spcFirstLastPara="1" vertOverflow="ellipsis" vert="horz" wrap="square" anchor="ctr" anchorCtr="1"/>
        <a:lstStyle/>
        <a:p>
          <a:pPr>
            <a:defRPr sz="1200" b="0" i="0" u="none" strike="noStrike" kern="1200" cap="none" spc="0" baseline="0">
              <a:ln w="0">
                <a:noFill/>
              </a:ln>
              <a:solidFill>
                <a:sysClr val="windowText" lastClr="000000"/>
              </a:solidFill>
              <a:effectLst/>
              <a:latin typeface="+mn-lt"/>
              <a:ea typeface="+mn-ea"/>
              <a:cs typeface="+mn-cs"/>
            </a:defRPr>
          </a:pPr>
          <a:endParaRPr lang="ja-JP"/>
        </a:p>
      </c:txPr>
    </c:title>
    <c:autoTitleDeleted val="0"/>
    <c:plotArea>
      <c:layout>
        <c:manualLayout>
          <c:layoutTarget val="inner"/>
          <c:xMode val="edge"/>
          <c:yMode val="edge"/>
          <c:x val="0.11985039844702956"/>
          <c:y val="0.14648251328184855"/>
          <c:w val="0.74880247563991209"/>
          <c:h val="0.66901601915032138"/>
        </c:manualLayout>
      </c:layout>
      <c:barChart>
        <c:barDir val="col"/>
        <c:grouping val="clustered"/>
        <c:varyColors val="0"/>
        <c:ser>
          <c:idx val="0"/>
          <c:order val="0"/>
          <c:tx>
            <c:v>生徒数</c:v>
          </c:tx>
          <c:spPr>
            <a:solidFill>
              <a:schemeClr val="accent5">
                <a:lumMod val="75000"/>
              </a:schemeClr>
            </a:solidFill>
            <a:ln>
              <a:noFill/>
            </a:ln>
            <a:effectLst/>
          </c:spPr>
          <c:invertIfNegative val="0"/>
          <c:cat>
            <c:strRef>
              <c:f>表56!$A$8:$A$12</c:f>
              <c:strCache>
                <c:ptCount val="5"/>
                <c:pt idx="0">
                  <c:v>平成２８年</c:v>
                </c:pt>
                <c:pt idx="1">
                  <c:v>平成２９年</c:v>
                </c:pt>
                <c:pt idx="2">
                  <c:v>平成３０年</c:v>
                </c:pt>
                <c:pt idx="3">
                  <c:v>令和 元年</c:v>
                </c:pt>
                <c:pt idx="4">
                  <c:v>令和　２年</c:v>
                </c:pt>
              </c:strCache>
            </c:strRef>
          </c:cat>
          <c:val>
            <c:numRef>
              <c:f>表56!$F$8:$F$12</c:f>
              <c:numCache>
                <c:formatCode>#,##0_);[Red]\(#,##0\)</c:formatCode>
                <c:ptCount val="5"/>
                <c:pt idx="0">
                  <c:v>1851</c:v>
                </c:pt>
                <c:pt idx="1">
                  <c:v>2054</c:v>
                </c:pt>
                <c:pt idx="2">
                  <c:v>4407</c:v>
                </c:pt>
                <c:pt idx="3">
                  <c:v>4954</c:v>
                </c:pt>
                <c:pt idx="4">
                  <c:v>5540</c:v>
                </c:pt>
              </c:numCache>
            </c:numRef>
          </c:val>
          <c:extLst>
            <c:ext xmlns:c16="http://schemas.microsoft.com/office/drawing/2014/chart" uri="{C3380CC4-5D6E-409C-BE32-E72D297353CC}">
              <c16:uniqueId val="{00000000-B6AB-44E0-8ADB-E52AAC9EA4F2}"/>
            </c:ext>
          </c:extLst>
        </c:ser>
        <c:dLbls>
          <c:showLegendKey val="0"/>
          <c:showVal val="0"/>
          <c:showCatName val="0"/>
          <c:showSerName val="0"/>
          <c:showPercent val="0"/>
          <c:showBubbleSize val="0"/>
        </c:dLbls>
        <c:gapWidth val="219"/>
        <c:axId val="491017072"/>
        <c:axId val="491014328"/>
      </c:barChart>
      <c:lineChart>
        <c:grouping val="standard"/>
        <c:varyColors val="0"/>
        <c:ser>
          <c:idx val="1"/>
          <c:order val="1"/>
          <c:tx>
            <c:v>教員数</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表56!$A$8:$A$12</c:f>
              <c:strCache>
                <c:ptCount val="5"/>
                <c:pt idx="0">
                  <c:v>平成２８年</c:v>
                </c:pt>
                <c:pt idx="1">
                  <c:v>平成２９年</c:v>
                </c:pt>
                <c:pt idx="2">
                  <c:v>平成３０年</c:v>
                </c:pt>
                <c:pt idx="3">
                  <c:v>令和 元年</c:v>
                </c:pt>
                <c:pt idx="4">
                  <c:v>令和　２年</c:v>
                </c:pt>
              </c:strCache>
            </c:strRef>
          </c:cat>
          <c:val>
            <c:numRef>
              <c:f>表56!$I$8:$I$12</c:f>
              <c:numCache>
                <c:formatCode>#,##0_);[Red]\(#,##0\)</c:formatCode>
                <c:ptCount val="5"/>
                <c:pt idx="0">
                  <c:v>95</c:v>
                </c:pt>
                <c:pt idx="1">
                  <c:v>94</c:v>
                </c:pt>
                <c:pt idx="2">
                  <c:v>266</c:v>
                </c:pt>
                <c:pt idx="3">
                  <c:v>295</c:v>
                </c:pt>
                <c:pt idx="4">
                  <c:v>321</c:v>
                </c:pt>
              </c:numCache>
            </c:numRef>
          </c:val>
          <c:smooth val="0"/>
          <c:extLst>
            <c:ext xmlns:c16="http://schemas.microsoft.com/office/drawing/2014/chart" uri="{C3380CC4-5D6E-409C-BE32-E72D297353CC}">
              <c16:uniqueId val="{00000001-B6AB-44E0-8ADB-E52AAC9EA4F2}"/>
            </c:ext>
          </c:extLst>
        </c:ser>
        <c:dLbls>
          <c:showLegendKey val="0"/>
          <c:showVal val="0"/>
          <c:showCatName val="0"/>
          <c:showSerName val="0"/>
          <c:showPercent val="0"/>
          <c:showBubbleSize val="0"/>
        </c:dLbls>
        <c:marker val="1"/>
        <c:smooth val="0"/>
        <c:axId val="491019032"/>
        <c:axId val="491015896"/>
      </c:lineChart>
      <c:catAx>
        <c:axId val="49101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ea"/>
                <a:ea typeface="+mn-ea"/>
                <a:cs typeface="+mn-cs"/>
              </a:defRPr>
            </a:pPr>
            <a:endParaRPr lang="ja-JP"/>
          </a:p>
        </c:txPr>
        <c:crossAx val="491014328"/>
        <c:crosses val="autoZero"/>
        <c:auto val="1"/>
        <c:lblAlgn val="ctr"/>
        <c:lblOffset val="100"/>
        <c:noMultiLvlLbl val="0"/>
      </c:catAx>
      <c:valAx>
        <c:axId val="491014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生徒数（人）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91017072"/>
        <c:crosses val="autoZero"/>
        <c:crossBetween val="between"/>
      </c:valAx>
      <c:valAx>
        <c:axId val="491015896"/>
        <c:scaling>
          <c:orientation val="minMax"/>
        </c:scaling>
        <c:delete val="0"/>
        <c:axPos val="r"/>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教員数（人）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ea"/>
                <a:ea typeface="+mn-ea"/>
                <a:cs typeface="+mn-cs"/>
              </a:defRPr>
            </a:pPr>
            <a:endParaRPr lang="ja-JP"/>
          </a:p>
        </c:txPr>
        <c:crossAx val="491019032"/>
        <c:crosses val="max"/>
        <c:crossBetween val="between"/>
      </c:valAx>
      <c:catAx>
        <c:axId val="491019032"/>
        <c:scaling>
          <c:orientation val="minMax"/>
        </c:scaling>
        <c:delete val="1"/>
        <c:axPos val="b"/>
        <c:numFmt formatCode="General" sourceLinked="1"/>
        <c:majorTickMark val="out"/>
        <c:minorTickMark val="none"/>
        <c:tickLblPos val="nextTo"/>
        <c:crossAx val="491015896"/>
        <c:crosses val="autoZero"/>
        <c:auto val="1"/>
        <c:lblAlgn val="ctr"/>
        <c:lblOffset val="100"/>
        <c:noMultiLvlLbl val="0"/>
      </c:catAx>
      <c:spPr>
        <a:noFill/>
        <a:ln>
          <a:solidFill>
            <a:schemeClr val="tx1"/>
          </a:solidFill>
        </a:ln>
        <a:effectLst/>
      </c:spPr>
    </c:plotArea>
    <c:legend>
      <c:legendPos val="r"/>
      <c:layout>
        <c:manualLayout>
          <c:xMode val="edge"/>
          <c:yMode val="edge"/>
          <c:x val="0.36928615509514418"/>
          <c:y val="0.9015392281262854"/>
          <c:w val="0.28055555555555556"/>
          <c:h val="9.720264993556991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ea"/>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paperSize="9"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図書館利用状況</a:t>
            </a:r>
          </a:p>
        </c:rich>
      </c:tx>
      <c:layout>
        <c:manualLayout>
          <c:xMode val="edge"/>
          <c:yMode val="edge"/>
          <c:x val="0.41430703209576547"/>
          <c:y val="1.2254975665730226E-2"/>
        </c:manualLayout>
      </c:layout>
      <c:overlay val="0"/>
      <c:spPr>
        <a:noFill/>
        <a:ln w="25400">
          <a:noFill/>
        </a:ln>
      </c:spPr>
    </c:title>
    <c:autoTitleDeleted val="0"/>
    <c:plotArea>
      <c:layout>
        <c:manualLayout>
          <c:layoutTarget val="inner"/>
          <c:xMode val="edge"/>
          <c:yMode val="edge"/>
          <c:x val="0.1107799304520616"/>
          <c:y val="0.15849698934691986"/>
          <c:w val="0.80029806259314451"/>
          <c:h val="0.59804064711781724"/>
        </c:manualLayout>
      </c:layout>
      <c:barChart>
        <c:barDir val="col"/>
        <c:grouping val="clustered"/>
        <c:varyColors val="0"/>
        <c:ser>
          <c:idx val="1"/>
          <c:order val="0"/>
          <c:tx>
            <c:v>貸出冊数</c:v>
          </c:tx>
          <c:spPr>
            <a:solidFill>
              <a:schemeClr val="accent1"/>
            </a:solidFill>
            <a:ln w="12700">
              <a:solidFill>
                <a:srgbClr val="000000"/>
              </a:solidFill>
              <a:prstDash val="solid"/>
            </a:ln>
          </c:spPr>
          <c:invertIfNegative val="0"/>
          <c:cat>
            <c:strRef>
              <c:f>表57!$A$4:$A$22</c:f>
              <c:strCache>
                <c:ptCount val="19"/>
                <c:pt idx="0">
                  <c:v>平成１３年度</c:v>
                </c:pt>
                <c:pt idx="1">
                  <c:v>平成１４年度</c:v>
                </c:pt>
                <c:pt idx="2">
                  <c:v>平成１５年度</c:v>
                </c:pt>
                <c:pt idx="3">
                  <c:v>平成１６年度</c:v>
                </c:pt>
                <c:pt idx="4">
                  <c:v>平成１７年度</c:v>
                </c:pt>
                <c:pt idx="5">
                  <c:v>平成１８年度</c:v>
                </c:pt>
                <c:pt idx="6">
                  <c:v>平成１９年度</c:v>
                </c:pt>
                <c:pt idx="7">
                  <c:v>平成２０年度</c:v>
                </c:pt>
                <c:pt idx="8">
                  <c:v>平成２１年度</c:v>
                </c:pt>
                <c:pt idx="9">
                  <c:v>平成２２年度</c:v>
                </c:pt>
                <c:pt idx="10">
                  <c:v>平成２３年度</c:v>
                </c:pt>
                <c:pt idx="11">
                  <c:v>平成２４年度</c:v>
                </c:pt>
                <c:pt idx="12">
                  <c:v>平成２５年度</c:v>
                </c:pt>
                <c:pt idx="13">
                  <c:v>平成２６年度</c:v>
                </c:pt>
                <c:pt idx="14">
                  <c:v>平成２７年度</c:v>
                </c:pt>
                <c:pt idx="15">
                  <c:v>平成２８年度</c:v>
                </c:pt>
                <c:pt idx="16">
                  <c:v>平成２９年度</c:v>
                </c:pt>
                <c:pt idx="17">
                  <c:v>平成３０年度</c:v>
                </c:pt>
                <c:pt idx="18">
                  <c:v>令和元年度</c:v>
                </c:pt>
              </c:strCache>
            </c:strRef>
          </c:cat>
          <c:val>
            <c:numRef>
              <c:f>表57!$E$4:$E$22</c:f>
              <c:numCache>
                <c:formatCode>#,##0;[Red]#,##0</c:formatCode>
                <c:ptCount val="19"/>
                <c:pt idx="0">
                  <c:v>860825</c:v>
                </c:pt>
                <c:pt idx="1">
                  <c:v>869473</c:v>
                </c:pt>
                <c:pt idx="2">
                  <c:v>953503</c:v>
                </c:pt>
                <c:pt idx="3">
                  <c:v>1025954</c:v>
                </c:pt>
                <c:pt idx="4">
                  <c:v>1117481</c:v>
                </c:pt>
                <c:pt idx="5">
                  <c:v>1224193</c:v>
                </c:pt>
                <c:pt idx="6">
                  <c:v>1321851</c:v>
                </c:pt>
                <c:pt idx="7">
                  <c:v>1355172</c:v>
                </c:pt>
                <c:pt idx="8">
                  <c:v>1401877</c:v>
                </c:pt>
                <c:pt idx="9">
                  <c:v>1370328</c:v>
                </c:pt>
                <c:pt idx="10">
                  <c:v>1349043</c:v>
                </c:pt>
                <c:pt idx="11">
                  <c:v>1382705</c:v>
                </c:pt>
                <c:pt idx="12">
                  <c:v>1333020</c:v>
                </c:pt>
                <c:pt idx="13">
                  <c:v>1319477</c:v>
                </c:pt>
                <c:pt idx="14">
                  <c:v>1347366</c:v>
                </c:pt>
                <c:pt idx="15">
                  <c:v>1336986</c:v>
                </c:pt>
                <c:pt idx="16">
                  <c:v>1311736</c:v>
                </c:pt>
                <c:pt idx="17">
                  <c:v>1416768</c:v>
                </c:pt>
                <c:pt idx="18">
                  <c:v>1439170</c:v>
                </c:pt>
              </c:numCache>
            </c:numRef>
          </c:val>
          <c:extLst>
            <c:ext xmlns:c16="http://schemas.microsoft.com/office/drawing/2014/chart" uri="{C3380CC4-5D6E-409C-BE32-E72D297353CC}">
              <c16:uniqueId val="{00000000-99E3-4962-9F8A-6243357E7634}"/>
            </c:ext>
          </c:extLst>
        </c:ser>
        <c:dLbls>
          <c:showLegendKey val="0"/>
          <c:showVal val="0"/>
          <c:showCatName val="0"/>
          <c:showSerName val="0"/>
          <c:showPercent val="0"/>
          <c:showBubbleSize val="0"/>
        </c:dLbls>
        <c:gapWidth val="150"/>
        <c:axId val="331901792"/>
        <c:axId val="331902176"/>
      </c:barChart>
      <c:lineChart>
        <c:grouping val="standard"/>
        <c:varyColors val="0"/>
        <c:ser>
          <c:idx val="0"/>
          <c:order val="1"/>
          <c:tx>
            <c:v>貸出人数</c:v>
          </c:tx>
          <c:spPr>
            <a:ln w="19050">
              <a:solidFill>
                <a:schemeClr val="accent2">
                  <a:lumMod val="75000"/>
                </a:schemeClr>
              </a:solidFill>
              <a:prstDash val="solid"/>
            </a:ln>
          </c:spPr>
          <c:marker>
            <c:symbol val="square"/>
            <c:size val="4"/>
            <c:spPr>
              <a:solidFill>
                <a:schemeClr val="accent2">
                  <a:lumMod val="75000"/>
                </a:schemeClr>
              </a:solidFill>
              <a:ln w="19050">
                <a:solidFill>
                  <a:schemeClr val="accent2">
                    <a:lumMod val="75000"/>
                  </a:schemeClr>
                </a:solidFill>
                <a:prstDash val="solid"/>
              </a:ln>
            </c:spPr>
          </c:marker>
          <c:cat>
            <c:numRef>
              <c:f>表57!$D$4:$D$22</c:f>
              <c:numCache>
                <c:formatCode>#,##0;[Red]#,##0</c:formatCode>
                <c:ptCount val="19"/>
                <c:pt idx="0">
                  <c:v>253275</c:v>
                </c:pt>
                <c:pt idx="1">
                  <c:v>255701</c:v>
                </c:pt>
                <c:pt idx="2">
                  <c:v>277113</c:v>
                </c:pt>
                <c:pt idx="3">
                  <c:v>298261</c:v>
                </c:pt>
                <c:pt idx="4">
                  <c:v>288582</c:v>
                </c:pt>
                <c:pt idx="5">
                  <c:v>326870</c:v>
                </c:pt>
                <c:pt idx="6">
                  <c:v>346005</c:v>
                </c:pt>
                <c:pt idx="7">
                  <c:v>346457</c:v>
                </c:pt>
                <c:pt idx="8">
                  <c:v>355561</c:v>
                </c:pt>
                <c:pt idx="9">
                  <c:v>343047</c:v>
                </c:pt>
                <c:pt idx="10">
                  <c:v>326664</c:v>
                </c:pt>
                <c:pt idx="11">
                  <c:v>337549</c:v>
                </c:pt>
                <c:pt idx="12">
                  <c:v>326094</c:v>
                </c:pt>
                <c:pt idx="13">
                  <c:v>320753</c:v>
                </c:pt>
                <c:pt idx="14">
                  <c:v>322369</c:v>
                </c:pt>
                <c:pt idx="15">
                  <c:v>319649</c:v>
                </c:pt>
                <c:pt idx="16">
                  <c:v>308969</c:v>
                </c:pt>
                <c:pt idx="17">
                  <c:v>336637</c:v>
                </c:pt>
                <c:pt idx="18">
                  <c:v>340154</c:v>
                </c:pt>
              </c:numCache>
            </c:numRef>
          </c:cat>
          <c:val>
            <c:numRef>
              <c:f>表57!$D$4:$D$22</c:f>
              <c:numCache>
                <c:formatCode>#,##0;[Red]#,##0</c:formatCode>
                <c:ptCount val="19"/>
                <c:pt idx="0">
                  <c:v>253275</c:v>
                </c:pt>
                <c:pt idx="1">
                  <c:v>255701</c:v>
                </c:pt>
                <c:pt idx="2">
                  <c:v>277113</c:v>
                </c:pt>
                <c:pt idx="3">
                  <c:v>298261</c:v>
                </c:pt>
                <c:pt idx="4">
                  <c:v>288582</c:v>
                </c:pt>
                <c:pt idx="5">
                  <c:v>326870</c:v>
                </c:pt>
                <c:pt idx="6">
                  <c:v>346005</c:v>
                </c:pt>
                <c:pt idx="7">
                  <c:v>346457</c:v>
                </c:pt>
                <c:pt idx="8">
                  <c:v>355561</c:v>
                </c:pt>
                <c:pt idx="9">
                  <c:v>343047</c:v>
                </c:pt>
                <c:pt idx="10">
                  <c:v>326664</c:v>
                </c:pt>
                <c:pt idx="11">
                  <c:v>337549</c:v>
                </c:pt>
                <c:pt idx="12">
                  <c:v>326094</c:v>
                </c:pt>
                <c:pt idx="13">
                  <c:v>320753</c:v>
                </c:pt>
                <c:pt idx="14">
                  <c:v>322369</c:v>
                </c:pt>
                <c:pt idx="15">
                  <c:v>319649</c:v>
                </c:pt>
                <c:pt idx="16">
                  <c:v>308969</c:v>
                </c:pt>
                <c:pt idx="17">
                  <c:v>336637</c:v>
                </c:pt>
                <c:pt idx="18">
                  <c:v>340154</c:v>
                </c:pt>
              </c:numCache>
            </c:numRef>
          </c:val>
          <c:smooth val="0"/>
          <c:extLst>
            <c:ext xmlns:c16="http://schemas.microsoft.com/office/drawing/2014/chart" uri="{C3380CC4-5D6E-409C-BE32-E72D297353CC}">
              <c16:uniqueId val="{00000001-99E3-4962-9F8A-6243357E7634}"/>
            </c:ext>
          </c:extLst>
        </c:ser>
        <c:dLbls>
          <c:showLegendKey val="0"/>
          <c:showVal val="0"/>
          <c:showCatName val="0"/>
          <c:showSerName val="0"/>
          <c:showPercent val="0"/>
          <c:showBubbleSize val="0"/>
        </c:dLbls>
        <c:marker val="1"/>
        <c:smooth val="0"/>
        <c:axId val="257206736"/>
        <c:axId val="257207120"/>
      </c:lineChart>
      <c:catAx>
        <c:axId val="33190179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Ｐゴシック"/>
                <a:ea typeface="ＭＳ Ｐゴシック"/>
                <a:cs typeface="ＭＳ Ｐゴシック"/>
              </a:defRPr>
            </a:pPr>
            <a:endParaRPr lang="ja-JP"/>
          </a:p>
        </c:txPr>
        <c:crossAx val="331902176"/>
        <c:crossesAt val="0"/>
        <c:auto val="0"/>
        <c:lblAlgn val="ctr"/>
        <c:lblOffset val="100"/>
        <c:tickLblSkip val="1"/>
        <c:tickMarkSkip val="1"/>
        <c:noMultiLvlLbl val="0"/>
      </c:catAx>
      <c:valAx>
        <c:axId val="331902176"/>
        <c:scaling>
          <c:orientation val="minMax"/>
          <c:max val="1600000"/>
          <c:min val="100000"/>
        </c:scaling>
        <c:delete val="0"/>
        <c:axPos val="l"/>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(冊)</a:t>
                </a:r>
              </a:p>
            </c:rich>
          </c:tx>
          <c:layout>
            <c:manualLayout>
              <c:xMode val="edge"/>
              <c:yMode val="edge"/>
              <c:x val="5.216087603292912E-2"/>
              <c:y val="6.6176815837718769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1901792"/>
        <c:crosses val="autoZero"/>
        <c:crossBetween val="between"/>
        <c:majorUnit val="200000"/>
      </c:valAx>
      <c:catAx>
        <c:axId val="257206736"/>
        <c:scaling>
          <c:orientation val="minMax"/>
        </c:scaling>
        <c:delete val="1"/>
        <c:axPos val="b"/>
        <c:numFmt formatCode="#,##0;[Red]#,##0" sourceLinked="1"/>
        <c:majorTickMark val="out"/>
        <c:minorTickMark val="none"/>
        <c:tickLblPos val="nextTo"/>
        <c:crossAx val="257207120"/>
        <c:crossesAt val="0"/>
        <c:auto val="0"/>
        <c:lblAlgn val="ctr"/>
        <c:lblOffset val="100"/>
        <c:noMultiLvlLbl val="0"/>
      </c:catAx>
      <c:valAx>
        <c:axId val="257207120"/>
        <c:scaling>
          <c:orientation val="minMax"/>
          <c:max val="370000"/>
          <c:min val="100000"/>
        </c:scaling>
        <c:delete val="0"/>
        <c:axPos val="r"/>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(人)</a:t>
                </a:r>
              </a:p>
            </c:rich>
          </c:tx>
          <c:layout>
            <c:manualLayout>
              <c:xMode val="edge"/>
              <c:yMode val="edge"/>
              <c:x val="0.90909086660903293"/>
              <c:y val="7.1078753346786427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57206736"/>
        <c:crosses val="max"/>
        <c:crossBetween val="between"/>
        <c:majorUnit val="50000"/>
      </c:valAx>
      <c:spPr>
        <a:solidFill>
          <a:srgbClr val="FFFFFF"/>
        </a:solidFill>
        <a:ln w="12700">
          <a:solidFill>
            <a:srgbClr val="000000"/>
          </a:solidFill>
          <a:prstDash val="solid"/>
        </a:ln>
      </c:spPr>
    </c:plotArea>
    <c:legend>
      <c:legendPos val="r"/>
      <c:layout>
        <c:manualLayout>
          <c:xMode val="edge"/>
          <c:yMode val="edge"/>
          <c:x val="0.35916540106077244"/>
          <c:y val="8.5784565873989374E-2"/>
          <c:w val="0.29061099558400894"/>
          <c:h val="5.6372677033461258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72"/>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産業分類３部門就業者の割合</a:t>
            </a:r>
          </a:p>
        </c:rich>
      </c:tx>
      <c:layout>
        <c:manualLayout>
          <c:xMode val="edge"/>
          <c:yMode val="edge"/>
          <c:x val="0.36167383131162661"/>
          <c:y val="3.0991810826648546E-2"/>
        </c:manualLayout>
      </c:layout>
      <c:overlay val="0"/>
      <c:spPr>
        <a:noFill/>
        <a:ln w="25400">
          <a:noFill/>
        </a:ln>
      </c:spPr>
    </c:title>
    <c:autoTitleDeleted val="0"/>
    <c:plotArea>
      <c:layout>
        <c:manualLayout>
          <c:layoutTarget val="inner"/>
          <c:xMode val="edge"/>
          <c:yMode val="edge"/>
          <c:x val="0.13360341494208489"/>
          <c:y val="0.11776871385176614"/>
          <c:w val="0.81241672520338493"/>
          <c:h val="0.72727346097932777"/>
        </c:manualLayout>
      </c:layout>
      <c:barChart>
        <c:barDir val="bar"/>
        <c:grouping val="percentStacked"/>
        <c:varyColors val="0"/>
        <c:ser>
          <c:idx val="0"/>
          <c:order val="0"/>
          <c:tx>
            <c:strRef>
              <c:f>[1]Sheet2!$B$1</c:f>
              <c:strCache>
                <c:ptCount val="1"/>
                <c:pt idx="0">
                  <c:v>総     数</c:v>
                </c:pt>
              </c:strCache>
            </c:strRef>
          </c:tx>
          <c:invertIfNegative val="0"/>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[1]Sheet2!$B$4:$B$10</c:f>
              <c:numCache>
                <c:formatCode>General</c:formatCode>
                <c:ptCount val="7"/>
                <c:pt idx="0">
                  <c:v>94455</c:v>
                </c:pt>
                <c:pt idx="1">
                  <c:v>92615</c:v>
                </c:pt>
                <c:pt idx="2">
                  <c:v>90328</c:v>
                </c:pt>
                <c:pt idx="3">
                  <c:v>81513</c:v>
                </c:pt>
                <c:pt idx="4">
                  <c:v>70194</c:v>
                </c:pt>
                <c:pt idx="5">
                  <c:v>60648</c:v>
                </c:pt>
                <c:pt idx="6">
                  <c:v>46233</c:v>
                </c:pt>
              </c:numCache>
            </c:numRef>
          </c:val>
          <c:extLst>
            <c:ext xmlns:c16="http://schemas.microsoft.com/office/drawing/2014/chart" uri="{C3380CC4-5D6E-409C-BE32-E72D297353CC}">
              <c16:uniqueId val="{00000000-F278-457E-8041-93FDF8624627}"/>
            </c:ext>
          </c:extLst>
        </c:ser>
        <c:ser>
          <c:idx val="1"/>
          <c:order val="1"/>
          <c:tx>
            <c:strRef>
              <c:f>[1]Sheet2!$C$1</c:f>
              <c:strCache>
                <c:ptCount val="1"/>
                <c:pt idx="0">
                  <c:v>　　　　第 １ 次 産 業　　　　</c:v>
                </c:pt>
              </c:strCache>
            </c:strRef>
          </c:tx>
          <c:invertIfNegative val="0"/>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[1]Sheet2!$C$4:$C$10</c:f>
              <c:numCache>
                <c:formatCode>General</c:formatCode>
                <c:ptCount val="7"/>
                <c:pt idx="0">
                  <c:v>4290</c:v>
                </c:pt>
                <c:pt idx="1">
                  <c:v>5388</c:v>
                </c:pt>
                <c:pt idx="2">
                  <c:v>7227</c:v>
                </c:pt>
                <c:pt idx="3">
                  <c:v>9294</c:v>
                </c:pt>
                <c:pt idx="4">
                  <c:v>12129</c:v>
                </c:pt>
                <c:pt idx="5">
                  <c:v>15862</c:v>
                </c:pt>
                <c:pt idx="6">
                  <c:v>19386</c:v>
                </c:pt>
              </c:numCache>
            </c:numRef>
          </c:val>
          <c:extLst>
            <c:ext xmlns:c16="http://schemas.microsoft.com/office/drawing/2014/chart" uri="{C3380CC4-5D6E-409C-BE32-E72D297353CC}">
              <c16:uniqueId val="{00000001-F278-457E-8041-93FDF8624627}"/>
            </c:ext>
          </c:extLst>
        </c:ser>
        <c:ser>
          <c:idx val="2"/>
          <c:order val="2"/>
          <c:tx>
            <c:v>第１次産業</c:v>
          </c:tx>
          <c:spPr>
            <a:pattFill prst="pct5">
              <a:fgClr>
                <a:srgbClr val="000000"/>
              </a:fgClr>
              <a:bgClr>
                <a:srgbClr val="FFFFFF"/>
              </a:bgClr>
            </a:pattFill>
            <a:ln w="12700">
              <a:solidFill>
                <a:srgbClr val="000000"/>
              </a:solidFill>
              <a:prstDash val="solid"/>
            </a:ln>
          </c:spPr>
          <c:invertIfNegative val="0"/>
          <c:dLbls>
            <c:dLbl>
              <c:idx val="0"/>
              <c:layout>
                <c:manualLayout>
                  <c:x val="-7.6051684005851959E-3"/>
                  <c:y val="-1.6321003479182642E-2"/>
                </c:manualLayout>
              </c:layout>
              <c:spPr>
                <a:solidFill>
                  <a:schemeClr val="bg1"/>
                </a:solidFill>
                <a:ln w="9525">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78-457E-8041-93FDF8624627}"/>
                </c:ext>
              </c:extLst>
            </c:dLbl>
            <c:dLbl>
              <c:idx val="1"/>
              <c:layout>
                <c:manualLayout>
                  <c:x val="-9.5064605007314732E-3"/>
                  <c:y val="-1.1657859627987602E-2"/>
                </c:manualLayout>
              </c:layout>
              <c:spPr>
                <a:solidFill>
                  <a:schemeClr val="bg1"/>
                </a:solidFill>
                <a:ln w="9525">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78-457E-8041-93FDF8624627}"/>
                </c:ext>
              </c:extLst>
            </c:dLbl>
            <c:dLbl>
              <c:idx val="2"/>
              <c:layout>
                <c:manualLayout>
                  <c:x val="-5.7038763004389013E-3"/>
                  <c:y val="-9.3262877023901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78-457E-8041-93FDF8624627}"/>
                </c:ext>
              </c:extLst>
            </c:dLbl>
            <c:spPr>
              <a:solidFill>
                <a:schemeClr val="bg1"/>
              </a:solidFill>
              <a:ln w="9525">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[1]Sheet2!$D$2:$D$10</c:f>
              <c:numCache>
                <c:formatCode>General</c:formatCode>
                <c:ptCount val="9"/>
                <c:pt idx="0">
                  <c:v>3</c:v>
                </c:pt>
                <c:pt idx="1">
                  <c:v>3.1</c:v>
                </c:pt>
                <c:pt idx="2">
                  <c:v>4.5418453231697633</c:v>
                </c:pt>
                <c:pt idx="3">
                  <c:v>5.8176321330238085</c:v>
                </c:pt>
                <c:pt idx="4">
                  <c:v>8.0008413780887437</c:v>
                </c:pt>
                <c:pt idx="5">
                  <c:v>11.401862279636376</c:v>
                </c:pt>
                <c:pt idx="6">
                  <c:v>17.279254637148476</c:v>
                </c:pt>
                <c:pt idx="7">
                  <c:v>26.154201292705448</c:v>
                </c:pt>
                <c:pt idx="8">
                  <c:v>41.931088183764842</c:v>
                </c:pt>
              </c:numCache>
            </c:numRef>
          </c:val>
          <c:extLst>
            <c:ext xmlns:c16="http://schemas.microsoft.com/office/drawing/2014/chart" uri="{C3380CC4-5D6E-409C-BE32-E72D297353CC}">
              <c16:uniqueId val="{00000005-F278-457E-8041-93FDF8624627}"/>
            </c:ext>
          </c:extLst>
        </c:ser>
        <c:ser>
          <c:idx val="3"/>
          <c:order val="3"/>
          <c:tx>
            <c:strRef>
              <c:f>[1]Sheet2!$E$1</c:f>
              <c:strCache>
                <c:ptCount val="1"/>
                <c:pt idx="0">
                  <c:v>第 ２ 次 産 業</c:v>
                </c:pt>
              </c:strCache>
            </c:strRef>
          </c:tx>
          <c:invertIfNegative val="0"/>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[1]Sheet2!$E$4:$E$10</c:f>
              <c:numCache>
                <c:formatCode>General</c:formatCode>
                <c:ptCount val="7"/>
                <c:pt idx="0">
                  <c:v>17809</c:v>
                </c:pt>
                <c:pt idx="1">
                  <c:v>20169</c:v>
                </c:pt>
                <c:pt idx="2">
                  <c:v>20995</c:v>
                </c:pt>
                <c:pt idx="3">
                  <c:v>20218</c:v>
                </c:pt>
                <c:pt idx="4">
                  <c:v>16275</c:v>
                </c:pt>
                <c:pt idx="5">
                  <c:v>13149</c:v>
                </c:pt>
                <c:pt idx="6">
                  <c:v>10555</c:v>
                </c:pt>
              </c:numCache>
            </c:numRef>
          </c:val>
          <c:extLst>
            <c:ext xmlns:c16="http://schemas.microsoft.com/office/drawing/2014/chart" uri="{C3380CC4-5D6E-409C-BE32-E72D297353CC}">
              <c16:uniqueId val="{00000006-F278-457E-8041-93FDF8624627}"/>
            </c:ext>
          </c:extLst>
        </c:ser>
        <c:ser>
          <c:idx val="4"/>
          <c:order val="4"/>
          <c:tx>
            <c:v>第２次産業</c:v>
          </c:tx>
          <c:spPr>
            <a:pattFill prst="ltDnDiag">
              <a:fgClr>
                <a:srgbClr val="000000"/>
              </a:fgClr>
              <a:bgClr>
                <a:srgbClr val="FFFFFF"/>
              </a:bgClr>
            </a:pattFill>
            <a:ln w="12700">
              <a:solidFill>
                <a:srgbClr val="000000"/>
              </a:solidFill>
              <a:prstDash val="solid"/>
            </a:ln>
          </c:spPr>
          <c:invertIfNegative val="0"/>
          <c:dLbls>
            <c:dLbl>
              <c:idx val="2"/>
              <c:layout>
                <c:manualLayout>
                  <c:x val="0"/>
                  <c:y val="-2.3315719255976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78-457E-8041-93FDF8624627}"/>
                </c:ext>
              </c:extLst>
            </c:dLbl>
            <c:spPr>
              <a:solidFill>
                <a:schemeClr val="bg1"/>
              </a:solidFill>
              <a:ln w="9525">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[1]Sheet2!$F$2:$F$10</c:f>
              <c:numCache>
                <c:formatCode>General</c:formatCode>
                <c:ptCount val="9"/>
                <c:pt idx="0">
                  <c:v>19.5</c:v>
                </c:pt>
                <c:pt idx="1">
                  <c:v>17.3</c:v>
                </c:pt>
                <c:pt idx="2">
                  <c:v>18.854480969773967</c:v>
                </c:pt>
                <c:pt idx="3">
                  <c:v>21.777249905522865</c:v>
                </c:pt>
                <c:pt idx="4">
                  <c:v>23.243069701532193</c:v>
                </c:pt>
                <c:pt idx="5">
                  <c:v>24.803405591746102</c:v>
                </c:pt>
                <c:pt idx="6">
                  <c:v>23.185742371142833</c:v>
                </c:pt>
                <c:pt idx="7">
                  <c:v>21.680846853977048</c:v>
                </c:pt>
                <c:pt idx="8">
                  <c:v>22.830013194038891</c:v>
                </c:pt>
              </c:numCache>
            </c:numRef>
          </c:val>
          <c:extLst>
            <c:ext xmlns:c16="http://schemas.microsoft.com/office/drawing/2014/chart" uri="{C3380CC4-5D6E-409C-BE32-E72D297353CC}">
              <c16:uniqueId val="{00000008-F278-457E-8041-93FDF8624627}"/>
            </c:ext>
          </c:extLst>
        </c:ser>
        <c:ser>
          <c:idx val="5"/>
          <c:order val="5"/>
          <c:tx>
            <c:strRef>
              <c:f>[1]Sheet2!$G$1</c:f>
              <c:strCache>
                <c:ptCount val="1"/>
                <c:pt idx="0">
                  <c:v>　　　　　　　第 ３ 次 産 業</c:v>
                </c:pt>
              </c:strCache>
            </c:strRef>
          </c:tx>
          <c:invertIfNegative val="0"/>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[1]Sheet2!$G$4:$G$10</c:f>
              <c:numCache>
                <c:formatCode>General</c:formatCode>
                <c:ptCount val="7"/>
                <c:pt idx="0">
                  <c:v>68602</c:v>
                </c:pt>
                <c:pt idx="1">
                  <c:v>64971</c:v>
                </c:pt>
                <c:pt idx="2">
                  <c:v>61506</c:v>
                </c:pt>
                <c:pt idx="3">
                  <c:v>51798</c:v>
                </c:pt>
                <c:pt idx="4">
                  <c:v>41679</c:v>
                </c:pt>
                <c:pt idx="5">
                  <c:v>31571</c:v>
                </c:pt>
                <c:pt idx="6">
                  <c:v>16198</c:v>
                </c:pt>
              </c:numCache>
            </c:numRef>
          </c:val>
          <c:extLst>
            <c:ext xmlns:c16="http://schemas.microsoft.com/office/drawing/2014/chart" uri="{C3380CC4-5D6E-409C-BE32-E72D297353CC}">
              <c16:uniqueId val="{00000009-F278-457E-8041-93FDF8624627}"/>
            </c:ext>
          </c:extLst>
        </c:ser>
        <c:ser>
          <c:idx val="6"/>
          <c:order val="6"/>
          <c:tx>
            <c:v>第3次産業</c:v>
          </c:tx>
          <c:spPr>
            <a:pattFill prst="pct75">
              <a:fgClr>
                <a:srgbClr val="000000"/>
              </a:fgClr>
              <a:bgClr>
                <a:srgbClr val="FFFFFF"/>
              </a:bgClr>
            </a:pattFill>
            <a:ln w="12700">
              <a:solidFill>
                <a:srgbClr val="000000"/>
              </a:solidFill>
              <a:prstDash val="solid"/>
            </a:ln>
          </c:spPr>
          <c:invertIfNegative val="0"/>
          <c:dLbls>
            <c:dLbl>
              <c:idx val="0"/>
              <c:layout>
                <c:manualLayout>
                  <c:x val="-3.6036135806297356E-3"/>
                  <c:y val="-3.977343173341138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78-457E-8041-93FDF8624627}"/>
                </c:ext>
              </c:extLst>
            </c:dLbl>
            <c:dLbl>
              <c:idx val="1"/>
              <c:layout>
                <c:manualLayout>
                  <c:x val="1.6475968566102318E-2"/>
                  <c:y val="-2.2669488297069433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78-457E-8041-93FDF8624627}"/>
                </c:ext>
              </c:extLst>
            </c:dLbl>
            <c:dLbl>
              <c:idx val="2"/>
              <c:layout>
                <c:manualLayout>
                  <c:x val="1.7953039653827055E-2"/>
                  <c:y val="-2.8293527125614905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78-457E-8041-93FDF8624627}"/>
                </c:ext>
              </c:extLst>
            </c:dLbl>
            <c:dLbl>
              <c:idx val="3"/>
              <c:layout>
                <c:manualLayout>
                  <c:x val="0"/>
                  <c:y val="-2.6721370426585575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78-457E-8041-93FDF8624627}"/>
                </c:ext>
              </c:extLst>
            </c:dLbl>
            <c:dLbl>
              <c:idx val="4"/>
              <c:layout>
                <c:manualLayout>
                  <c:x val="-5.4053584699119772E-3"/>
                  <c:y val="-5.219416523207677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278-457E-8041-93FDF8624627}"/>
                </c:ext>
              </c:extLst>
            </c:dLbl>
            <c:dLbl>
              <c:idx val="5"/>
              <c:layout>
                <c:manualLayout>
                  <c:x val="5.4053584699118385E-3"/>
                  <c:y val="-9.2712112002148864E-5"/>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78-457E-8041-93FDF8624627}"/>
                </c:ext>
              </c:extLst>
            </c:dLbl>
            <c:dLbl>
              <c:idx val="6"/>
              <c:layout>
                <c:manualLayout>
                  <c:x val="-1.0854082428885711E-2"/>
                  <c:y val="-2.740246188093462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278-457E-8041-93FDF8624627}"/>
                </c:ext>
              </c:extLst>
            </c:dLbl>
            <c:dLbl>
              <c:idx val="7"/>
              <c:layout>
                <c:manualLayout>
                  <c:x val="-1.2994657818336651E-4"/>
                  <c:y val="-2.4986373155419094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78-457E-8041-93FDF8624627}"/>
                </c:ext>
              </c:extLst>
            </c:dLbl>
            <c:spPr>
              <a:solidFill>
                <a:schemeClr val="bg1"/>
              </a:solidFill>
              <a:ln>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[1]Sheet2!$H$2:$H$10</c:f>
              <c:numCache>
                <c:formatCode>General</c:formatCode>
                <c:ptCount val="9"/>
                <c:pt idx="0">
                  <c:v>71.400000000000006</c:v>
                </c:pt>
                <c:pt idx="1">
                  <c:v>69.3</c:v>
                </c:pt>
                <c:pt idx="2">
                  <c:v>72.629294372981846</c:v>
                </c:pt>
                <c:pt idx="3">
                  <c:v>70.151703287804352</c:v>
                </c:pt>
                <c:pt idx="4">
                  <c:v>68.091843060844923</c:v>
                </c:pt>
                <c:pt idx="5">
                  <c:v>63.54569209819293</c:v>
                </c:pt>
                <c:pt idx="6">
                  <c:v>59.376869817933155</c:v>
                </c:pt>
                <c:pt idx="7">
                  <c:v>52.056127160005275</c:v>
                </c:pt>
                <c:pt idx="8">
                  <c:v>35.035580645859014</c:v>
                </c:pt>
              </c:numCache>
            </c:numRef>
          </c:val>
          <c:extLst>
            <c:ext xmlns:c16="http://schemas.microsoft.com/office/drawing/2014/chart" uri="{C3380CC4-5D6E-409C-BE32-E72D297353CC}">
              <c16:uniqueId val="{00000012-F278-457E-8041-93FDF8624627}"/>
            </c:ext>
          </c:extLst>
        </c:ser>
        <c:ser>
          <c:idx val="7"/>
          <c:order val="7"/>
          <c:tx>
            <c:strRef>
              <c:f>[1]Sheet2!$I$1</c:f>
              <c:strCache>
                <c:ptCount val="1"/>
                <c:pt idx="0">
                  <c:v>産業分類</c:v>
                </c:pt>
              </c:strCache>
            </c:strRef>
          </c:tx>
          <c:invertIfNegative val="0"/>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[1]Sheet2!$I$4:$I$10</c:f>
              <c:numCache>
                <c:formatCode>General</c:formatCode>
                <c:ptCount val="7"/>
                <c:pt idx="0">
                  <c:v>3754</c:v>
                </c:pt>
                <c:pt idx="1">
                  <c:v>2084</c:v>
                </c:pt>
                <c:pt idx="2">
                  <c:v>640</c:v>
                </c:pt>
                <c:pt idx="3">
                  <c:v>233</c:v>
                </c:pt>
                <c:pt idx="4">
                  <c:v>116</c:v>
                </c:pt>
                <c:pt idx="5">
                  <c:v>71</c:v>
                </c:pt>
                <c:pt idx="6">
                  <c:v>101</c:v>
                </c:pt>
              </c:numCache>
            </c:numRef>
          </c:val>
          <c:extLst>
            <c:ext xmlns:c16="http://schemas.microsoft.com/office/drawing/2014/chart" uri="{C3380CC4-5D6E-409C-BE32-E72D297353CC}">
              <c16:uniqueId val="{00000013-F278-457E-8041-93FDF8624627}"/>
            </c:ext>
          </c:extLst>
        </c:ser>
        <c:ser>
          <c:idx val="8"/>
          <c:order val="8"/>
          <c:tx>
            <c:v>産業分類不能</c:v>
          </c:tx>
          <c:spPr>
            <a:pattFill prst="smGrid">
              <a:fgClr>
                <a:srgbClr val="000000"/>
              </a:fgClr>
              <a:bgClr>
                <a:srgbClr val="FFFFFF"/>
              </a:bgClr>
            </a:pattFill>
            <a:ln w="12700">
              <a:solidFill>
                <a:srgbClr val="000000"/>
              </a:solidFill>
              <a:prstDash val="solid"/>
            </a:ln>
          </c:spPr>
          <c:invertIfNegative val="0"/>
          <c:dLbls>
            <c:dLbl>
              <c:idx val="0"/>
              <c:layout>
                <c:manualLayout>
                  <c:x val="4.3087326116167522E-2"/>
                  <c:y val="2.1294919820935379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278-457E-8041-93FDF8624627}"/>
                </c:ext>
              </c:extLst>
            </c:dLbl>
            <c:dLbl>
              <c:idx val="1"/>
              <c:layout>
                <c:manualLayout>
                  <c:x val="6.6813730334245286E-2"/>
                  <c:y val="-7.8968149513037906E-4"/>
                </c:manualLayout>
              </c:layout>
              <c:spPr>
                <a:solidFill>
                  <a:srgbClr val="FFFFFF"/>
                </a:solidFill>
                <a:ln w="25400">
                  <a:noFill/>
                </a:ln>
              </c:spPr>
              <c:txPr>
                <a:bodyPr anchorCtr="0"/>
                <a:lstStyle/>
                <a:p>
                  <a:pPr algn="ct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78-457E-8041-93FDF8624627}"/>
                </c:ext>
              </c:extLst>
            </c:dLbl>
            <c:dLbl>
              <c:idx val="2"/>
              <c:layout>
                <c:manualLayout>
                  <c:x val="3.4850170547284572E-2"/>
                  <c:y val="-9.569824381359984E-4"/>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278-457E-8041-93FDF8624627}"/>
                </c:ext>
              </c:extLst>
            </c:dLbl>
            <c:dLbl>
              <c:idx val="3"/>
              <c:layout>
                <c:manualLayout>
                  <c:x val="2.9085467872026496E-2"/>
                  <c:y val="-3.6651883740224778E-4"/>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78-457E-8041-93FDF8624627}"/>
                </c:ext>
              </c:extLst>
            </c:dLbl>
            <c:dLbl>
              <c:idx val="4"/>
              <c:layout>
                <c:manualLayout>
                  <c:x val="2.0941104247890609E-2"/>
                  <c:y val="-2.1644556117912141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278-457E-8041-93FDF8624627}"/>
                </c:ext>
              </c:extLst>
            </c:dLbl>
            <c:dLbl>
              <c:idx val="5"/>
              <c:layout>
                <c:manualLayout>
                  <c:x val="2.0291747737678625E-2"/>
                  <c:y val="-1.2519511867056543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278-457E-8041-93FDF8624627}"/>
                </c:ext>
              </c:extLst>
            </c:dLbl>
            <c:dLbl>
              <c:idx val="6"/>
              <c:layout>
                <c:manualLayout>
                  <c:x val="1.9807640913176411E-2"/>
                  <c:y val="-3.0501133059035071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278-457E-8041-93FDF8624627}"/>
                </c:ext>
              </c:extLst>
            </c:dLbl>
            <c:dLbl>
              <c:idx val="7"/>
              <c:layout>
                <c:manualLayout>
                  <c:x val="1.7876939031191467E-2"/>
                  <c:y val="0"/>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278-457E-8041-93FDF8624627}"/>
                </c:ext>
              </c:extLst>
            </c:dLbl>
            <c:dLbl>
              <c:idx val="8"/>
              <c:layout>
                <c:manualLayout>
                  <c:x val="1.8031556075015685E-2"/>
                  <c:y val="-2.22717188277922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278-457E-8041-93FDF8624627}"/>
                </c:ext>
              </c:extLst>
            </c:dLbl>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[1]Sheet2!$A$2:$A$10</c:f>
              <c:strCache>
                <c:ptCount val="9"/>
                <c:pt idx="0">
                  <c:v>平成２７年</c:v>
                </c:pt>
                <c:pt idx="1">
                  <c:v>平成２２年</c:v>
                </c:pt>
                <c:pt idx="2">
                  <c:v>平成１７年</c:v>
                </c:pt>
                <c:pt idx="3">
                  <c:v>平成１２年</c:v>
                </c:pt>
                <c:pt idx="4">
                  <c:v>平成　７年</c:v>
                </c:pt>
                <c:pt idx="5">
                  <c:v>平成　２年</c:v>
                </c:pt>
                <c:pt idx="6">
                  <c:v>昭和６０年</c:v>
                </c:pt>
                <c:pt idx="7">
                  <c:v>昭和５５年</c:v>
                </c:pt>
                <c:pt idx="8">
                  <c:v>昭和５０年</c:v>
                </c:pt>
              </c:strCache>
            </c:strRef>
          </c:cat>
          <c:val>
            <c:numRef>
              <c:f>[1]Sheet2!$J$2:$J$10</c:f>
              <c:numCache>
                <c:formatCode>General</c:formatCode>
                <c:ptCount val="9"/>
                <c:pt idx="0">
                  <c:v>6.2</c:v>
                </c:pt>
                <c:pt idx="1">
                  <c:v>10.3</c:v>
                </c:pt>
                <c:pt idx="2">
                  <c:v>3.9743793340744271</c:v>
                </c:pt>
                <c:pt idx="3">
                  <c:v>2.2501754575392758</c:v>
                </c:pt>
                <c:pt idx="4">
                  <c:v>0.70852891683641839</c:v>
                </c:pt>
                <c:pt idx="5">
                  <c:v>0.2858439758075399</c:v>
                </c:pt>
                <c:pt idx="6">
                  <c:v>0.16525628971137135</c:v>
                </c:pt>
                <c:pt idx="7">
                  <c:v>0.11706898826012399</c:v>
                </c:pt>
                <c:pt idx="8">
                  <c:v>0.21845867670278804</c:v>
                </c:pt>
              </c:numCache>
            </c:numRef>
          </c:val>
          <c:extLst>
            <c:ext xmlns:c16="http://schemas.microsoft.com/office/drawing/2014/chart" uri="{C3380CC4-5D6E-409C-BE32-E72D297353CC}">
              <c16:uniqueId val="{0000001D-F278-457E-8041-93FDF8624627}"/>
            </c:ext>
          </c:extLst>
        </c:ser>
        <c:dLbls>
          <c:showLegendKey val="0"/>
          <c:showVal val="0"/>
          <c:showCatName val="0"/>
          <c:showSerName val="0"/>
          <c:showPercent val="0"/>
          <c:showBubbleSize val="0"/>
        </c:dLbls>
        <c:gapWidth val="150"/>
        <c:overlap val="100"/>
        <c:axId val="94069728"/>
        <c:axId val="94073648"/>
      </c:barChart>
      <c:catAx>
        <c:axId val="940697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94073648"/>
        <c:crosses val="autoZero"/>
        <c:auto val="1"/>
        <c:lblAlgn val="ctr"/>
        <c:lblOffset val="100"/>
        <c:tickLblSkip val="1"/>
        <c:tickMarkSkip val="1"/>
        <c:noMultiLvlLbl val="0"/>
      </c:catAx>
      <c:valAx>
        <c:axId val="94073648"/>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94069728"/>
        <c:crosses val="autoZero"/>
        <c:crossBetween val="between"/>
        <c:majorUnit val="0.2"/>
      </c:valAx>
      <c:spPr>
        <a:noFill/>
        <a:ln w="25400">
          <a:noFill/>
        </a:ln>
      </c:spPr>
    </c:plotArea>
    <c:legend>
      <c:legendPos val="b"/>
      <c:layout>
        <c:manualLayout>
          <c:xMode val="edge"/>
          <c:yMode val="edge"/>
          <c:x val="0.2645076257359722"/>
          <c:y val="0.93595130815027117"/>
          <c:w val="0.54925842377810874"/>
          <c:h val="4.9587094296139833E-2"/>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ja-JP"/>
              <a:t>ノバホール・つくばカピオ利用状況</a:t>
            </a:r>
          </a:p>
        </c:rich>
      </c:tx>
      <c:overlay val="0"/>
      <c:spPr>
        <a:noFill/>
        <a:ln w="25400">
          <a:noFill/>
        </a:ln>
      </c:spPr>
    </c:title>
    <c:autoTitleDeleted val="0"/>
    <c:plotArea>
      <c:layout>
        <c:manualLayout>
          <c:layoutTarget val="inner"/>
          <c:xMode val="edge"/>
          <c:yMode val="edge"/>
          <c:x val="0.14427531935040519"/>
          <c:y val="0.10682018338867863"/>
          <c:w val="0.69909308211473564"/>
          <c:h val="0.55887077111223848"/>
        </c:manualLayout>
      </c:layout>
      <c:barChart>
        <c:barDir val="col"/>
        <c:grouping val="clustered"/>
        <c:varyColors val="0"/>
        <c:ser>
          <c:idx val="0"/>
          <c:order val="0"/>
          <c:tx>
            <c:strRef>
              <c:f>表59!$B$3:$B$4</c:f>
              <c:strCache>
                <c:ptCount val="2"/>
                <c:pt idx="0">
                  <c:v>ノバホール</c:v>
                </c:pt>
                <c:pt idx="1">
                  <c:v>件数</c:v>
                </c:pt>
              </c:strCache>
            </c:strRef>
          </c:tx>
          <c:spPr>
            <a:solidFill>
              <a:srgbClr val="4F81BD"/>
            </a:solidFill>
            <a:ln w="25400">
              <a:noFill/>
            </a:ln>
          </c:spPr>
          <c:invertIfNegative val="0"/>
          <c:cat>
            <c:strRef>
              <c:f>表59!$A$5:$A$18</c:f>
              <c:strCache>
                <c:ptCount val="14"/>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strCache>
            </c:strRef>
          </c:cat>
          <c:val>
            <c:numRef>
              <c:f>表59!$B$5:$B$18</c:f>
              <c:numCache>
                <c:formatCode>#,##0_);[Red]\(#,##0\)</c:formatCode>
                <c:ptCount val="14"/>
                <c:pt idx="0">
                  <c:v>245</c:v>
                </c:pt>
                <c:pt idx="1">
                  <c:v>250</c:v>
                </c:pt>
                <c:pt idx="2">
                  <c:v>233</c:v>
                </c:pt>
                <c:pt idx="3">
                  <c:v>255</c:v>
                </c:pt>
                <c:pt idx="4">
                  <c:v>230</c:v>
                </c:pt>
                <c:pt idx="5">
                  <c:v>377</c:v>
                </c:pt>
                <c:pt idx="6">
                  <c:v>434</c:v>
                </c:pt>
                <c:pt idx="7">
                  <c:v>457</c:v>
                </c:pt>
                <c:pt idx="8">
                  <c:v>449</c:v>
                </c:pt>
                <c:pt idx="9">
                  <c:v>487</c:v>
                </c:pt>
                <c:pt idx="10">
                  <c:v>496</c:v>
                </c:pt>
                <c:pt idx="11">
                  <c:v>457</c:v>
                </c:pt>
                <c:pt idx="12">
                  <c:v>484</c:v>
                </c:pt>
                <c:pt idx="13">
                  <c:v>457</c:v>
                </c:pt>
              </c:numCache>
            </c:numRef>
          </c:val>
          <c:extLst>
            <c:ext xmlns:c16="http://schemas.microsoft.com/office/drawing/2014/chart" uri="{C3380CC4-5D6E-409C-BE32-E72D297353CC}">
              <c16:uniqueId val="{00000000-E15E-4EE6-BFF5-5EA54EA5270F}"/>
            </c:ext>
          </c:extLst>
        </c:ser>
        <c:ser>
          <c:idx val="2"/>
          <c:order val="2"/>
          <c:tx>
            <c:strRef>
              <c:f>表59!$D$3:$D$4</c:f>
              <c:strCache>
                <c:ptCount val="2"/>
                <c:pt idx="0">
                  <c:v>つくばカピオ</c:v>
                </c:pt>
                <c:pt idx="1">
                  <c:v>件数</c:v>
                </c:pt>
              </c:strCache>
            </c:strRef>
          </c:tx>
          <c:spPr>
            <a:solidFill>
              <a:srgbClr val="9BBB59"/>
            </a:solidFill>
            <a:ln w="25400">
              <a:noFill/>
            </a:ln>
          </c:spPr>
          <c:invertIfNegative val="0"/>
          <c:cat>
            <c:strRef>
              <c:f>表59!$A$5:$A$18</c:f>
              <c:strCache>
                <c:ptCount val="14"/>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strCache>
            </c:strRef>
          </c:cat>
          <c:val>
            <c:numRef>
              <c:f>表59!$D$5:$D$18</c:f>
              <c:numCache>
                <c:formatCode>#,##0_);[Red]\(#,##0\)</c:formatCode>
                <c:ptCount val="14"/>
                <c:pt idx="0">
                  <c:v>5413</c:v>
                </c:pt>
                <c:pt idx="1">
                  <c:v>5219</c:v>
                </c:pt>
                <c:pt idx="2">
                  <c:v>5161</c:v>
                </c:pt>
                <c:pt idx="3">
                  <c:v>5656</c:v>
                </c:pt>
                <c:pt idx="4">
                  <c:v>5374</c:v>
                </c:pt>
                <c:pt idx="5">
                  <c:v>5806</c:v>
                </c:pt>
                <c:pt idx="6">
                  <c:v>5993</c:v>
                </c:pt>
                <c:pt idx="7">
                  <c:v>5551</c:v>
                </c:pt>
                <c:pt idx="8">
                  <c:v>5672</c:v>
                </c:pt>
                <c:pt idx="9">
                  <c:v>5740</c:v>
                </c:pt>
                <c:pt idx="10">
                  <c:v>6292</c:v>
                </c:pt>
                <c:pt idx="11">
                  <c:v>6289</c:v>
                </c:pt>
                <c:pt idx="12">
                  <c:v>6183</c:v>
                </c:pt>
                <c:pt idx="13">
                  <c:v>5958</c:v>
                </c:pt>
              </c:numCache>
            </c:numRef>
          </c:val>
          <c:extLst>
            <c:ext xmlns:c16="http://schemas.microsoft.com/office/drawing/2014/chart" uri="{C3380CC4-5D6E-409C-BE32-E72D297353CC}">
              <c16:uniqueId val="{00000001-E15E-4EE6-BFF5-5EA54EA5270F}"/>
            </c:ext>
          </c:extLst>
        </c:ser>
        <c:dLbls>
          <c:showLegendKey val="0"/>
          <c:showVal val="0"/>
          <c:showCatName val="0"/>
          <c:showSerName val="0"/>
          <c:showPercent val="0"/>
          <c:showBubbleSize val="0"/>
        </c:dLbls>
        <c:gapWidth val="219"/>
        <c:axId val="333686256"/>
        <c:axId val="333685864"/>
      </c:barChart>
      <c:lineChart>
        <c:grouping val="standard"/>
        <c:varyColors val="0"/>
        <c:ser>
          <c:idx val="1"/>
          <c:order val="1"/>
          <c:tx>
            <c:strRef>
              <c:f>表59!$C$3:$C$4</c:f>
              <c:strCache>
                <c:ptCount val="2"/>
                <c:pt idx="0">
                  <c:v>ノバホール</c:v>
                </c:pt>
                <c:pt idx="1">
                  <c:v>人数</c:v>
                </c:pt>
              </c:strCache>
            </c:strRef>
          </c:tx>
          <c:spPr>
            <a:ln w="28575" cap="rnd">
              <a:solidFill>
                <a:schemeClr val="accent2"/>
              </a:solidFill>
              <a:round/>
            </a:ln>
            <a:effectLst/>
          </c:spPr>
          <c:cat>
            <c:strRef>
              <c:f>表59!$A$5:$A$18</c:f>
              <c:strCache>
                <c:ptCount val="14"/>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strCache>
            </c:strRef>
          </c:cat>
          <c:val>
            <c:numRef>
              <c:f>表59!$C$5:$C$18</c:f>
              <c:numCache>
                <c:formatCode>#,##0_);[Red]\(#,##0\)</c:formatCode>
                <c:ptCount val="14"/>
                <c:pt idx="0">
                  <c:v>83979</c:v>
                </c:pt>
                <c:pt idx="1">
                  <c:v>101853</c:v>
                </c:pt>
                <c:pt idx="2">
                  <c:v>85856</c:v>
                </c:pt>
                <c:pt idx="3">
                  <c:v>106827</c:v>
                </c:pt>
                <c:pt idx="4">
                  <c:v>90916</c:v>
                </c:pt>
                <c:pt idx="5">
                  <c:v>88048</c:v>
                </c:pt>
                <c:pt idx="6">
                  <c:v>98695</c:v>
                </c:pt>
                <c:pt idx="7">
                  <c:v>108386</c:v>
                </c:pt>
                <c:pt idx="8">
                  <c:v>90316</c:v>
                </c:pt>
                <c:pt idx="9">
                  <c:v>102438</c:v>
                </c:pt>
                <c:pt idx="10">
                  <c:v>103078</c:v>
                </c:pt>
                <c:pt idx="11">
                  <c:v>102445</c:v>
                </c:pt>
                <c:pt idx="12">
                  <c:v>114363</c:v>
                </c:pt>
                <c:pt idx="13">
                  <c:v>102188</c:v>
                </c:pt>
              </c:numCache>
            </c:numRef>
          </c:val>
          <c:smooth val="0"/>
          <c:extLst>
            <c:ext xmlns:c16="http://schemas.microsoft.com/office/drawing/2014/chart" uri="{C3380CC4-5D6E-409C-BE32-E72D297353CC}">
              <c16:uniqueId val="{00000002-E15E-4EE6-BFF5-5EA54EA5270F}"/>
            </c:ext>
          </c:extLst>
        </c:ser>
        <c:ser>
          <c:idx val="3"/>
          <c:order val="3"/>
          <c:tx>
            <c:strRef>
              <c:f>表59!$E$3:$E$4</c:f>
              <c:strCache>
                <c:ptCount val="2"/>
                <c:pt idx="0">
                  <c:v>つくばカピオ</c:v>
                </c:pt>
                <c:pt idx="1">
                  <c:v>人数</c:v>
                </c:pt>
              </c:strCache>
            </c:strRef>
          </c:tx>
          <c:spPr>
            <a:ln w="28575" cap="rnd">
              <a:solidFill>
                <a:schemeClr val="accent4"/>
              </a:solidFill>
              <a:round/>
            </a:ln>
            <a:effectLst/>
          </c:spPr>
          <c:cat>
            <c:strRef>
              <c:f>表59!$A$5:$A$18</c:f>
              <c:strCache>
                <c:ptCount val="14"/>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strCache>
            </c:strRef>
          </c:cat>
          <c:val>
            <c:numRef>
              <c:f>表59!$E$5:$E$18</c:f>
              <c:numCache>
                <c:formatCode>#,##0_);[Red]\(#,##0\)</c:formatCode>
                <c:ptCount val="14"/>
                <c:pt idx="0">
                  <c:v>191428</c:v>
                </c:pt>
                <c:pt idx="1">
                  <c:v>216902</c:v>
                </c:pt>
                <c:pt idx="2">
                  <c:v>222639</c:v>
                </c:pt>
                <c:pt idx="3">
                  <c:v>240475</c:v>
                </c:pt>
                <c:pt idx="4">
                  <c:v>229457</c:v>
                </c:pt>
                <c:pt idx="5">
                  <c:v>234750</c:v>
                </c:pt>
                <c:pt idx="6">
                  <c:v>196246</c:v>
                </c:pt>
                <c:pt idx="7">
                  <c:v>164470</c:v>
                </c:pt>
                <c:pt idx="8">
                  <c:v>184261</c:v>
                </c:pt>
                <c:pt idx="9">
                  <c:v>204841</c:v>
                </c:pt>
                <c:pt idx="10">
                  <c:v>205008</c:v>
                </c:pt>
                <c:pt idx="11">
                  <c:v>214934</c:v>
                </c:pt>
                <c:pt idx="12">
                  <c:v>198514</c:v>
                </c:pt>
                <c:pt idx="13">
                  <c:v>200029</c:v>
                </c:pt>
              </c:numCache>
            </c:numRef>
          </c:val>
          <c:smooth val="0"/>
          <c:extLst>
            <c:ext xmlns:c16="http://schemas.microsoft.com/office/drawing/2014/chart" uri="{C3380CC4-5D6E-409C-BE32-E72D297353CC}">
              <c16:uniqueId val="{00000003-E15E-4EE6-BFF5-5EA54EA5270F}"/>
            </c:ext>
          </c:extLst>
        </c:ser>
        <c:dLbls>
          <c:showLegendKey val="0"/>
          <c:showVal val="0"/>
          <c:showCatName val="0"/>
          <c:showSerName val="0"/>
          <c:showPercent val="0"/>
          <c:showBubbleSize val="0"/>
        </c:dLbls>
        <c:marker val="1"/>
        <c:smooth val="0"/>
        <c:axId val="333687432"/>
        <c:axId val="333685472"/>
      </c:lineChart>
      <c:catAx>
        <c:axId val="33368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wordArtVertRtl"/>
          <a:lstStyle/>
          <a:p>
            <a:pPr>
              <a:defRPr sz="700"/>
            </a:pPr>
            <a:endParaRPr lang="ja-JP"/>
          </a:p>
        </c:txPr>
        <c:crossAx val="333685864"/>
        <c:crosses val="autoZero"/>
        <c:auto val="1"/>
        <c:lblAlgn val="ctr"/>
        <c:lblOffset val="100"/>
        <c:noMultiLvlLbl val="0"/>
      </c:catAx>
      <c:valAx>
        <c:axId val="333685864"/>
        <c:scaling>
          <c:orientation val="minMax"/>
          <c:max val="6000"/>
          <c:min val="0"/>
        </c:scaling>
        <c:delete val="0"/>
        <c:axPos val="l"/>
        <c:majorGridlines>
          <c:spPr>
            <a:ln w="9525" cap="flat" cmpd="sng" algn="ctr">
              <a:solidFill>
                <a:schemeClr val="tx1">
                  <a:lumMod val="15000"/>
                  <a:lumOff val="85000"/>
                </a:schemeClr>
              </a:solidFill>
              <a:round/>
            </a:ln>
            <a:effectLst/>
          </c:spPr>
        </c:majorGridlines>
        <c:title>
          <c:tx>
            <c:rich>
              <a:bodyPr rot="0" vert="wordArtVertRtl"/>
              <a:lstStyle/>
              <a:p>
                <a:pPr>
                  <a:defRPr/>
                </a:pPr>
                <a:r>
                  <a:rPr lang="ja-JP"/>
                  <a:t>件数（件）</a:t>
                </a:r>
              </a:p>
            </c:rich>
          </c:tx>
          <c:overlay val="0"/>
          <c:spPr>
            <a:noFill/>
            <a:ln w="25400">
              <a:noFill/>
            </a:ln>
          </c:spPr>
        </c:title>
        <c:numFmt formatCode="#,##0_);[Red]\(#,##0\)" sourceLinked="1"/>
        <c:majorTickMark val="none"/>
        <c:minorTickMark val="none"/>
        <c:tickLblPos val="nextTo"/>
        <c:spPr>
          <a:ln w="9525">
            <a:noFill/>
          </a:ln>
        </c:spPr>
        <c:txPr>
          <a:bodyPr rot="-60000000" vert="horz"/>
          <a:lstStyle/>
          <a:p>
            <a:pPr>
              <a:defRPr/>
            </a:pPr>
            <a:endParaRPr lang="ja-JP"/>
          </a:p>
        </c:txPr>
        <c:crossAx val="333686256"/>
        <c:crosses val="autoZero"/>
        <c:crossBetween val="between"/>
        <c:majorUnit val="500"/>
        <c:minorUnit val="200"/>
      </c:valAx>
      <c:catAx>
        <c:axId val="333687432"/>
        <c:scaling>
          <c:orientation val="minMax"/>
        </c:scaling>
        <c:delete val="1"/>
        <c:axPos val="b"/>
        <c:numFmt formatCode="General" sourceLinked="1"/>
        <c:majorTickMark val="out"/>
        <c:minorTickMark val="none"/>
        <c:tickLblPos val="nextTo"/>
        <c:crossAx val="333685472"/>
        <c:crosses val="autoZero"/>
        <c:auto val="1"/>
        <c:lblAlgn val="ctr"/>
        <c:lblOffset val="100"/>
        <c:noMultiLvlLbl val="0"/>
      </c:catAx>
      <c:valAx>
        <c:axId val="333685472"/>
        <c:scaling>
          <c:orientation val="minMax"/>
          <c:max val="250000"/>
          <c:min val="80000"/>
        </c:scaling>
        <c:delete val="0"/>
        <c:axPos val="r"/>
        <c:title>
          <c:tx>
            <c:rich>
              <a:bodyPr rot="0" vert="wordArtVertRtl"/>
              <a:lstStyle/>
              <a:p>
                <a:pPr>
                  <a:defRPr/>
                </a:pPr>
                <a:r>
                  <a:rPr lang="ja-JP"/>
                  <a:t>人数（人）</a:t>
                </a:r>
              </a:p>
            </c:rich>
          </c:tx>
          <c:overlay val="0"/>
          <c:spPr>
            <a:noFill/>
            <a:ln w="25400">
              <a:noFill/>
            </a:ln>
          </c:spPr>
        </c:title>
        <c:numFmt formatCode="#,##0_);[Red]\(#,##0\)" sourceLinked="1"/>
        <c:majorTickMark val="out"/>
        <c:minorTickMark val="none"/>
        <c:tickLblPos val="nextTo"/>
        <c:spPr>
          <a:ln w="9525">
            <a:noFill/>
          </a:ln>
        </c:spPr>
        <c:txPr>
          <a:bodyPr rot="-60000000" vert="horz"/>
          <a:lstStyle/>
          <a:p>
            <a:pPr>
              <a:defRPr/>
            </a:pPr>
            <a:endParaRPr lang="ja-JP"/>
          </a:p>
        </c:txPr>
        <c:crossAx val="333687432"/>
        <c:crosses val="max"/>
        <c:crossBetween val="between"/>
        <c:majorUnit val="20000"/>
      </c:valAx>
      <c:spPr>
        <a:noFill/>
        <a:ln w="25400">
          <a:noFill/>
        </a:ln>
      </c:spPr>
    </c:plotArea>
    <c:legend>
      <c:legendPos val="b"/>
      <c:legendEntry>
        <c:idx val="0"/>
        <c:txPr>
          <a:bodyPr rot="0" vert="horz"/>
          <a:lstStyle/>
          <a:p>
            <a:pPr>
              <a:defRPr/>
            </a:pPr>
            <a:endParaRPr lang="ja-JP"/>
          </a:p>
        </c:txPr>
      </c:legendEntry>
      <c:layout>
        <c:manualLayout>
          <c:xMode val="edge"/>
          <c:yMode val="edge"/>
          <c:x val="5.2335314477984472E-3"/>
          <c:y val="0.89638101391764935"/>
          <c:w val="0.98284172446920492"/>
          <c:h val="9.9099297670664097E-2"/>
        </c:manualLayout>
      </c:layout>
      <c:overlay val="0"/>
      <c:spPr>
        <a:noFill/>
        <a:ln>
          <a:solidFill>
            <a:schemeClr val="tx1"/>
          </a:solidFill>
        </a:ln>
        <a:effectLst/>
      </c:spPr>
      <c:txPr>
        <a:bodyPr rot="0" vert="horz"/>
        <a:lstStyle/>
        <a:p>
          <a:pPr>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chemeClr val="tx1"/>
          </a:solidFill>
        </a:defRPr>
      </a:pPr>
      <a:endParaRPr lang="ja-JP"/>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t>ふれあいプラザ・市民研修センター利用状況</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表60!$B$3:$B$4</c:f>
              <c:strCache>
                <c:ptCount val="2"/>
                <c:pt idx="0">
                  <c:v>ふれあいプラザ</c:v>
                </c:pt>
                <c:pt idx="1">
                  <c:v>件数</c:v>
                </c:pt>
              </c:strCache>
            </c:strRef>
          </c:tx>
          <c:spPr>
            <a:solidFill>
              <a:schemeClr val="accent1"/>
            </a:solidFill>
            <a:ln>
              <a:noFill/>
            </a:ln>
            <a:effectLst/>
          </c:spPr>
          <c:invertIfNegative val="0"/>
          <c:cat>
            <c:strRef>
              <c:f>表60!$A$5:$A$19</c:f>
              <c:strCache>
                <c:ptCount val="15"/>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strCache>
            </c:strRef>
          </c:cat>
          <c:val>
            <c:numRef>
              <c:f>表60!$B$5:$B$19</c:f>
              <c:numCache>
                <c:formatCode>#,##0;[Red]#,##0</c:formatCode>
                <c:ptCount val="15"/>
                <c:pt idx="0">
                  <c:v>8183</c:v>
                </c:pt>
                <c:pt idx="1">
                  <c:v>13040</c:v>
                </c:pt>
                <c:pt idx="2">
                  <c:v>14049</c:v>
                </c:pt>
                <c:pt idx="3">
                  <c:v>14725</c:v>
                </c:pt>
                <c:pt idx="4">
                  <c:v>15723</c:v>
                </c:pt>
                <c:pt idx="5">
                  <c:v>15404</c:v>
                </c:pt>
                <c:pt idx="6">
                  <c:v>13128</c:v>
                </c:pt>
                <c:pt idx="7">
                  <c:v>15924</c:v>
                </c:pt>
                <c:pt idx="8">
                  <c:v>16449</c:v>
                </c:pt>
                <c:pt idx="9">
                  <c:v>17372</c:v>
                </c:pt>
                <c:pt idx="10">
                  <c:v>17410</c:v>
                </c:pt>
                <c:pt idx="11">
                  <c:v>18185</c:v>
                </c:pt>
                <c:pt idx="12">
                  <c:v>19316</c:v>
                </c:pt>
                <c:pt idx="13">
                  <c:v>17194</c:v>
                </c:pt>
                <c:pt idx="14">
                  <c:v>15433</c:v>
                </c:pt>
              </c:numCache>
            </c:numRef>
          </c:val>
          <c:extLst>
            <c:ext xmlns:c16="http://schemas.microsoft.com/office/drawing/2014/chart" uri="{C3380CC4-5D6E-409C-BE32-E72D297353CC}">
              <c16:uniqueId val="{00000000-9CC0-411F-9BEB-090E9ADB0C86}"/>
            </c:ext>
          </c:extLst>
        </c:ser>
        <c:ser>
          <c:idx val="2"/>
          <c:order val="2"/>
          <c:tx>
            <c:strRef>
              <c:f>表60!$D$3:$D$4</c:f>
              <c:strCache>
                <c:ptCount val="2"/>
                <c:pt idx="0">
                  <c:v>市民研修センター</c:v>
                </c:pt>
                <c:pt idx="1">
                  <c:v>件数</c:v>
                </c:pt>
              </c:strCache>
            </c:strRef>
          </c:tx>
          <c:spPr>
            <a:solidFill>
              <a:schemeClr val="accent3"/>
            </a:solidFill>
            <a:ln>
              <a:noFill/>
            </a:ln>
            <a:effectLst/>
          </c:spPr>
          <c:invertIfNegative val="0"/>
          <c:cat>
            <c:strRef>
              <c:f>表60!$A$5:$A$19</c:f>
              <c:strCache>
                <c:ptCount val="15"/>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strCache>
            </c:strRef>
          </c:cat>
          <c:val>
            <c:numRef>
              <c:f>表60!$D$5:$D$19</c:f>
              <c:numCache>
                <c:formatCode>#,##0;[Red]#,##0</c:formatCode>
                <c:ptCount val="15"/>
                <c:pt idx="0">
                  <c:v>0</c:v>
                </c:pt>
                <c:pt idx="1">
                  <c:v>0</c:v>
                </c:pt>
                <c:pt idx="2">
                  <c:v>8731</c:v>
                </c:pt>
                <c:pt idx="3">
                  <c:v>11962</c:v>
                </c:pt>
                <c:pt idx="4">
                  <c:v>14125</c:v>
                </c:pt>
                <c:pt idx="5">
                  <c:v>13814</c:v>
                </c:pt>
                <c:pt idx="6">
                  <c:v>16218</c:v>
                </c:pt>
                <c:pt idx="7">
                  <c:v>19923</c:v>
                </c:pt>
                <c:pt idx="8">
                  <c:v>21636</c:v>
                </c:pt>
                <c:pt idx="9">
                  <c:v>21215</c:v>
                </c:pt>
                <c:pt idx="10">
                  <c:v>21047</c:v>
                </c:pt>
                <c:pt idx="11">
                  <c:v>18973</c:v>
                </c:pt>
                <c:pt idx="12">
                  <c:v>20903</c:v>
                </c:pt>
                <c:pt idx="13">
                  <c:v>19209</c:v>
                </c:pt>
                <c:pt idx="14">
                  <c:v>21132</c:v>
                </c:pt>
              </c:numCache>
            </c:numRef>
          </c:val>
          <c:extLst>
            <c:ext xmlns:c16="http://schemas.microsoft.com/office/drawing/2014/chart" uri="{C3380CC4-5D6E-409C-BE32-E72D297353CC}">
              <c16:uniqueId val="{00000001-9CC0-411F-9BEB-090E9ADB0C86}"/>
            </c:ext>
          </c:extLst>
        </c:ser>
        <c:dLbls>
          <c:showLegendKey val="0"/>
          <c:showVal val="0"/>
          <c:showCatName val="0"/>
          <c:showSerName val="0"/>
          <c:showPercent val="0"/>
          <c:showBubbleSize val="0"/>
        </c:dLbls>
        <c:gapWidth val="219"/>
        <c:axId val="491039416"/>
        <c:axId val="491041376"/>
      </c:barChart>
      <c:lineChart>
        <c:grouping val="standard"/>
        <c:varyColors val="0"/>
        <c:ser>
          <c:idx val="1"/>
          <c:order val="1"/>
          <c:tx>
            <c:strRef>
              <c:f>表60!$C$3:$C$4</c:f>
              <c:strCache>
                <c:ptCount val="2"/>
                <c:pt idx="0">
                  <c:v>ふれあいプラザ</c:v>
                </c:pt>
                <c:pt idx="1">
                  <c:v>人数</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表60!$A$5:$A$16</c:f>
              <c:strCache>
                <c:ptCount val="12"/>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strCache>
            </c:strRef>
          </c:cat>
          <c:val>
            <c:numRef>
              <c:f>表60!$C$5:$C$19</c:f>
              <c:numCache>
                <c:formatCode>#,##0;[Red]#,##0</c:formatCode>
                <c:ptCount val="15"/>
                <c:pt idx="0">
                  <c:v>30850</c:v>
                </c:pt>
                <c:pt idx="1">
                  <c:v>58956</c:v>
                </c:pt>
                <c:pt idx="2">
                  <c:v>68257</c:v>
                </c:pt>
                <c:pt idx="3">
                  <c:v>70700</c:v>
                </c:pt>
                <c:pt idx="4">
                  <c:v>79896</c:v>
                </c:pt>
                <c:pt idx="5">
                  <c:v>70617</c:v>
                </c:pt>
                <c:pt idx="6">
                  <c:v>63404</c:v>
                </c:pt>
                <c:pt idx="7">
                  <c:v>75105</c:v>
                </c:pt>
                <c:pt idx="8">
                  <c:v>74451</c:v>
                </c:pt>
                <c:pt idx="9">
                  <c:v>72967</c:v>
                </c:pt>
                <c:pt idx="10">
                  <c:v>70195</c:v>
                </c:pt>
                <c:pt idx="11">
                  <c:v>67847</c:v>
                </c:pt>
                <c:pt idx="12">
                  <c:v>71672</c:v>
                </c:pt>
                <c:pt idx="13">
                  <c:v>70003</c:v>
                </c:pt>
                <c:pt idx="14">
                  <c:v>59821</c:v>
                </c:pt>
              </c:numCache>
            </c:numRef>
          </c:val>
          <c:smooth val="0"/>
          <c:extLst>
            <c:ext xmlns:c16="http://schemas.microsoft.com/office/drawing/2014/chart" uri="{C3380CC4-5D6E-409C-BE32-E72D297353CC}">
              <c16:uniqueId val="{00000002-9CC0-411F-9BEB-090E9ADB0C86}"/>
            </c:ext>
          </c:extLst>
        </c:ser>
        <c:ser>
          <c:idx val="3"/>
          <c:order val="3"/>
          <c:tx>
            <c:strRef>
              <c:f>表60!$E$3:$E$4</c:f>
              <c:strCache>
                <c:ptCount val="2"/>
                <c:pt idx="0">
                  <c:v>市民研修センター</c:v>
                </c:pt>
                <c:pt idx="1">
                  <c:v>人数</c:v>
                </c:pt>
              </c:strCache>
            </c:strRef>
          </c:tx>
          <c:spPr>
            <a:ln w="28575" cap="rnd">
              <a:solidFill>
                <a:schemeClr val="accent4"/>
              </a:solidFill>
              <a:round/>
            </a:ln>
            <a:effectLst/>
          </c:spPr>
          <c:marker>
            <c:symbol val="none"/>
          </c:marker>
          <c:cat>
            <c:strRef>
              <c:f>表60!$A$5:$A$16</c:f>
              <c:strCache>
                <c:ptCount val="12"/>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strCache>
            </c:strRef>
          </c:cat>
          <c:val>
            <c:numRef>
              <c:f>表60!$E$5:$E$19</c:f>
              <c:numCache>
                <c:formatCode>#,##0;[Red]#,##0</c:formatCode>
                <c:ptCount val="15"/>
                <c:pt idx="0">
                  <c:v>0</c:v>
                </c:pt>
                <c:pt idx="1">
                  <c:v>0</c:v>
                </c:pt>
                <c:pt idx="2">
                  <c:v>23205</c:v>
                </c:pt>
                <c:pt idx="3">
                  <c:v>28611</c:v>
                </c:pt>
                <c:pt idx="4">
                  <c:v>31977</c:v>
                </c:pt>
                <c:pt idx="5">
                  <c:v>30969</c:v>
                </c:pt>
                <c:pt idx="6">
                  <c:v>32439</c:v>
                </c:pt>
                <c:pt idx="7">
                  <c:v>35434</c:v>
                </c:pt>
                <c:pt idx="8">
                  <c:v>37015</c:v>
                </c:pt>
                <c:pt idx="9">
                  <c:v>36493</c:v>
                </c:pt>
                <c:pt idx="10">
                  <c:v>35206</c:v>
                </c:pt>
                <c:pt idx="11">
                  <c:v>32316</c:v>
                </c:pt>
                <c:pt idx="12">
                  <c:v>34737</c:v>
                </c:pt>
                <c:pt idx="13">
                  <c:v>31615</c:v>
                </c:pt>
                <c:pt idx="14">
                  <c:v>33203</c:v>
                </c:pt>
              </c:numCache>
            </c:numRef>
          </c:val>
          <c:smooth val="0"/>
          <c:extLst>
            <c:ext xmlns:c16="http://schemas.microsoft.com/office/drawing/2014/chart" uri="{C3380CC4-5D6E-409C-BE32-E72D297353CC}">
              <c16:uniqueId val="{00000003-9CC0-411F-9BEB-090E9ADB0C86}"/>
            </c:ext>
          </c:extLst>
        </c:ser>
        <c:dLbls>
          <c:showLegendKey val="0"/>
          <c:showVal val="0"/>
          <c:showCatName val="0"/>
          <c:showSerName val="0"/>
          <c:showPercent val="0"/>
          <c:showBubbleSize val="0"/>
        </c:dLbls>
        <c:marker val="1"/>
        <c:smooth val="0"/>
        <c:axId val="491041768"/>
        <c:axId val="491039808"/>
      </c:lineChart>
      <c:catAx>
        <c:axId val="491039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solidFill>
                <a:latin typeface="+mn-lt"/>
                <a:ea typeface="+mn-ea"/>
                <a:cs typeface="+mn-cs"/>
              </a:defRPr>
            </a:pPr>
            <a:endParaRPr lang="ja-JP"/>
          </a:p>
        </c:txPr>
        <c:crossAx val="491041376"/>
        <c:crosses val="autoZero"/>
        <c:auto val="1"/>
        <c:lblAlgn val="ctr"/>
        <c:lblOffset val="100"/>
        <c:noMultiLvlLbl val="0"/>
      </c:catAx>
      <c:valAx>
        <c:axId val="491041376"/>
        <c:scaling>
          <c:orientation val="minMax"/>
          <c:min val="5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a:t>件数（件）</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91039416"/>
        <c:crosses val="autoZero"/>
        <c:crossBetween val="between"/>
      </c:valAx>
      <c:valAx>
        <c:axId val="491039808"/>
        <c:scaling>
          <c:orientation val="minMax"/>
          <c:max val="80000"/>
          <c:min val="2000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a:t>人数（人）</a:t>
                </a:r>
                <a:endParaRPr lang="en-US"/>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91041768"/>
        <c:crosses val="max"/>
        <c:crossBetween val="between"/>
      </c:valAx>
      <c:catAx>
        <c:axId val="491041768"/>
        <c:scaling>
          <c:orientation val="minMax"/>
        </c:scaling>
        <c:delete val="1"/>
        <c:axPos val="b"/>
        <c:numFmt formatCode="General" sourceLinked="1"/>
        <c:majorTickMark val="out"/>
        <c:minorTickMark val="none"/>
        <c:tickLblPos val="nextTo"/>
        <c:crossAx val="491039808"/>
        <c:crosses val="autoZero"/>
        <c:auto val="1"/>
        <c:lblAlgn val="ctr"/>
        <c:lblOffset val="100"/>
        <c:noMultiLvlLbl val="0"/>
      </c:catAx>
      <c:spPr>
        <a:noFill/>
        <a:ln>
          <a:noFill/>
        </a:ln>
        <a:effectLst/>
      </c:spPr>
    </c:plotArea>
    <c:legend>
      <c:legendPos val="b"/>
      <c:layout>
        <c:manualLayout>
          <c:xMode val="edge"/>
          <c:yMode val="edge"/>
          <c:x val="0.14858836482417825"/>
          <c:y val="0.8785704965436768"/>
          <c:w val="0.70547382372432066"/>
          <c:h val="0.10238185584080366"/>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chemeClr val="tx1"/>
          </a:solidFill>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0" i="0" u="none" strike="noStrike" baseline="0">
                <a:solidFill>
                  <a:srgbClr val="000000"/>
                </a:solidFill>
                <a:latin typeface="ＭＳ Ｐゴシック"/>
                <a:ea typeface="ＭＳ Ｐゴシック"/>
                <a:cs typeface="ＭＳ Ｐゴシック"/>
              </a:defRPr>
            </a:pPr>
            <a:r>
              <a:rPr lang="ja-JP" altLang="en-US"/>
              <a:t>選挙人名簿登録者数の推移</a:t>
            </a:r>
          </a:p>
        </c:rich>
      </c:tx>
      <c:layout>
        <c:manualLayout>
          <c:xMode val="edge"/>
          <c:yMode val="edge"/>
          <c:x val="0.31938033327229443"/>
          <c:y val="3.0060120240480961E-2"/>
        </c:manualLayout>
      </c:layout>
      <c:overlay val="0"/>
      <c:spPr>
        <a:noFill/>
        <a:ln w="25400">
          <a:noFill/>
        </a:ln>
      </c:spPr>
    </c:title>
    <c:autoTitleDeleted val="0"/>
    <c:plotArea>
      <c:layout>
        <c:manualLayout>
          <c:layoutTarget val="inner"/>
          <c:xMode val="edge"/>
          <c:yMode val="edge"/>
          <c:x val="9.1473006711795479E-2"/>
          <c:y val="0.19438896776851317"/>
          <c:w val="0.87441992856699469"/>
          <c:h val="0.55911878358160028"/>
        </c:manualLayout>
      </c:layout>
      <c:lineChart>
        <c:grouping val="standard"/>
        <c:varyColors val="0"/>
        <c:ser>
          <c:idx val="0"/>
          <c:order val="0"/>
          <c:tx>
            <c:strRef>
              <c:f>選挙_表62!$B$3</c:f>
              <c:strCache>
                <c:ptCount val="1"/>
                <c:pt idx="0">
                  <c:v>総数</c:v>
                </c:pt>
              </c:strCache>
            </c:strRef>
          </c:tx>
          <c:spPr>
            <a:ln w="12700">
              <a:solidFill>
                <a:srgbClr val="000000"/>
              </a:solidFill>
              <a:prstDash val="solid"/>
            </a:ln>
          </c:spPr>
          <c:marker>
            <c:symbol val="circle"/>
            <c:size val="6"/>
            <c:spPr>
              <a:solidFill>
                <a:srgbClr val="000000"/>
              </a:solidFill>
              <a:ln>
                <a:solidFill>
                  <a:srgbClr val="000000"/>
                </a:solidFill>
                <a:prstDash val="solid"/>
              </a:ln>
            </c:spPr>
          </c:marker>
          <c:cat>
            <c:strRef>
              <c:f>選挙_表62!$A$4:$A$26</c:f>
              <c:strCache>
                <c:ptCount val="23"/>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  </c:v>
                </c:pt>
                <c:pt idx="19">
                  <c:v>平成２９年</c:v>
                </c:pt>
                <c:pt idx="20">
                  <c:v>平成３０年</c:v>
                </c:pt>
                <c:pt idx="21">
                  <c:v>令和元年</c:v>
                </c:pt>
                <c:pt idx="22">
                  <c:v>令和２年</c:v>
                </c:pt>
              </c:strCache>
            </c:strRef>
          </c:cat>
          <c:val>
            <c:numRef>
              <c:f>選挙_表62!$B$4:$B$26</c:f>
              <c:numCache>
                <c:formatCode>#,##0_);[Red]\(#,##0\)</c:formatCode>
                <c:ptCount val="23"/>
                <c:pt idx="0">
                  <c:v>138104</c:v>
                </c:pt>
                <c:pt idx="1">
                  <c:v>140290</c:v>
                </c:pt>
                <c:pt idx="2">
                  <c:v>141832</c:v>
                </c:pt>
                <c:pt idx="3">
                  <c:v>143626</c:v>
                </c:pt>
                <c:pt idx="4">
                  <c:v>144952</c:v>
                </c:pt>
                <c:pt idx="5">
                  <c:v>146360</c:v>
                </c:pt>
                <c:pt idx="6">
                  <c:v>148271</c:v>
                </c:pt>
                <c:pt idx="7">
                  <c:v>150123</c:v>
                </c:pt>
                <c:pt idx="8">
                  <c:v>152992</c:v>
                </c:pt>
                <c:pt idx="9">
                  <c:v>156005</c:v>
                </c:pt>
                <c:pt idx="10">
                  <c:v>158024</c:v>
                </c:pt>
                <c:pt idx="11">
                  <c:v>160188</c:v>
                </c:pt>
                <c:pt idx="12">
                  <c:v>162147</c:v>
                </c:pt>
                <c:pt idx="13">
                  <c:v>164107</c:v>
                </c:pt>
                <c:pt idx="14">
                  <c:v>165380</c:v>
                </c:pt>
                <c:pt idx="15">
                  <c:v>167098</c:v>
                </c:pt>
                <c:pt idx="16">
                  <c:v>168497</c:v>
                </c:pt>
                <c:pt idx="17">
                  <c:v>170071</c:v>
                </c:pt>
                <c:pt idx="18">
                  <c:v>176851</c:v>
                </c:pt>
                <c:pt idx="19">
                  <c:v>178844</c:v>
                </c:pt>
                <c:pt idx="20">
                  <c:v>181454</c:v>
                </c:pt>
                <c:pt idx="21">
                  <c:v>184116</c:v>
                </c:pt>
                <c:pt idx="22">
                  <c:v>186896</c:v>
                </c:pt>
              </c:numCache>
            </c:numRef>
          </c:val>
          <c:smooth val="0"/>
          <c:extLst>
            <c:ext xmlns:c16="http://schemas.microsoft.com/office/drawing/2014/chart" uri="{C3380CC4-5D6E-409C-BE32-E72D297353CC}">
              <c16:uniqueId val="{00000000-D35D-4F83-B142-BB9E3FE6DC3A}"/>
            </c:ext>
          </c:extLst>
        </c:ser>
        <c:ser>
          <c:idx val="1"/>
          <c:order val="1"/>
          <c:tx>
            <c:strRef>
              <c:f>選挙_表62!$C$3</c:f>
              <c:strCache>
                <c:ptCount val="1"/>
                <c:pt idx="0">
                  <c:v>男</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f>選挙_表62!$A$4:$A$26</c:f>
              <c:strCache>
                <c:ptCount val="23"/>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  </c:v>
                </c:pt>
                <c:pt idx="19">
                  <c:v>平成２９年</c:v>
                </c:pt>
                <c:pt idx="20">
                  <c:v>平成３０年</c:v>
                </c:pt>
                <c:pt idx="21">
                  <c:v>令和元年</c:v>
                </c:pt>
                <c:pt idx="22">
                  <c:v>令和２年</c:v>
                </c:pt>
              </c:strCache>
            </c:strRef>
          </c:cat>
          <c:val>
            <c:numRef>
              <c:f>選挙_表62!$C$4:$C$26</c:f>
              <c:numCache>
                <c:formatCode>#,##0_);[Red]\(#,##0\)</c:formatCode>
                <c:ptCount val="23"/>
                <c:pt idx="0">
                  <c:v>71174</c:v>
                </c:pt>
                <c:pt idx="1">
                  <c:v>72227</c:v>
                </c:pt>
                <c:pt idx="2">
                  <c:v>73037</c:v>
                </c:pt>
                <c:pt idx="3">
                  <c:v>73919</c:v>
                </c:pt>
                <c:pt idx="4">
                  <c:v>74387</c:v>
                </c:pt>
                <c:pt idx="5">
                  <c:v>75051</c:v>
                </c:pt>
                <c:pt idx="6">
                  <c:v>75940</c:v>
                </c:pt>
                <c:pt idx="7">
                  <c:v>76839</c:v>
                </c:pt>
                <c:pt idx="8">
                  <c:v>78175</c:v>
                </c:pt>
                <c:pt idx="9">
                  <c:v>79807</c:v>
                </c:pt>
                <c:pt idx="10">
                  <c:v>80672</c:v>
                </c:pt>
                <c:pt idx="11">
                  <c:v>81699</c:v>
                </c:pt>
                <c:pt idx="12">
                  <c:v>82698</c:v>
                </c:pt>
                <c:pt idx="13">
                  <c:v>83562</c:v>
                </c:pt>
                <c:pt idx="14">
                  <c:v>84009</c:v>
                </c:pt>
                <c:pt idx="15">
                  <c:v>84775</c:v>
                </c:pt>
                <c:pt idx="16">
                  <c:v>85401</c:v>
                </c:pt>
                <c:pt idx="17">
                  <c:v>86163</c:v>
                </c:pt>
                <c:pt idx="18">
                  <c:v>89533</c:v>
                </c:pt>
                <c:pt idx="19">
                  <c:v>90509</c:v>
                </c:pt>
                <c:pt idx="20">
                  <c:v>91700</c:v>
                </c:pt>
                <c:pt idx="21">
                  <c:v>92993</c:v>
                </c:pt>
                <c:pt idx="22">
                  <c:v>94431</c:v>
                </c:pt>
              </c:numCache>
            </c:numRef>
          </c:val>
          <c:smooth val="0"/>
          <c:extLst>
            <c:ext xmlns:c16="http://schemas.microsoft.com/office/drawing/2014/chart" uri="{C3380CC4-5D6E-409C-BE32-E72D297353CC}">
              <c16:uniqueId val="{00000001-D35D-4F83-B142-BB9E3FE6DC3A}"/>
            </c:ext>
          </c:extLst>
        </c:ser>
        <c:ser>
          <c:idx val="2"/>
          <c:order val="2"/>
          <c:tx>
            <c:strRef>
              <c:f>選挙_表62!$D$3</c:f>
              <c:strCache>
                <c:ptCount val="1"/>
                <c:pt idx="0">
                  <c:v>女</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選挙_表62!$A$4:$A$26</c:f>
              <c:strCache>
                <c:ptCount val="23"/>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  </c:v>
                </c:pt>
                <c:pt idx="19">
                  <c:v>平成２９年</c:v>
                </c:pt>
                <c:pt idx="20">
                  <c:v>平成３０年</c:v>
                </c:pt>
                <c:pt idx="21">
                  <c:v>令和元年</c:v>
                </c:pt>
                <c:pt idx="22">
                  <c:v>令和２年</c:v>
                </c:pt>
              </c:strCache>
            </c:strRef>
          </c:cat>
          <c:val>
            <c:numRef>
              <c:f>選挙_表62!$D$4:$D$26</c:f>
              <c:numCache>
                <c:formatCode>#,##0_);[Red]\(#,##0\)</c:formatCode>
                <c:ptCount val="23"/>
                <c:pt idx="0">
                  <c:v>66930</c:v>
                </c:pt>
                <c:pt idx="1">
                  <c:v>68063</c:v>
                </c:pt>
                <c:pt idx="2">
                  <c:v>68795</c:v>
                </c:pt>
                <c:pt idx="3">
                  <c:v>69707</c:v>
                </c:pt>
                <c:pt idx="4">
                  <c:v>70565</c:v>
                </c:pt>
                <c:pt idx="5">
                  <c:v>71309</c:v>
                </c:pt>
                <c:pt idx="6">
                  <c:v>72331</c:v>
                </c:pt>
                <c:pt idx="7">
                  <c:v>73284</c:v>
                </c:pt>
                <c:pt idx="8">
                  <c:v>74217</c:v>
                </c:pt>
                <c:pt idx="9">
                  <c:v>76198</c:v>
                </c:pt>
                <c:pt idx="10">
                  <c:v>77352</c:v>
                </c:pt>
                <c:pt idx="11">
                  <c:v>78489</c:v>
                </c:pt>
                <c:pt idx="12">
                  <c:v>79449</c:v>
                </c:pt>
                <c:pt idx="13">
                  <c:v>80545</c:v>
                </c:pt>
                <c:pt idx="14">
                  <c:v>81371</c:v>
                </c:pt>
                <c:pt idx="15">
                  <c:v>82323</c:v>
                </c:pt>
                <c:pt idx="16">
                  <c:v>83096</c:v>
                </c:pt>
                <c:pt idx="17">
                  <c:v>83908</c:v>
                </c:pt>
                <c:pt idx="18">
                  <c:v>87318</c:v>
                </c:pt>
                <c:pt idx="19">
                  <c:v>88335</c:v>
                </c:pt>
                <c:pt idx="20">
                  <c:v>89754</c:v>
                </c:pt>
                <c:pt idx="21">
                  <c:v>91123</c:v>
                </c:pt>
                <c:pt idx="22">
                  <c:v>92465</c:v>
                </c:pt>
              </c:numCache>
            </c:numRef>
          </c:val>
          <c:smooth val="0"/>
          <c:extLst>
            <c:ext xmlns:c16="http://schemas.microsoft.com/office/drawing/2014/chart" uri="{C3380CC4-5D6E-409C-BE32-E72D297353CC}">
              <c16:uniqueId val="{00000002-D35D-4F83-B142-BB9E3FE6DC3A}"/>
            </c:ext>
          </c:extLst>
        </c:ser>
        <c:dLbls>
          <c:showLegendKey val="0"/>
          <c:showVal val="0"/>
          <c:showCatName val="0"/>
          <c:showSerName val="0"/>
          <c:showPercent val="0"/>
          <c:showBubbleSize val="0"/>
        </c:dLbls>
        <c:marker val="1"/>
        <c:smooth val="0"/>
        <c:axId val="245522280"/>
        <c:axId val="245524240"/>
      </c:lineChart>
      <c:catAx>
        <c:axId val="245522280"/>
        <c:scaling>
          <c:orientation val="minMax"/>
        </c:scaling>
        <c:delete val="0"/>
        <c:axPos val="b"/>
        <c:numFmt formatCode="\¥#,##0;\¥\-#,##0" sourceLinked="0"/>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245524240"/>
        <c:crosses val="autoZero"/>
        <c:auto val="0"/>
        <c:lblAlgn val="ctr"/>
        <c:lblOffset val="100"/>
        <c:tickLblSkip val="1"/>
        <c:tickMarkSkip val="1"/>
        <c:noMultiLvlLbl val="0"/>
      </c:catAx>
      <c:valAx>
        <c:axId val="245524240"/>
        <c:scaling>
          <c:orientation val="minMax"/>
          <c:max val="190000"/>
          <c:min val="50000"/>
        </c:scaling>
        <c:delete val="0"/>
        <c:axPos val="l"/>
        <c:majorGridlines>
          <c:spPr>
            <a:ln w="3175">
              <a:solidFill>
                <a:srgbClr val="000000"/>
              </a:solidFill>
              <a:prstDash val="sysDash"/>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3.1007751937984496E-2"/>
              <c:y val="0.11222465929233795"/>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5522280"/>
        <c:crosses val="autoZero"/>
        <c:crossBetween val="between"/>
        <c:majorUnit val="20000"/>
      </c:valAx>
      <c:spPr>
        <a:noFill/>
        <a:ln w="12700">
          <a:solidFill>
            <a:srgbClr val="000000"/>
          </a:solidFill>
          <a:prstDash val="solid"/>
        </a:ln>
      </c:spPr>
    </c:plotArea>
    <c:legend>
      <c:legendPos val="t"/>
      <c:layout>
        <c:manualLayout>
          <c:xMode val="edge"/>
          <c:yMode val="edge"/>
          <c:x val="0.31938033327229443"/>
          <c:y val="0.10821664326027382"/>
          <c:w val="0.26989147286821707"/>
          <c:h val="4.03686112382244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歳入・歳出決算額</a:t>
            </a:r>
          </a:p>
        </c:rich>
      </c:tx>
      <c:layout>
        <c:manualLayout>
          <c:xMode val="edge"/>
          <c:yMode val="edge"/>
          <c:x val="0.3908560680289776"/>
          <c:y val="3.2418995484506503E-2"/>
        </c:manualLayout>
      </c:layout>
      <c:overlay val="0"/>
      <c:spPr>
        <a:noFill/>
        <a:ln w="25400">
          <a:noFill/>
        </a:ln>
      </c:spPr>
    </c:title>
    <c:autoTitleDeleted val="0"/>
    <c:plotArea>
      <c:layout>
        <c:manualLayout>
          <c:layoutTarget val="inner"/>
          <c:xMode val="edge"/>
          <c:yMode val="edge"/>
          <c:x val="0.11504441349271394"/>
          <c:y val="0.23192019950124687"/>
          <c:w val="0.80531089444899762"/>
          <c:h val="0.4314214463840399"/>
        </c:manualLayout>
      </c:layout>
      <c:barChart>
        <c:barDir val="col"/>
        <c:grouping val="clustered"/>
        <c:varyColors val="0"/>
        <c:ser>
          <c:idx val="0"/>
          <c:order val="0"/>
          <c:tx>
            <c:v>歳入</c:v>
          </c:tx>
          <c:spPr>
            <a:solidFill>
              <a:schemeClr val="accent5"/>
            </a:solidFill>
            <a:ln w="12700">
              <a:solidFill>
                <a:srgbClr val="000000"/>
              </a:solidFill>
              <a:prstDash val="solid"/>
            </a:ln>
          </c:spPr>
          <c:invertIfNegative val="0"/>
          <c:cat>
            <c:strRef>
              <c:f>財政_表64!$A$5:$A$29</c:f>
              <c:strCache>
                <c:ptCount val="25"/>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令和元年度</c:v>
                </c:pt>
              </c:strCache>
            </c:strRef>
          </c:cat>
          <c:val>
            <c:numRef>
              <c:f>財政_表64!$B$5:$B$29</c:f>
              <c:numCache>
                <c:formatCode>#,##0;[Red]#,##0</c:formatCode>
                <c:ptCount val="25"/>
                <c:pt idx="0">
                  <c:v>71927148</c:v>
                </c:pt>
                <c:pt idx="1">
                  <c:v>70555662</c:v>
                </c:pt>
                <c:pt idx="2">
                  <c:v>67579504</c:v>
                </c:pt>
                <c:pt idx="3">
                  <c:v>66942419</c:v>
                </c:pt>
                <c:pt idx="4">
                  <c:v>70968479</c:v>
                </c:pt>
                <c:pt idx="5">
                  <c:v>64479140</c:v>
                </c:pt>
                <c:pt idx="6">
                  <c:v>63272608</c:v>
                </c:pt>
                <c:pt idx="7">
                  <c:v>64760936</c:v>
                </c:pt>
                <c:pt idx="8">
                  <c:v>60919275</c:v>
                </c:pt>
                <c:pt idx="9">
                  <c:v>65241606</c:v>
                </c:pt>
                <c:pt idx="10">
                  <c:v>61769116</c:v>
                </c:pt>
                <c:pt idx="11">
                  <c:v>62201550</c:v>
                </c:pt>
                <c:pt idx="12">
                  <c:v>64794226</c:v>
                </c:pt>
                <c:pt idx="13">
                  <c:v>65271685</c:v>
                </c:pt>
                <c:pt idx="14">
                  <c:v>72855814</c:v>
                </c:pt>
                <c:pt idx="15">
                  <c:v>68930559</c:v>
                </c:pt>
                <c:pt idx="16">
                  <c:v>70267361</c:v>
                </c:pt>
                <c:pt idx="17">
                  <c:v>71403536</c:v>
                </c:pt>
                <c:pt idx="18">
                  <c:v>72732315</c:v>
                </c:pt>
                <c:pt idx="19">
                  <c:v>78660042</c:v>
                </c:pt>
                <c:pt idx="20">
                  <c:v>76646581</c:v>
                </c:pt>
                <c:pt idx="21">
                  <c:v>82278556</c:v>
                </c:pt>
                <c:pt idx="22">
                  <c:v>90956285</c:v>
                </c:pt>
                <c:pt idx="23">
                  <c:v>88053444</c:v>
                </c:pt>
                <c:pt idx="24">
                  <c:v>93033636</c:v>
                </c:pt>
              </c:numCache>
            </c:numRef>
          </c:val>
          <c:extLst>
            <c:ext xmlns:c16="http://schemas.microsoft.com/office/drawing/2014/chart" uri="{C3380CC4-5D6E-409C-BE32-E72D297353CC}">
              <c16:uniqueId val="{00000000-5537-4488-A188-38379C95D664}"/>
            </c:ext>
          </c:extLst>
        </c:ser>
        <c:ser>
          <c:idx val="1"/>
          <c:order val="1"/>
          <c:tx>
            <c:v>歳出</c:v>
          </c:tx>
          <c:spPr>
            <a:solidFill>
              <a:schemeClr val="accent2">
                <a:lumMod val="60000"/>
                <a:lumOff val="40000"/>
              </a:schemeClr>
            </a:solidFill>
            <a:ln w="12700">
              <a:solidFill>
                <a:srgbClr val="000000"/>
              </a:solidFill>
              <a:prstDash val="solid"/>
            </a:ln>
          </c:spPr>
          <c:invertIfNegative val="0"/>
          <c:cat>
            <c:strRef>
              <c:f>財政_表64!$A$5:$A$29</c:f>
              <c:strCache>
                <c:ptCount val="25"/>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令和元年度</c:v>
                </c:pt>
              </c:strCache>
            </c:strRef>
          </c:cat>
          <c:val>
            <c:numRef>
              <c:f>財政_表64!$D$5:$D$29</c:f>
              <c:numCache>
                <c:formatCode>#,##0;[Red]#,##0</c:formatCode>
                <c:ptCount val="25"/>
                <c:pt idx="0">
                  <c:v>69364186</c:v>
                </c:pt>
                <c:pt idx="1">
                  <c:v>68345661</c:v>
                </c:pt>
                <c:pt idx="2">
                  <c:v>64443194</c:v>
                </c:pt>
                <c:pt idx="3">
                  <c:v>63657113</c:v>
                </c:pt>
                <c:pt idx="4">
                  <c:v>68892336</c:v>
                </c:pt>
                <c:pt idx="5">
                  <c:v>62301458</c:v>
                </c:pt>
                <c:pt idx="6">
                  <c:v>60796962</c:v>
                </c:pt>
                <c:pt idx="7">
                  <c:v>61587638</c:v>
                </c:pt>
                <c:pt idx="8">
                  <c:v>58539069</c:v>
                </c:pt>
                <c:pt idx="9">
                  <c:v>62342415</c:v>
                </c:pt>
                <c:pt idx="10">
                  <c:v>58844148</c:v>
                </c:pt>
                <c:pt idx="11">
                  <c:v>59470112</c:v>
                </c:pt>
                <c:pt idx="12">
                  <c:v>61579901</c:v>
                </c:pt>
                <c:pt idx="13">
                  <c:v>62940429</c:v>
                </c:pt>
                <c:pt idx="14">
                  <c:v>69258123</c:v>
                </c:pt>
                <c:pt idx="15">
                  <c:v>66320786</c:v>
                </c:pt>
                <c:pt idx="16">
                  <c:v>65208228</c:v>
                </c:pt>
                <c:pt idx="17">
                  <c:v>66779918</c:v>
                </c:pt>
                <c:pt idx="18">
                  <c:v>68525296</c:v>
                </c:pt>
                <c:pt idx="19">
                  <c:v>74969854</c:v>
                </c:pt>
                <c:pt idx="20">
                  <c:v>73122508</c:v>
                </c:pt>
                <c:pt idx="21">
                  <c:v>79637517</c:v>
                </c:pt>
                <c:pt idx="22">
                  <c:v>86124258</c:v>
                </c:pt>
                <c:pt idx="23">
                  <c:v>85132427</c:v>
                </c:pt>
                <c:pt idx="24">
                  <c:v>88427978</c:v>
                </c:pt>
              </c:numCache>
            </c:numRef>
          </c:val>
          <c:extLst>
            <c:ext xmlns:c16="http://schemas.microsoft.com/office/drawing/2014/chart" uri="{C3380CC4-5D6E-409C-BE32-E72D297353CC}">
              <c16:uniqueId val="{00000001-5537-4488-A188-38379C95D664}"/>
            </c:ext>
          </c:extLst>
        </c:ser>
        <c:dLbls>
          <c:showLegendKey val="0"/>
          <c:showVal val="0"/>
          <c:showCatName val="0"/>
          <c:showSerName val="0"/>
          <c:showPercent val="0"/>
          <c:showBubbleSize val="0"/>
        </c:dLbls>
        <c:gapWidth val="150"/>
        <c:axId val="380876304"/>
        <c:axId val="380878656"/>
      </c:barChart>
      <c:catAx>
        <c:axId val="380876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80878656"/>
        <c:crosses val="autoZero"/>
        <c:auto val="1"/>
        <c:lblAlgn val="ctr"/>
        <c:lblOffset val="100"/>
        <c:tickLblSkip val="1"/>
        <c:tickMarkSkip val="1"/>
        <c:noMultiLvlLbl val="0"/>
      </c:catAx>
      <c:valAx>
        <c:axId val="380878656"/>
        <c:scaling>
          <c:orientation val="minMax"/>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（千万円）</a:t>
                </a:r>
              </a:p>
            </c:rich>
          </c:tx>
          <c:layout>
            <c:manualLayout>
              <c:xMode val="edge"/>
              <c:yMode val="edge"/>
              <c:x val="3.0973489633136189E-2"/>
              <c:y val="0.13216948637087869"/>
            </c:manualLayout>
          </c:layout>
          <c:overlay val="0"/>
          <c:spPr>
            <a:noFill/>
            <a:ln w="25400">
              <a:noFill/>
            </a:ln>
          </c:spPr>
        </c:title>
        <c:numFmt formatCode="#,##0;[Red]#,##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380876304"/>
        <c:crosses val="autoZero"/>
        <c:crossBetween val="between"/>
        <c:dispUnits>
          <c:builtInUnit val="hundredThousands"/>
        </c:dispUnits>
      </c:valAx>
      <c:spPr>
        <a:noFill/>
        <a:ln w="12700">
          <a:solidFill>
            <a:srgbClr val="808080"/>
          </a:solidFill>
          <a:prstDash val="solid"/>
        </a:ln>
      </c:spPr>
    </c:plotArea>
    <c:legend>
      <c:legendPos val="t"/>
      <c:layout>
        <c:manualLayout>
          <c:xMode val="edge"/>
          <c:yMode val="edge"/>
          <c:x val="0.3923310785552106"/>
          <c:y val="0.13216948637087869"/>
          <c:w val="0.15006890255659572"/>
          <c:h val="5.086852779766165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0" i="0" u="none" strike="noStrike" baseline="0">
                <a:solidFill>
                  <a:srgbClr val="000000"/>
                </a:solidFill>
                <a:latin typeface="ＭＳ Ｐゴシック"/>
                <a:ea typeface="ＭＳ Ｐゴシック"/>
                <a:cs typeface="ＭＳ Ｐゴシック"/>
              </a:defRPr>
            </a:pPr>
            <a:r>
              <a:rPr lang="ja-JP" altLang="en-US"/>
              <a:t>職員数の推移</a:t>
            </a:r>
          </a:p>
        </c:rich>
      </c:tx>
      <c:layout>
        <c:manualLayout>
          <c:xMode val="edge"/>
          <c:yMode val="edge"/>
          <c:x val="0.43516506590522336"/>
          <c:y val="4.8300536672629693E-2"/>
        </c:manualLayout>
      </c:layout>
      <c:overlay val="0"/>
      <c:spPr>
        <a:noFill/>
        <a:ln w="25400">
          <a:noFill/>
        </a:ln>
      </c:spPr>
    </c:title>
    <c:autoTitleDeleted val="0"/>
    <c:plotArea>
      <c:layout>
        <c:manualLayout>
          <c:layoutTarget val="inner"/>
          <c:xMode val="edge"/>
          <c:yMode val="edge"/>
          <c:x val="7.4725314820846295E-2"/>
          <c:y val="0.16815757085543631"/>
          <c:w val="0.90849009492474697"/>
          <c:h val="0.64579662849800534"/>
        </c:manualLayout>
      </c:layout>
      <c:barChart>
        <c:barDir val="col"/>
        <c:grouping val="clustered"/>
        <c:varyColors val="0"/>
        <c:ser>
          <c:idx val="0"/>
          <c:order val="0"/>
          <c:spPr>
            <a:pattFill prst="pct25">
              <a:fgClr>
                <a:srgbClr val="000000"/>
              </a:fgClr>
              <a:bgClr>
                <a:srgbClr val="FFFFFF"/>
              </a:bgClr>
            </a:patt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職員_表68!$A$6:$A$29</c:f>
              <c:strCache>
                <c:ptCount val="24"/>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strCache>
            </c:strRef>
          </c:cat>
          <c:val>
            <c:numRef>
              <c:f>職員_表68!$B$6:$B$29</c:f>
              <c:numCache>
                <c:formatCode>#,##0;[Red]#,##0</c:formatCode>
                <c:ptCount val="24"/>
                <c:pt idx="0">
                  <c:v>2137</c:v>
                </c:pt>
                <c:pt idx="1">
                  <c:v>2096</c:v>
                </c:pt>
                <c:pt idx="2">
                  <c:v>2076</c:v>
                </c:pt>
                <c:pt idx="3">
                  <c:v>2064</c:v>
                </c:pt>
                <c:pt idx="4">
                  <c:v>2045</c:v>
                </c:pt>
                <c:pt idx="5">
                  <c:v>2028</c:v>
                </c:pt>
                <c:pt idx="6">
                  <c:v>1998</c:v>
                </c:pt>
                <c:pt idx="7">
                  <c:v>1968</c:v>
                </c:pt>
                <c:pt idx="8">
                  <c:v>1936</c:v>
                </c:pt>
                <c:pt idx="9">
                  <c:v>1913</c:v>
                </c:pt>
                <c:pt idx="10">
                  <c:v>1878</c:v>
                </c:pt>
                <c:pt idx="11">
                  <c:v>1842</c:v>
                </c:pt>
                <c:pt idx="12">
                  <c:v>1819</c:v>
                </c:pt>
                <c:pt idx="13">
                  <c:v>1782</c:v>
                </c:pt>
                <c:pt idx="14">
                  <c:v>1761</c:v>
                </c:pt>
                <c:pt idx="15">
                  <c:v>1748</c:v>
                </c:pt>
                <c:pt idx="16">
                  <c:v>1742</c:v>
                </c:pt>
                <c:pt idx="17">
                  <c:v>1737</c:v>
                </c:pt>
                <c:pt idx="18">
                  <c:v>1734</c:v>
                </c:pt>
                <c:pt idx="19">
                  <c:v>1731</c:v>
                </c:pt>
                <c:pt idx="20">
                  <c:v>1755</c:v>
                </c:pt>
                <c:pt idx="21">
                  <c:v>1861</c:v>
                </c:pt>
                <c:pt idx="22">
                  <c:v>1926</c:v>
                </c:pt>
                <c:pt idx="23">
                  <c:v>1936</c:v>
                </c:pt>
              </c:numCache>
            </c:numRef>
          </c:val>
          <c:extLst>
            <c:ext xmlns:c16="http://schemas.microsoft.com/office/drawing/2014/chart" uri="{C3380CC4-5D6E-409C-BE32-E72D297353CC}">
              <c16:uniqueId val="{00000000-4A71-4BB1-8D22-F24DBCC004DA}"/>
            </c:ext>
          </c:extLst>
        </c:ser>
        <c:dLbls>
          <c:showLegendKey val="0"/>
          <c:showVal val="0"/>
          <c:showCatName val="0"/>
          <c:showSerName val="0"/>
          <c:showPercent val="0"/>
          <c:showBubbleSize val="0"/>
        </c:dLbls>
        <c:gapWidth val="150"/>
        <c:axId val="782517840"/>
        <c:axId val="782511960"/>
      </c:barChart>
      <c:catAx>
        <c:axId val="782517840"/>
        <c:scaling>
          <c:orientation val="minMax"/>
        </c:scaling>
        <c:delete val="0"/>
        <c:axPos val="b"/>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2.3076923076923078E-2"/>
              <c:y val="8.0500894454382826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1025" b="0" i="0" u="none" strike="noStrike" baseline="0">
                <a:solidFill>
                  <a:srgbClr val="000000"/>
                </a:solidFill>
                <a:latin typeface="ＭＳ ゴシック"/>
                <a:ea typeface="ＭＳ ゴシック"/>
                <a:cs typeface="ＭＳ ゴシック"/>
              </a:defRPr>
            </a:pPr>
            <a:endParaRPr lang="ja-JP"/>
          </a:p>
        </c:txPr>
        <c:crossAx val="782511960"/>
        <c:crossesAt val="0"/>
        <c:auto val="1"/>
        <c:lblAlgn val="ctr"/>
        <c:lblOffset val="100"/>
        <c:tickLblSkip val="1"/>
        <c:tickMarkSkip val="1"/>
        <c:noMultiLvlLbl val="0"/>
      </c:catAx>
      <c:valAx>
        <c:axId val="782511960"/>
        <c:scaling>
          <c:orientation val="minMax"/>
          <c:max val="2300"/>
          <c:min val="1500"/>
        </c:scaling>
        <c:delete val="0"/>
        <c:axPos val="l"/>
        <c:majorGridlines>
          <c:spPr>
            <a:ln w="3175">
              <a:solidFill>
                <a:srgbClr val="000000"/>
              </a:solidFill>
              <a:prstDash val="sysDash"/>
            </a:ln>
          </c:spPr>
        </c:majorGridlines>
        <c:numFmt formatCode="#,##0;[Red]#,##0" sourceLinked="1"/>
        <c:majorTickMark val="in"/>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782517840"/>
        <c:crosses val="autoZero"/>
        <c:crossBetween val="between"/>
        <c:majorUnit val="5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ＭＳ Ｐゴシック"/>
                <a:ea typeface="ＭＳ Ｐゴシック"/>
                <a:cs typeface="ＭＳ Ｐゴシック"/>
              </a:defRPr>
            </a:pPr>
            <a:r>
              <a:rPr lang="ja-JP" altLang="en-US"/>
              <a:t>製造事業数の推移（従業者４人以上）</a:t>
            </a:r>
          </a:p>
        </c:rich>
      </c:tx>
      <c:layout>
        <c:manualLayout>
          <c:xMode val="edge"/>
          <c:yMode val="edge"/>
          <c:x val="0.2183848562338068"/>
          <c:y val="2.3392348683687267E-2"/>
        </c:manualLayout>
      </c:layout>
      <c:overlay val="0"/>
      <c:spPr>
        <a:noFill/>
        <a:ln w="25400">
          <a:noFill/>
        </a:ln>
      </c:spPr>
    </c:title>
    <c:autoTitleDeleted val="0"/>
    <c:plotArea>
      <c:layout>
        <c:manualLayout>
          <c:layoutTarget val="inner"/>
          <c:xMode val="edge"/>
          <c:yMode val="edge"/>
          <c:x val="0.1171197812492088"/>
          <c:y val="0.16738617253681612"/>
          <c:w val="0.72915782633280168"/>
          <c:h val="0.47035818127524481"/>
        </c:manualLayout>
      </c:layout>
      <c:lineChart>
        <c:grouping val="standard"/>
        <c:varyColors val="0"/>
        <c:ser>
          <c:idx val="0"/>
          <c:order val="0"/>
          <c:spPr>
            <a:ln w="12700">
              <a:solidFill>
                <a:srgbClr val="000000"/>
              </a:solidFill>
              <a:prstDash val="solid"/>
            </a:ln>
          </c:spPr>
          <c:marker>
            <c:symbol val="x"/>
            <c:size val="3"/>
            <c:spPr>
              <a:solidFill>
                <a:srgbClr val="000000"/>
              </a:solidFill>
              <a:ln>
                <a:solidFill>
                  <a:srgbClr val="000000"/>
                </a:solidFill>
                <a:prstDash val="solid"/>
              </a:ln>
            </c:spPr>
          </c:marker>
          <c:cat>
            <c:strRef>
              <c:f>表16!$A$5:$A$33</c:f>
              <c:strCache>
                <c:ptCount val="29"/>
                <c:pt idx="0">
                  <c:v>平成　２年</c:v>
                </c:pt>
                <c:pt idx="1">
                  <c:v>平成　３年</c:v>
                </c:pt>
                <c:pt idx="2">
                  <c:v>平成　４年</c:v>
                </c:pt>
                <c:pt idx="3">
                  <c:v>平成　５年</c:v>
                </c:pt>
                <c:pt idx="4">
                  <c:v>平成　６年</c:v>
                </c:pt>
                <c:pt idx="5">
                  <c:v>平成　７年</c:v>
                </c:pt>
                <c:pt idx="6">
                  <c:v>平成　８年</c:v>
                </c:pt>
                <c:pt idx="7">
                  <c:v>平成　９年</c:v>
                </c:pt>
                <c:pt idx="8">
                  <c:v>平成１０年</c:v>
                </c:pt>
                <c:pt idx="9">
                  <c:v>平成１１年</c:v>
                </c:pt>
                <c:pt idx="10">
                  <c:v>平成１２年</c:v>
                </c:pt>
                <c:pt idx="11">
                  <c:v>平成１３年</c:v>
                </c:pt>
                <c:pt idx="12">
                  <c:v>平成１４年</c:v>
                </c:pt>
                <c:pt idx="13">
                  <c:v>平成１５年</c:v>
                </c:pt>
                <c:pt idx="14">
                  <c:v>平成１６年</c:v>
                </c:pt>
                <c:pt idx="15">
                  <c:v>平成１７年</c:v>
                </c:pt>
                <c:pt idx="16">
                  <c:v>平成１８年</c:v>
                </c:pt>
                <c:pt idx="17">
                  <c:v>平成１９年</c:v>
                </c:pt>
                <c:pt idx="18">
                  <c:v>平成２０年</c:v>
                </c:pt>
                <c:pt idx="19">
                  <c:v>平成２１年</c:v>
                </c:pt>
                <c:pt idx="20">
                  <c:v>平成２２年</c:v>
                </c:pt>
                <c:pt idx="21">
                  <c:v>平成２３年</c:v>
                </c:pt>
                <c:pt idx="22">
                  <c:v>平成２４年</c:v>
                </c:pt>
                <c:pt idx="23">
                  <c:v>平成２５年</c:v>
                </c:pt>
                <c:pt idx="24">
                  <c:v>平成２６年</c:v>
                </c:pt>
                <c:pt idx="25">
                  <c:v>平成２７年</c:v>
                </c:pt>
                <c:pt idx="26">
                  <c:v>平成２９年</c:v>
                </c:pt>
                <c:pt idx="27">
                  <c:v>平成３０年</c:v>
                </c:pt>
                <c:pt idx="28">
                  <c:v>令和元年</c:v>
                </c:pt>
              </c:strCache>
            </c:strRef>
          </c:cat>
          <c:val>
            <c:numRef>
              <c:f>表16!$B$5:$B$33</c:f>
              <c:numCache>
                <c:formatCode>#,##0;[Red]#,##0</c:formatCode>
                <c:ptCount val="29"/>
                <c:pt idx="0">
                  <c:v>306</c:v>
                </c:pt>
                <c:pt idx="1">
                  <c:v>298</c:v>
                </c:pt>
                <c:pt idx="2">
                  <c:v>287</c:v>
                </c:pt>
                <c:pt idx="3">
                  <c:v>284</c:v>
                </c:pt>
                <c:pt idx="4">
                  <c:v>247</c:v>
                </c:pt>
                <c:pt idx="5">
                  <c:v>261</c:v>
                </c:pt>
                <c:pt idx="6">
                  <c:v>245</c:v>
                </c:pt>
                <c:pt idx="7">
                  <c:v>242</c:v>
                </c:pt>
                <c:pt idx="8">
                  <c:v>231</c:v>
                </c:pt>
                <c:pt idx="9">
                  <c:v>219</c:v>
                </c:pt>
                <c:pt idx="10">
                  <c:v>206</c:v>
                </c:pt>
                <c:pt idx="11">
                  <c:v>183</c:v>
                </c:pt>
                <c:pt idx="12">
                  <c:v>174</c:v>
                </c:pt>
                <c:pt idx="13">
                  <c:v>178</c:v>
                </c:pt>
                <c:pt idx="14">
                  <c:v>169</c:v>
                </c:pt>
                <c:pt idx="15">
                  <c:v>164</c:v>
                </c:pt>
                <c:pt idx="16">
                  <c:v>159</c:v>
                </c:pt>
                <c:pt idx="17">
                  <c:v>180</c:v>
                </c:pt>
                <c:pt idx="18">
                  <c:v>184</c:v>
                </c:pt>
                <c:pt idx="19">
                  <c:v>174</c:v>
                </c:pt>
                <c:pt idx="20">
                  <c:v>171</c:v>
                </c:pt>
                <c:pt idx="21">
                  <c:v>185</c:v>
                </c:pt>
                <c:pt idx="22">
                  <c:v>169</c:v>
                </c:pt>
                <c:pt idx="23">
                  <c:v>158</c:v>
                </c:pt>
                <c:pt idx="24">
                  <c:v>155</c:v>
                </c:pt>
                <c:pt idx="25">
                  <c:v>183</c:v>
                </c:pt>
                <c:pt idx="26">
                  <c:v>160</c:v>
                </c:pt>
                <c:pt idx="27">
                  <c:v>162</c:v>
                </c:pt>
                <c:pt idx="28">
                  <c:v>169</c:v>
                </c:pt>
              </c:numCache>
            </c:numRef>
          </c:val>
          <c:smooth val="0"/>
          <c:extLst>
            <c:ext xmlns:c16="http://schemas.microsoft.com/office/drawing/2014/chart" uri="{C3380CC4-5D6E-409C-BE32-E72D297353CC}">
              <c16:uniqueId val="{00000000-6111-4A9F-84E5-10302C7FA5A5}"/>
            </c:ext>
          </c:extLst>
        </c:ser>
        <c:dLbls>
          <c:showLegendKey val="0"/>
          <c:showVal val="0"/>
          <c:showCatName val="0"/>
          <c:showSerName val="0"/>
          <c:showPercent val="0"/>
          <c:showBubbleSize val="0"/>
        </c:dLbls>
        <c:marker val="1"/>
        <c:smooth val="0"/>
        <c:axId val="601494304"/>
        <c:axId val="601497832"/>
      </c:lineChart>
      <c:catAx>
        <c:axId val="601494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601497832"/>
        <c:crosses val="autoZero"/>
        <c:auto val="1"/>
        <c:lblAlgn val="ctr"/>
        <c:lblOffset val="100"/>
        <c:tickLblSkip val="2"/>
        <c:tickMarkSkip val="1"/>
        <c:noMultiLvlLbl val="0"/>
      </c:catAx>
      <c:valAx>
        <c:axId val="601497832"/>
        <c:scaling>
          <c:orientation val="minMax"/>
          <c:max val="400"/>
          <c:min val="0"/>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(事業所)</a:t>
                </a:r>
              </a:p>
            </c:rich>
          </c:tx>
          <c:layout>
            <c:manualLayout>
              <c:xMode val="edge"/>
              <c:yMode val="edge"/>
              <c:x val="2.407406469689681E-2"/>
              <c:y val="4.3523741350512998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50" b="0" i="0" u="none" strike="noStrike" baseline="0">
                <a:solidFill>
                  <a:srgbClr val="000000"/>
                </a:solidFill>
                <a:latin typeface="ＭＳ Ｐゴシック"/>
                <a:ea typeface="ＭＳ Ｐゴシック"/>
                <a:cs typeface="ＭＳ Ｐゴシック"/>
              </a:defRPr>
            </a:pPr>
            <a:endParaRPr lang="ja-JP"/>
          </a:p>
        </c:txPr>
        <c:crossAx val="601494304"/>
        <c:crosses val="autoZero"/>
        <c:crossBetween val="between"/>
        <c:majorUnit val="100"/>
      </c:valAx>
      <c:spPr>
        <a:noFill/>
        <a:ln w="25400">
          <a:noFill/>
        </a:ln>
      </c:spPr>
    </c:plotArea>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ＭＳ Ｐゴシック"/>
                <a:ea typeface="ＭＳ Ｐゴシック"/>
                <a:cs typeface="ＭＳ Ｐゴシック"/>
              </a:defRPr>
            </a:pPr>
            <a:r>
              <a:rPr lang="ja-JP" altLang="en-US"/>
              <a:t>従業者数の推移</a:t>
            </a:r>
          </a:p>
        </c:rich>
      </c:tx>
      <c:layout>
        <c:manualLayout>
          <c:xMode val="edge"/>
          <c:yMode val="edge"/>
          <c:x val="0.36904825358368665"/>
          <c:y val="6.2887139107611553E-2"/>
        </c:manualLayout>
      </c:layout>
      <c:overlay val="0"/>
      <c:spPr>
        <a:noFill/>
        <a:ln w="25400">
          <a:noFill/>
        </a:ln>
      </c:spPr>
    </c:title>
    <c:autoTitleDeleted val="0"/>
    <c:plotArea>
      <c:layout>
        <c:manualLayout>
          <c:layoutTarget val="inner"/>
          <c:xMode val="edge"/>
          <c:yMode val="edge"/>
          <c:x val="0.13095276155820301"/>
          <c:y val="0.1863640499912331"/>
          <c:w val="0.73149331718150612"/>
          <c:h val="0.4025563083684307"/>
        </c:manualLayout>
      </c:layout>
      <c:lineChart>
        <c:grouping val="standard"/>
        <c:varyColors val="0"/>
        <c:ser>
          <c:idx val="0"/>
          <c:order val="0"/>
          <c:spPr>
            <a:ln w="12700">
              <a:solidFill>
                <a:srgbClr val="000000"/>
              </a:solidFill>
              <a:prstDash val="solid"/>
            </a:ln>
          </c:spPr>
          <c:marker>
            <c:symbol val="x"/>
            <c:size val="3"/>
            <c:spPr>
              <a:solidFill>
                <a:srgbClr val="000000"/>
              </a:solidFill>
              <a:ln>
                <a:solidFill>
                  <a:srgbClr val="000000"/>
                </a:solidFill>
                <a:prstDash val="solid"/>
              </a:ln>
            </c:spPr>
          </c:marker>
          <c:cat>
            <c:strRef>
              <c:f>表16!$A$5:$A$33</c:f>
              <c:strCache>
                <c:ptCount val="29"/>
                <c:pt idx="0">
                  <c:v>平成　２年</c:v>
                </c:pt>
                <c:pt idx="1">
                  <c:v>平成　３年</c:v>
                </c:pt>
                <c:pt idx="2">
                  <c:v>平成　４年</c:v>
                </c:pt>
                <c:pt idx="3">
                  <c:v>平成　５年</c:v>
                </c:pt>
                <c:pt idx="4">
                  <c:v>平成　６年</c:v>
                </c:pt>
                <c:pt idx="5">
                  <c:v>平成　７年</c:v>
                </c:pt>
                <c:pt idx="6">
                  <c:v>平成　８年</c:v>
                </c:pt>
                <c:pt idx="7">
                  <c:v>平成　９年</c:v>
                </c:pt>
                <c:pt idx="8">
                  <c:v>平成１０年</c:v>
                </c:pt>
                <c:pt idx="9">
                  <c:v>平成１１年</c:v>
                </c:pt>
                <c:pt idx="10">
                  <c:v>平成１２年</c:v>
                </c:pt>
                <c:pt idx="11">
                  <c:v>平成１３年</c:v>
                </c:pt>
                <c:pt idx="12">
                  <c:v>平成１４年</c:v>
                </c:pt>
                <c:pt idx="13">
                  <c:v>平成１５年</c:v>
                </c:pt>
                <c:pt idx="14">
                  <c:v>平成１６年</c:v>
                </c:pt>
                <c:pt idx="15">
                  <c:v>平成１７年</c:v>
                </c:pt>
                <c:pt idx="16">
                  <c:v>平成１８年</c:v>
                </c:pt>
                <c:pt idx="17">
                  <c:v>平成１９年</c:v>
                </c:pt>
                <c:pt idx="18">
                  <c:v>平成２０年</c:v>
                </c:pt>
                <c:pt idx="19">
                  <c:v>平成２１年</c:v>
                </c:pt>
                <c:pt idx="20">
                  <c:v>平成２２年</c:v>
                </c:pt>
                <c:pt idx="21">
                  <c:v>平成２３年</c:v>
                </c:pt>
                <c:pt idx="22">
                  <c:v>平成２４年</c:v>
                </c:pt>
                <c:pt idx="23">
                  <c:v>平成２５年</c:v>
                </c:pt>
                <c:pt idx="24">
                  <c:v>平成２６年</c:v>
                </c:pt>
                <c:pt idx="25">
                  <c:v>平成２７年</c:v>
                </c:pt>
                <c:pt idx="26">
                  <c:v>平成２９年</c:v>
                </c:pt>
                <c:pt idx="27">
                  <c:v>平成３０年</c:v>
                </c:pt>
                <c:pt idx="28">
                  <c:v>令和元年</c:v>
                </c:pt>
              </c:strCache>
            </c:strRef>
          </c:cat>
          <c:val>
            <c:numRef>
              <c:f>表16!$E$5:$E$33</c:f>
              <c:numCache>
                <c:formatCode>#,##0;[Red]#,##0</c:formatCode>
                <c:ptCount val="29"/>
                <c:pt idx="0">
                  <c:v>8558</c:v>
                </c:pt>
                <c:pt idx="1">
                  <c:v>8807</c:v>
                </c:pt>
                <c:pt idx="2">
                  <c:v>8663</c:v>
                </c:pt>
                <c:pt idx="3">
                  <c:v>8675</c:v>
                </c:pt>
                <c:pt idx="4">
                  <c:v>8360</c:v>
                </c:pt>
                <c:pt idx="5">
                  <c:v>8093</c:v>
                </c:pt>
                <c:pt idx="6">
                  <c:v>9121</c:v>
                </c:pt>
                <c:pt idx="7">
                  <c:v>9880</c:v>
                </c:pt>
                <c:pt idx="8">
                  <c:v>8927</c:v>
                </c:pt>
                <c:pt idx="9">
                  <c:v>9186</c:v>
                </c:pt>
                <c:pt idx="10">
                  <c:v>8794</c:v>
                </c:pt>
                <c:pt idx="11">
                  <c:v>8410</c:v>
                </c:pt>
                <c:pt idx="12">
                  <c:v>7737</c:v>
                </c:pt>
                <c:pt idx="13">
                  <c:v>7755</c:v>
                </c:pt>
                <c:pt idx="14">
                  <c:v>8045</c:v>
                </c:pt>
                <c:pt idx="15">
                  <c:v>7625</c:v>
                </c:pt>
                <c:pt idx="16">
                  <c:v>9095</c:v>
                </c:pt>
                <c:pt idx="17">
                  <c:v>13512</c:v>
                </c:pt>
                <c:pt idx="18">
                  <c:v>10605</c:v>
                </c:pt>
                <c:pt idx="19">
                  <c:v>9225</c:v>
                </c:pt>
                <c:pt idx="20">
                  <c:v>9268</c:v>
                </c:pt>
                <c:pt idx="21">
                  <c:v>8651</c:v>
                </c:pt>
                <c:pt idx="22">
                  <c:v>8313</c:v>
                </c:pt>
                <c:pt idx="23">
                  <c:v>8076</c:v>
                </c:pt>
                <c:pt idx="24">
                  <c:v>8287</c:v>
                </c:pt>
                <c:pt idx="25">
                  <c:v>9342</c:v>
                </c:pt>
                <c:pt idx="26">
                  <c:v>9332</c:v>
                </c:pt>
                <c:pt idx="27">
                  <c:v>9969</c:v>
                </c:pt>
                <c:pt idx="28">
                  <c:v>10134</c:v>
                </c:pt>
              </c:numCache>
            </c:numRef>
          </c:val>
          <c:smooth val="0"/>
          <c:extLst>
            <c:ext xmlns:c16="http://schemas.microsoft.com/office/drawing/2014/chart" uri="{C3380CC4-5D6E-409C-BE32-E72D297353CC}">
              <c16:uniqueId val="{00000000-9C3B-49D9-95E9-E37AE538D41E}"/>
            </c:ext>
          </c:extLst>
        </c:ser>
        <c:dLbls>
          <c:showLegendKey val="0"/>
          <c:showVal val="0"/>
          <c:showCatName val="0"/>
          <c:showSerName val="0"/>
          <c:showPercent val="0"/>
          <c:showBubbleSize val="0"/>
        </c:dLbls>
        <c:marker val="1"/>
        <c:smooth val="0"/>
        <c:axId val="601499008"/>
        <c:axId val="601496264"/>
      </c:lineChart>
      <c:catAx>
        <c:axId val="60149900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601496264"/>
        <c:crosses val="autoZero"/>
        <c:auto val="1"/>
        <c:lblAlgn val="ctr"/>
        <c:lblOffset val="100"/>
        <c:tickLblSkip val="2"/>
        <c:tickMarkSkip val="1"/>
        <c:noMultiLvlLbl val="0"/>
      </c:catAx>
      <c:valAx>
        <c:axId val="601496264"/>
        <c:scaling>
          <c:orientation val="minMax"/>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(人)</a:t>
                </a:r>
              </a:p>
            </c:rich>
          </c:tx>
          <c:layout>
            <c:manualLayout>
              <c:xMode val="edge"/>
              <c:yMode val="edge"/>
              <c:x val="7.4405007066424403E-2"/>
              <c:y val="9.090914840464219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50" b="0" i="0" u="none" strike="noStrike" baseline="0">
                <a:solidFill>
                  <a:srgbClr val="000000"/>
                </a:solidFill>
                <a:latin typeface="ＭＳ Ｐゴシック"/>
                <a:ea typeface="ＭＳ Ｐゴシック"/>
                <a:cs typeface="ＭＳ Ｐゴシック"/>
              </a:defRPr>
            </a:pPr>
            <a:endParaRPr lang="ja-JP"/>
          </a:p>
        </c:txPr>
        <c:crossAx val="601499008"/>
        <c:crosses val="autoZero"/>
        <c:crossBetween val="between"/>
      </c:valAx>
      <c:spPr>
        <a:noFill/>
        <a:ln w="25400">
          <a:noFill/>
        </a:ln>
      </c:spPr>
    </c:plotArea>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8"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ＭＳ Ｐゴシック"/>
                <a:ea typeface="ＭＳ Ｐゴシック"/>
                <a:cs typeface="ＭＳ Ｐゴシック"/>
              </a:defRPr>
            </a:pPr>
            <a:r>
              <a:rPr lang="ja-JP" altLang="en-US"/>
              <a:t>製造出荷額の推移</a:t>
            </a:r>
          </a:p>
        </c:rich>
      </c:tx>
      <c:layout>
        <c:manualLayout>
          <c:xMode val="edge"/>
          <c:yMode val="edge"/>
          <c:x val="0.32513284226568451"/>
          <c:y val="2.1098324247930549E-2"/>
        </c:manualLayout>
      </c:layout>
      <c:overlay val="0"/>
      <c:spPr>
        <a:noFill/>
        <a:ln w="25400">
          <a:noFill/>
        </a:ln>
      </c:spPr>
    </c:title>
    <c:autoTitleDeleted val="0"/>
    <c:plotArea>
      <c:layout>
        <c:manualLayout>
          <c:layoutTarget val="inner"/>
          <c:xMode val="edge"/>
          <c:yMode val="edge"/>
          <c:x val="0.15835685564538909"/>
          <c:y val="0.15970465230307751"/>
          <c:w val="0.68769266124382478"/>
          <c:h val="0.48782959822329902"/>
        </c:manualLayout>
      </c:layout>
      <c:lineChart>
        <c:grouping val="standard"/>
        <c:varyColors val="0"/>
        <c:ser>
          <c:idx val="0"/>
          <c:order val="0"/>
          <c:spPr>
            <a:ln w="12700">
              <a:solidFill>
                <a:schemeClr val="tx1"/>
              </a:solidFill>
            </a:ln>
          </c:spPr>
          <c:marker>
            <c:symbol val="diamond"/>
            <c:size val="3"/>
            <c:spPr>
              <a:solidFill>
                <a:schemeClr val="tx1"/>
              </a:solidFill>
              <a:ln w="12700">
                <a:solidFill>
                  <a:schemeClr val="tx1"/>
                </a:solidFill>
              </a:ln>
            </c:spPr>
          </c:marker>
          <c:cat>
            <c:strRef>
              <c:f>表16!$A$5:$A$33</c:f>
              <c:strCache>
                <c:ptCount val="29"/>
                <c:pt idx="0">
                  <c:v>平成　２年</c:v>
                </c:pt>
                <c:pt idx="1">
                  <c:v>平成　３年</c:v>
                </c:pt>
                <c:pt idx="2">
                  <c:v>平成　４年</c:v>
                </c:pt>
                <c:pt idx="3">
                  <c:v>平成　５年</c:v>
                </c:pt>
                <c:pt idx="4">
                  <c:v>平成　６年</c:v>
                </c:pt>
                <c:pt idx="5">
                  <c:v>平成　７年</c:v>
                </c:pt>
                <c:pt idx="6">
                  <c:v>平成　８年</c:v>
                </c:pt>
                <c:pt idx="7">
                  <c:v>平成　９年</c:v>
                </c:pt>
                <c:pt idx="8">
                  <c:v>平成１０年</c:v>
                </c:pt>
                <c:pt idx="9">
                  <c:v>平成１１年</c:v>
                </c:pt>
                <c:pt idx="10">
                  <c:v>平成１２年</c:v>
                </c:pt>
                <c:pt idx="11">
                  <c:v>平成１３年</c:v>
                </c:pt>
                <c:pt idx="12">
                  <c:v>平成１４年</c:v>
                </c:pt>
                <c:pt idx="13">
                  <c:v>平成１５年</c:v>
                </c:pt>
                <c:pt idx="14">
                  <c:v>平成１６年</c:v>
                </c:pt>
                <c:pt idx="15">
                  <c:v>平成１７年</c:v>
                </c:pt>
                <c:pt idx="16">
                  <c:v>平成１８年</c:v>
                </c:pt>
                <c:pt idx="17">
                  <c:v>平成１９年</c:v>
                </c:pt>
                <c:pt idx="18">
                  <c:v>平成２０年</c:v>
                </c:pt>
                <c:pt idx="19">
                  <c:v>平成２１年</c:v>
                </c:pt>
                <c:pt idx="20">
                  <c:v>平成２２年</c:v>
                </c:pt>
                <c:pt idx="21">
                  <c:v>平成２３年</c:v>
                </c:pt>
                <c:pt idx="22">
                  <c:v>平成２４年</c:v>
                </c:pt>
                <c:pt idx="23">
                  <c:v>平成２５年</c:v>
                </c:pt>
                <c:pt idx="24">
                  <c:v>平成２６年</c:v>
                </c:pt>
                <c:pt idx="25">
                  <c:v>平成２７年</c:v>
                </c:pt>
                <c:pt idx="26">
                  <c:v>平成２９年</c:v>
                </c:pt>
                <c:pt idx="27">
                  <c:v>平成３０年</c:v>
                </c:pt>
                <c:pt idx="28">
                  <c:v>令和元年</c:v>
                </c:pt>
              </c:strCache>
            </c:strRef>
          </c:cat>
          <c:val>
            <c:numRef>
              <c:f>表16!$F$5:$F$33</c:f>
              <c:numCache>
                <c:formatCode>#,##0;[Red]#,##0</c:formatCode>
                <c:ptCount val="29"/>
                <c:pt idx="0">
                  <c:v>22192535</c:v>
                </c:pt>
                <c:pt idx="1">
                  <c:v>25480006</c:v>
                </c:pt>
                <c:pt idx="2">
                  <c:v>24710388</c:v>
                </c:pt>
                <c:pt idx="3">
                  <c:v>25314619</c:v>
                </c:pt>
                <c:pt idx="4">
                  <c:v>25150501</c:v>
                </c:pt>
                <c:pt idx="5">
                  <c:v>25078068</c:v>
                </c:pt>
                <c:pt idx="6">
                  <c:v>31455436</c:v>
                </c:pt>
                <c:pt idx="7">
                  <c:v>35311302</c:v>
                </c:pt>
                <c:pt idx="8">
                  <c:v>35403003</c:v>
                </c:pt>
                <c:pt idx="9">
                  <c:v>33951577</c:v>
                </c:pt>
                <c:pt idx="10">
                  <c:v>35648115</c:v>
                </c:pt>
                <c:pt idx="11">
                  <c:v>33291488</c:v>
                </c:pt>
                <c:pt idx="12">
                  <c:v>34990822</c:v>
                </c:pt>
                <c:pt idx="13">
                  <c:v>38304755</c:v>
                </c:pt>
                <c:pt idx="14">
                  <c:v>35338439</c:v>
                </c:pt>
                <c:pt idx="15">
                  <c:v>30387197</c:v>
                </c:pt>
                <c:pt idx="16">
                  <c:v>29949530</c:v>
                </c:pt>
                <c:pt idx="17">
                  <c:v>31918462</c:v>
                </c:pt>
                <c:pt idx="18">
                  <c:v>31656960</c:v>
                </c:pt>
                <c:pt idx="19">
                  <c:v>25935061</c:v>
                </c:pt>
                <c:pt idx="20">
                  <c:v>27627270</c:v>
                </c:pt>
                <c:pt idx="21">
                  <c:v>29093700</c:v>
                </c:pt>
                <c:pt idx="22">
                  <c:v>28073887</c:v>
                </c:pt>
                <c:pt idx="23">
                  <c:v>26812172</c:v>
                </c:pt>
                <c:pt idx="24">
                  <c:v>27470693</c:v>
                </c:pt>
                <c:pt idx="25">
                  <c:v>33818007</c:v>
                </c:pt>
                <c:pt idx="26">
                  <c:v>31003373</c:v>
                </c:pt>
                <c:pt idx="27">
                  <c:v>34106723</c:v>
                </c:pt>
                <c:pt idx="28">
                  <c:v>35658325</c:v>
                </c:pt>
              </c:numCache>
            </c:numRef>
          </c:val>
          <c:smooth val="0"/>
          <c:extLst>
            <c:ext xmlns:c16="http://schemas.microsoft.com/office/drawing/2014/chart" uri="{C3380CC4-5D6E-409C-BE32-E72D297353CC}">
              <c16:uniqueId val="{00000000-13DD-4E0D-9099-F4B1896C7068}"/>
            </c:ext>
          </c:extLst>
        </c:ser>
        <c:dLbls>
          <c:showLegendKey val="0"/>
          <c:showVal val="0"/>
          <c:showCatName val="0"/>
          <c:showSerName val="0"/>
          <c:showPercent val="0"/>
          <c:showBubbleSize val="0"/>
        </c:dLbls>
        <c:marker val="1"/>
        <c:smooth val="0"/>
        <c:axId val="601497440"/>
        <c:axId val="601498224"/>
      </c:lineChart>
      <c:catAx>
        <c:axId val="60149744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Ｐゴシック"/>
                <a:ea typeface="ＭＳ Ｐゴシック"/>
                <a:cs typeface="ＭＳ Ｐゴシック"/>
              </a:defRPr>
            </a:pPr>
            <a:endParaRPr lang="ja-JP"/>
          </a:p>
        </c:txPr>
        <c:crossAx val="601498224"/>
        <c:crosses val="autoZero"/>
        <c:auto val="1"/>
        <c:lblAlgn val="ctr"/>
        <c:lblOffset val="100"/>
        <c:tickLblSkip val="2"/>
        <c:tickMarkSkip val="1"/>
        <c:noMultiLvlLbl val="0"/>
      </c:catAx>
      <c:valAx>
        <c:axId val="601498224"/>
        <c:scaling>
          <c:orientation val="minMax"/>
          <c:max val="50000000"/>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(万円)</a:t>
                </a:r>
              </a:p>
            </c:rich>
          </c:tx>
          <c:layout>
            <c:manualLayout>
              <c:xMode val="edge"/>
              <c:yMode val="edge"/>
              <c:x val="5.059520785708238E-2"/>
              <c:y val="2.3458221568457789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ＭＳ Ｐゴシック"/>
                <a:ea typeface="ＭＳ Ｐゴシック"/>
                <a:cs typeface="ＭＳ Ｐゴシック"/>
              </a:defRPr>
            </a:pPr>
            <a:endParaRPr lang="ja-JP"/>
          </a:p>
        </c:txPr>
        <c:crossAx val="601497440"/>
        <c:crosses val="autoZero"/>
        <c:crossBetween val="between"/>
        <c:majorUnit val="10000000"/>
      </c:valAx>
      <c:spPr>
        <a:noFill/>
        <a:ln w="25400">
          <a:noFill/>
        </a:ln>
      </c:spPr>
    </c:plotArea>
    <c:plotVisOnly val="1"/>
    <c:dispBlanksAs val="gap"/>
    <c:showDLblsOverMax val="0"/>
  </c:chart>
  <c:spPr>
    <a:solidFill>
      <a:srgbClr val="FFFFFF"/>
    </a:solidFill>
    <a:ln w="3175">
      <a:solidFill>
        <a:sysClr val="windowText" lastClr="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800"/>
              <a:t>従業員</a:t>
            </a:r>
            <a:r>
              <a:rPr lang="en-US" altLang="ja-JP" sz="800"/>
              <a:t>1</a:t>
            </a:r>
            <a:r>
              <a:rPr lang="ja-JP" altLang="en-US" sz="800"/>
              <a:t>人あたり製造品出荷額等の推移</a:t>
            </a:r>
          </a:p>
        </c:rich>
      </c:tx>
      <c:layout>
        <c:manualLayout>
          <c:xMode val="edge"/>
          <c:yMode val="edge"/>
          <c:x val="0.21088266744434722"/>
          <c:y val="6.4523872718157418E-2"/>
        </c:manualLayout>
      </c:layout>
      <c:overlay val="0"/>
    </c:title>
    <c:autoTitleDeleted val="0"/>
    <c:plotArea>
      <c:layout>
        <c:manualLayout>
          <c:layoutTarget val="inner"/>
          <c:xMode val="edge"/>
          <c:yMode val="edge"/>
          <c:x val="0.13638983200494434"/>
          <c:y val="0.22248578927634047"/>
          <c:w val="0.71651006926886429"/>
          <c:h val="0.48636520434945629"/>
        </c:manualLayout>
      </c:layout>
      <c:lineChart>
        <c:grouping val="standard"/>
        <c:varyColors val="0"/>
        <c:ser>
          <c:idx val="0"/>
          <c:order val="0"/>
          <c:spPr>
            <a:ln w="12700">
              <a:solidFill>
                <a:srgbClr val="000000"/>
              </a:solidFill>
            </a:ln>
          </c:spPr>
          <c:marker>
            <c:symbol val="diamond"/>
            <c:size val="3"/>
            <c:spPr>
              <a:solidFill>
                <a:srgbClr val="000000"/>
              </a:solidFill>
              <a:ln w="12700">
                <a:solidFill>
                  <a:srgbClr val="000000"/>
                </a:solidFill>
              </a:ln>
            </c:spPr>
          </c:marker>
          <c:cat>
            <c:strRef>
              <c:f>表16!$A$5:$A$33</c:f>
              <c:strCache>
                <c:ptCount val="29"/>
                <c:pt idx="0">
                  <c:v>平成　２年</c:v>
                </c:pt>
                <c:pt idx="1">
                  <c:v>平成　３年</c:v>
                </c:pt>
                <c:pt idx="2">
                  <c:v>平成　４年</c:v>
                </c:pt>
                <c:pt idx="3">
                  <c:v>平成　５年</c:v>
                </c:pt>
                <c:pt idx="4">
                  <c:v>平成　６年</c:v>
                </c:pt>
                <c:pt idx="5">
                  <c:v>平成　７年</c:v>
                </c:pt>
                <c:pt idx="6">
                  <c:v>平成　８年</c:v>
                </c:pt>
                <c:pt idx="7">
                  <c:v>平成　９年</c:v>
                </c:pt>
                <c:pt idx="8">
                  <c:v>平成１０年</c:v>
                </c:pt>
                <c:pt idx="9">
                  <c:v>平成１１年</c:v>
                </c:pt>
                <c:pt idx="10">
                  <c:v>平成１２年</c:v>
                </c:pt>
                <c:pt idx="11">
                  <c:v>平成１３年</c:v>
                </c:pt>
                <c:pt idx="12">
                  <c:v>平成１４年</c:v>
                </c:pt>
                <c:pt idx="13">
                  <c:v>平成１５年</c:v>
                </c:pt>
                <c:pt idx="14">
                  <c:v>平成１６年</c:v>
                </c:pt>
                <c:pt idx="15">
                  <c:v>平成１７年</c:v>
                </c:pt>
                <c:pt idx="16">
                  <c:v>平成１８年</c:v>
                </c:pt>
                <c:pt idx="17">
                  <c:v>平成１９年</c:v>
                </c:pt>
                <c:pt idx="18">
                  <c:v>平成２０年</c:v>
                </c:pt>
                <c:pt idx="19">
                  <c:v>平成２１年</c:v>
                </c:pt>
                <c:pt idx="20">
                  <c:v>平成２２年</c:v>
                </c:pt>
                <c:pt idx="21">
                  <c:v>平成２３年</c:v>
                </c:pt>
                <c:pt idx="22">
                  <c:v>平成２４年</c:v>
                </c:pt>
                <c:pt idx="23">
                  <c:v>平成２５年</c:v>
                </c:pt>
                <c:pt idx="24">
                  <c:v>平成２６年</c:v>
                </c:pt>
                <c:pt idx="25">
                  <c:v>平成２７年</c:v>
                </c:pt>
                <c:pt idx="26">
                  <c:v>平成２９年</c:v>
                </c:pt>
                <c:pt idx="27">
                  <c:v>平成３０年</c:v>
                </c:pt>
                <c:pt idx="28">
                  <c:v>令和元年</c:v>
                </c:pt>
              </c:strCache>
            </c:strRef>
          </c:cat>
          <c:val>
            <c:numRef>
              <c:f>表16!$G$5:$G$33</c:f>
              <c:numCache>
                <c:formatCode>#,##0;[Red]#,##0</c:formatCode>
                <c:ptCount val="29"/>
                <c:pt idx="0">
                  <c:v>2593.1917504089743</c:v>
                </c:pt>
                <c:pt idx="1">
                  <c:v>2893.1538548881572</c:v>
                </c:pt>
                <c:pt idx="2">
                  <c:v>2852.4054022855826</c:v>
                </c:pt>
                <c:pt idx="3">
                  <c:v>2918.1117002881842</c:v>
                </c:pt>
                <c:pt idx="4">
                  <c:v>3008.4331339712917</c:v>
                </c:pt>
                <c:pt idx="5">
                  <c:v>3098.7356975163721</c:v>
                </c:pt>
                <c:pt idx="6">
                  <c:v>3448.6828198662429</c:v>
                </c:pt>
                <c:pt idx="7">
                  <c:v>3574.0184210526318</c:v>
                </c:pt>
                <c:pt idx="8">
                  <c:v>3965.8343228408198</c:v>
                </c:pt>
                <c:pt idx="9">
                  <c:v>3696.0131722185934</c:v>
                </c:pt>
                <c:pt idx="10">
                  <c:v>4053.686035933591</c:v>
                </c:pt>
                <c:pt idx="11">
                  <c:v>3958.5598097502971</c:v>
                </c:pt>
                <c:pt idx="12">
                  <c:v>4522.5309551505752</c:v>
                </c:pt>
                <c:pt idx="13">
                  <c:v>4939.3623468729847</c:v>
                </c:pt>
                <c:pt idx="14">
                  <c:v>4392.596519577377</c:v>
                </c:pt>
                <c:pt idx="15">
                  <c:v>3985.2061639344261</c:v>
                </c:pt>
                <c:pt idx="16">
                  <c:v>3292.9664650907093</c:v>
                </c:pt>
                <c:pt idx="17">
                  <c:v>2362.2307578448786</c:v>
                </c:pt>
                <c:pt idx="18">
                  <c:v>2985.0975954738333</c:v>
                </c:pt>
                <c:pt idx="19">
                  <c:v>2811.3887262872627</c:v>
                </c:pt>
                <c:pt idx="20">
                  <c:v>2980.9311609840311</c:v>
                </c:pt>
                <c:pt idx="21">
                  <c:v>3363.0447347127501</c:v>
                </c:pt>
                <c:pt idx="22">
                  <c:v>3377.1065800553351</c:v>
                </c:pt>
                <c:pt idx="23">
                  <c:v>3320</c:v>
                </c:pt>
                <c:pt idx="24">
                  <c:v>3314.9140822975746</c:v>
                </c:pt>
                <c:pt idx="25">
                  <c:v>3619.9964675658316</c:v>
                </c:pt>
                <c:pt idx="26">
                  <c:v>3322.2645735105016</c:v>
                </c:pt>
                <c:pt idx="27">
                  <c:v>3421.2782626141038</c:v>
                </c:pt>
                <c:pt idx="28">
                  <c:v>3518.6821590684822</c:v>
                </c:pt>
              </c:numCache>
            </c:numRef>
          </c:val>
          <c:smooth val="0"/>
          <c:extLst>
            <c:ext xmlns:c16="http://schemas.microsoft.com/office/drawing/2014/chart" uri="{C3380CC4-5D6E-409C-BE32-E72D297353CC}">
              <c16:uniqueId val="{00000000-4528-4F48-B351-5BE890AA4359}"/>
            </c:ext>
          </c:extLst>
        </c:ser>
        <c:dLbls>
          <c:showLegendKey val="0"/>
          <c:showVal val="0"/>
          <c:showCatName val="0"/>
          <c:showSerName val="0"/>
          <c:showPercent val="0"/>
          <c:showBubbleSize val="0"/>
        </c:dLbls>
        <c:marker val="1"/>
        <c:smooth val="0"/>
        <c:axId val="607102824"/>
        <c:axId val="607104392"/>
      </c:lineChart>
      <c:catAx>
        <c:axId val="607102824"/>
        <c:scaling>
          <c:orientation val="minMax"/>
        </c:scaling>
        <c:delete val="0"/>
        <c:axPos val="b"/>
        <c:numFmt formatCode="General" sourceLinked="1"/>
        <c:majorTickMark val="out"/>
        <c:minorTickMark val="none"/>
        <c:tickLblPos val="nextTo"/>
        <c:txPr>
          <a:bodyPr rot="0" vert="eaVert"/>
          <a:lstStyle/>
          <a:p>
            <a:pPr>
              <a:defRPr sz="600"/>
            </a:pPr>
            <a:endParaRPr lang="ja-JP"/>
          </a:p>
        </c:txPr>
        <c:crossAx val="607104392"/>
        <c:crosses val="autoZero"/>
        <c:auto val="1"/>
        <c:lblAlgn val="ctr"/>
        <c:lblOffset val="100"/>
        <c:tickLblSkip val="2"/>
        <c:noMultiLvlLbl val="0"/>
      </c:catAx>
      <c:valAx>
        <c:axId val="607104392"/>
        <c:scaling>
          <c:orientation val="minMax"/>
        </c:scaling>
        <c:delete val="0"/>
        <c:axPos val="l"/>
        <c:majorGridlines/>
        <c:numFmt formatCode="#,##0;[Red]#,##0" sourceLinked="1"/>
        <c:majorTickMark val="out"/>
        <c:minorTickMark val="none"/>
        <c:tickLblPos val="nextTo"/>
        <c:txPr>
          <a:bodyPr/>
          <a:lstStyle/>
          <a:p>
            <a:pPr>
              <a:defRPr sz="500">
                <a:solidFill>
                  <a:sysClr val="windowText" lastClr="000000"/>
                </a:solidFill>
              </a:defRPr>
            </a:pPr>
            <a:endParaRPr lang="ja-JP"/>
          </a:p>
        </c:txPr>
        <c:crossAx val="607102824"/>
        <c:crosses val="autoZero"/>
        <c:crossBetween val="between"/>
      </c:valAx>
    </c:plotArea>
    <c:plotVisOnly val="1"/>
    <c:dispBlanksAs val="gap"/>
    <c:showDLblsOverMax val="0"/>
  </c:chart>
  <c:spPr>
    <a:ln w="3175">
      <a:solidFill>
        <a:sysClr val="windowText" lastClr="000000"/>
      </a:solidFill>
    </a:ln>
  </c:sp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卸売業商店数及び年間販売額の推移</a:t>
            </a:r>
          </a:p>
        </c:rich>
      </c:tx>
      <c:layout>
        <c:manualLayout>
          <c:xMode val="edge"/>
          <c:yMode val="edge"/>
          <c:x val="0.30658099737532807"/>
          <c:y val="3.6912870553757471E-2"/>
        </c:manualLayout>
      </c:layout>
      <c:overlay val="0"/>
      <c:spPr>
        <a:noFill/>
        <a:ln w="25400">
          <a:noFill/>
        </a:ln>
      </c:spPr>
    </c:title>
    <c:autoTitleDeleted val="0"/>
    <c:plotArea>
      <c:layout>
        <c:manualLayout>
          <c:layoutTarget val="inner"/>
          <c:xMode val="edge"/>
          <c:yMode val="edge"/>
          <c:x val="0.13643659711075443"/>
          <c:y val="0.25167826473079763"/>
          <c:w val="0.7720706260032103"/>
          <c:h val="0.46644371730107831"/>
        </c:manualLayout>
      </c:layout>
      <c:barChart>
        <c:barDir val="col"/>
        <c:grouping val="clustered"/>
        <c:varyColors val="0"/>
        <c:ser>
          <c:idx val="1"/>
          <c:order val="0"/>
          <c:tx>
            <c:strRef>
              <c:f>[2]グラフ!$B$4</c:f>
              <c:strCache>
                <c:ptCount val="1"/>
                <c:pt idx="0">
                  <c:v>年間販売額</c:v>
                </c:pt>
              </c:strCache>
            </c:strRef>
          </c:tx>
          <c:spPr>
            <a:pattFill prst="ltDnDiag">
              <a:fgClr>
                <a:srgbClr val="000000"/>
              </a:fgClr>
              <a:bgClr>
                <a:srgbClr val="FFFFFF"/>
              </a:bgClr>
            </a:pattFill>
            <a:ln w="12700">
              <a:solidFill>
                <a:srgbClr val="000000"/>
              </a:solidFill>
              <a:prstDash val="solid"/>
            </a:ln>
          </c:spPr>
          <c:invertIfNegative val="0"/>
          <c:cat>
            <c:strRef>
              <c:f>[2]グラフ!$A$5:$A$18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[2]グラフ!$B$5:$B$18</c:f>
              <c:numCache>
                <c:formatCode>General</c:formatCode>
                <c:ptCount val="14"/>
                <c:pt idx="0">
                  <c:v>0</c:v>
                </c:pt>
                <c:pt idx="1">
                  <c:v>55604</c:v>
                </c:pt>
                <c:pt idx="2">
                  <c:v>68340</c:v>
                </c:pt>
                <c:pt idx="3">
                  <c:v>93837</c:v>
                </c:pt>
                <c:pt idx="4">
                  <c:v>217415</c:v>
                </c:pt>
                <c:pt idx="5">
                  <c:v>214449</c:v>
                </c:pt>
                <c:pt idx="6">
                  <c:v>250722</c:v>
                </c:pt>
                <c:pt idx="7">
                  <c:v>429520</c:v>
                </c:pt>
                <c:pt idx="8">
                  <c:v>522070</c:v>
                </c:pt>
                <c:pt idx="9">
                  <c:v>487785</c:v>
                </c:pt>
                <c:pt idx="10">
                  <c:v>570333</c:v>
                </c:pt>
                <c:pt idx="11">
                  <c:v>503670</c:v>
                </c:pt>
                <c:pt idx="12">
                  <c:v>485905</c:v>
                </c:pt>
                <c:pt idx="13">
                  <c:v>352252</c:v>
                </c:pt>
              </c:numCache>
            </c:numRef>
          </c:val>
          <c:extLst>
            <c:ext xmlns:c16="http://schemas.microsoft.com/office/drawing/2014/chart" uri="{C3380CC4-5D6E-409C-BE32-E72D297353CC}">
              <c16:uniqueId val="{00000000-B33C-4E2A-A11D-07930A466164}"/>
            </c:ext>
          </c:extLst>
        </c:ser>
        <c:dLbls>
          <c:showLegendKey val="0"/>
          <c:showVal val="0"/>
          <c:showCatName val="0"/>
          <c:showSerName val="0"/>
          <c:showPercent val="0"/>
          <c:showBubbleSize val="0"/>
        </c:dLbls>
        <c:gapWidth val="150"/>
        <c:axId val="326462024"/>
        <c:axId val="326458104"/>
      </c:barChart>
      <c:lineChart>
        <c:grouping val="standard"/>
        <c:varyColors val="0"/>
        <c:ser>
          <c:idx val="0"/>
          <c:order val="1"/>
          <c:tx>
            <c:strRef>
              <c:f>[2]グラフ!$C$4</c:f>
              <c:strCache>
                <c:ptCount val="1"/>
                <c:pt idx="0">
                  <c:v>事業所数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[2]グラフ!$A$5:$A$18</c:f>
              <c:strCache>
                <c:ptCount val="14"/>
                <c:pt idx="0">
                  <c:v>昭和５４年</c:v>
                </c:pt>
                <c:pt idx="1">
                  <c:v>昭和５７年</c:v>
                </c:pt>
                <c:pt idx="2">
                  <c:v>昭和６０年</c:v>
                </c:pt>
                <c:pt idx="3">
                  <c:v>昭和６３年</c:v>
                </c:pt>
                <c:pt idx="4">
                  <c:v>平成　３年</c:v>
                </c:pt>
                <c:pt idx="5">
                  <c:v>平成　６年</c:v>
                </c:pt>
                <c:pt idx="6">
                  <c:v>平成　９年</c:v>
                </c:pt>
                <c:pt idx="7">
                  <c:v>平成１１年</c:v>
                </c:pt>
                <c:pt idx="8">
                  <c:v>平成１４年</c:v>
                </c:pt>
                <c:pt idx="9">
                  <c:v>平成１６年</c:v>
                </c:pt>
                <c:pt idx="10">
                  <c:v>平成１９年</c:v>
                </c:pt>
                <c:pt idx="11">
                  <c:v>平成２４年</c:v>
                </c:pt>
                <c:pt idx="12">
                  <c:v>平成２６年</c:v>
                </c:pt>
                <c:pt idx="13">
                  <c:v>平成２８年</c:v>
                </c:pt>
              </c:strCache>
            </c:strRef>
          </c:cat>
          <c:val>
            <c:numRef>
              <c:f>[2]グラフ!$C$5:$C$18</c:f>
              <c:numCache>
                <c:formatCode>General</c:formatCode>
                <c:ptCount val="14"/>
                <c:pt idx="0">
                  <c:v>131</c:v>
                </c:pt>
                <c:pt idx="1">
                  <c:v>239</c:v>
                </c:pt>
                <c:pt idx="2">
                  <c:v>255</c:v>
                </c:pt>
                <c:pt idx="3">
                  <c:v>262</c:v>
                </c:pt>
                <c:pt idx="4">
                  <c:v>458</c:v>
                </c:pt>
                <c:pt idx="5">
                  <c:v>370</c:v>
                </c:pt>
                <c:pt idx="6">
                  <c:v>400</c:v>
                </c:pt>
                <c:pt idx="7">
                  <c:v>468</c:v>
                </c:pt>
                <c:pt idx="8">
                  <c:v>425</c:v>
                </c:pt>
                <c:pt idx="9">
                  <c:v>442</c:v>
                </c:pt>
                <c:pt idx="10">
                  <c:v>387</c:v>
                </c:pt>
                <c:pt idx="11">
                  <c:v>381</c:v>
                </c:pt>
                <c:pt idx="12">
                  <c:v>408</c:v>
                </c:pt>
                <c:pt idx="13">
                  <c:v>429</c:v>
                </c:pt>
              </c:numCache>
            </c:numRef>
          </c:val>
          <c:smooth val="0"/>
          <c:extLst>
            <c:ext xmlns:c16="http://schemas.microsoft.com/office/drawing/2014/chart" uri="{C3380CC4-5D6E-409C-BE32-E72D297353CC}">
              <c16:uniqueId val="{00000001-B33C-4E2A-A11D-07930A466164}"/>
            </c:ext>
          </c:extLst>
        </c:ser>
        <c:dLbls>
          <c:showLegendKey val="0"/>
          <c:showVal val="0"/>
          <c:showCatName val="0"/>
          <c:showSerName val="0"/>
          <c:showPercent val="0"/>
          <c:showBubbleSize val="0"/>
        </c:dLbls>
        <c:marker val="1"/>
        <c:smooth val="0"/>
        <c:axId val="326461632"/>
        <c:axId val="326458888"/>
      </c:lineChart>
      <c:catAx>
        <c:axId val="326462024"/>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(百万円)</a:t>
                </a:r>
              </a:p>
            </c:rich>
          </c:tx>
          <c:layout>
            <c:manualLayout>
              <c:xMode val="edge"/>
              <c:yMode val="edge"/>
              <c:x val="5.2969490813648296E-2"/>
              <c:y val="0.14429544466450894"/>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26458104"/>
        <c:crosses val="autoZero"/>
        <c:auto val="0"/>
        <c:lblAlgn val="ctr"/>
        <c:lblOffset val="100"/>
        <c:tickLblSkip val="1"/>
        <c:tickMarkSkip val="1"/>
        <c:noMultiLvlLbl val="0"/>
      </c:catAx>
      <c:valAx>
        <c:axId val="3264581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26462024"/>
        <c:crosses val="autoZero"/>
        <c:crossBetween val="between"/>
      </c:valAx>
      <c:catAx>
        <c:axId val="326461632"/>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(件)</a:t>
                </a:r>
              </a:p>
            </c:rich>
          </c:tx>
          <c:layout>
            <c:manualLayout>
              <c:xMode val="edge"/>
              <c:yMode val="edge"/>
              <c:x val="0.93579456167979003"/>
              <c:y val="0.13758433570036874"/>
            </c:manualLayout>
          </c:layout>
          <c:overlay val="0"/>
          <c:spPr>
            <a:noFill/>
            <a:ln w="25400">
              <a:noFill/>
            </a:ln>
          </c:spPr>
        </c:title>
        <c:numFmt formatCode="General" sourceLinked="1"/>
        <c:majorTickMark val="out"/>
        <c:minorTickMark val="none"/>
        <c:tickLblPos val="nextTo"/>
        <c:crossAx val="326458888"/>
        <c:crosses val="autoZero"/>
        <c:auto val="0"/>
        <c:lblAlgn val="ctr"/>
        <c:lblOffset val="100"/>
        <c:noMultiLvlLbl val="0"/>
      </c:catAx>
      <c:valAx>
        <c:axId val="326458888"/>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26461632"/>
        <c:crosses val="max"/>
        <c:crossBetween val="between"/>
      </c:valAx>
      <c:spPr>
        <a:noFill/>
        <a:ln w="12700">
          <a:solidFill>
            <a:srgbClr val="808080"/>
          </a:solidFill>
          <a:prstDash val="solid"/>
        </a:ln>
      </c:spPr>
    </c:plotArea>
    <c:legend>
      <c:legendPos val="r"/>
      <c:layout>
        <c:manualLayout>
          <c:xMode val="edge"/>
          <c:yMode val="edge"/>
          <c:x val="0.34991974803149606"/>
          <c:y val="0.1409400512052558"/>
          <c:w val="0.34349925459317576"/>
          <c:h val="7.7181456612401972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104775</xdr:colOff>
      <xdr:row>3</xdr:row>
      <xdr:rowOff>161925</xdr:rowOff>
    </xdr:from>
    <xdr:to>
      <xdr:col>2</xdr:col>
      <xdr:colOff>628650</xdr:colOff>
      <xdr:row>6</xdr:row>
      <xdr:rowOff>9525</xdr:rowOff>
    </xdr:to>
    <xdr:sp macro="" textlink="">
      <xdr:nvSpPr>
        <xdr:cNvPr id="2" name="WordArt 1">
          <a:extLst>
            <a:ext uri="{FF2B5EF4-FFF2-40B4-BE49-F238E27FC236}">
              <a16:creationId xmlns:a16="http://schemas.microsoft.com/office/drawing/2014/main" id="{64932443-2639-4E4C-A2FE-B7C7BCED49D6}"/>
            </a:ext>
          </a:extLst>
        </xdr:cNvPr>
        <xdr:cNvSpPr>
          <a:spLocks noChangeArrowheads="1" noChangeShapeType="1" noTextEdit="1"/>
        </xdr:cNvSpPr>
      </xdr:nvSpPr>
      <xdr:spPr bwMode="auto">
        <a:xfrm>
          <a:off x="104775" y="676275"/>
          <a:ext cx="1895475" cy="361950"/>
        </a:xfrm>
        <a:prstGeom prst="rect">
          <a:avLst/>
        </a:prstGeom>
      </xdr:spPr>
      <xdr:txBody>
        <a:bodyPr wrap="none" fromWordArt="1">
          <a:prstTxWarp prst="textPlain">
            <a:avLst>
              <a:gd name="adj" fmla="val 50000"/>
            </a:avLst>
          </a:prstTxWarp>
        </a:bodyPr>
        <a:lstStyle/>
        <a:p>
          <a:pPr algn="ctr" rtl="0"/>
          <a:r>
            <a:rPr lang="ja-JP" altLang="en-US" sz="1400" b="1" i="1" kern="10" spc="0">
              <a:ln w="9525">
                <a:solidFill>
                  <a:srgbClr val="000000"/>
                </a:solidFill>
                <a:round/>
                <a:headEnd/>
                <a:tailEnd/>
              </a:ln>
              <a:solidFill>
                <a:srgbClr val="000000"/>
              </a:solidFill>
              <a:effectLst>
                <a:outerShdw dist="35921" dir="2700000" algn="ctr" rotWithShape="0">
                  <a:srgbClr val="C0C0C0"/>
                </a:outerShdw>
              </a:effectLst>
              <a:latin typeface="ＭＳ Ｐゴシック"/>
              <a:ea typeface="ＭＳ Ｐゴシック"/>
            </a:rPr>
            <a:t>ミニ・インフォメーション</a:t>
          </a:r>
        </a:p>
      </xdr:txBody>
    </xdr:sp>
    <xdr:clientData/>
  </xdr:twoCellAnchor>
  <xdr:twoCellAnchor>
    <xdr:from>
      <xdr:col>1</xdr:col>
      <xdr:colOff>114300</xdr:colOff>
      <xdr:row>94</xdr:row>
      <xdr:rowOff>0</xdr:rowOff>
    </xdr:from>
    <xdr:to>
      <xdr:col>2</xdr:col>
      <xdr:colOff>123825</xdr:colOff>
      <xdr:row>95</xdr:row>
      <xdr:rowOff>180975</xdr:rowOff>
    </xdr:to>
    <xdr:pic>
      <xdr:nvPicPr>
        <xdr:cNvPr id="3" name="Picture 2">
          <a:extLst>
            <a:ext uri="{FF2B5EF4-FFF2-40B4-BE49-F238E27FC236}">
              <a16:creationId xmlns:a16="http://schemas.microsoft.com/office/drawing/2014/main" id="{8152BF80-6DD5-42BA-A208-4E6DC8EB35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16116300"/>
          <a:ext cx="6953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495301</xdr:colOff>
      <xdr:row>1</xdr:row>
      <xdr:rowOff>28576</xdr:rowOff>
    </xdr:from>
    <xdr:ext cx="1066800" cy="1066800"/>
    <xdr:pic>
      <xdr:nvPicPr>
        <xdr:cNvPr id="4" name="図 3">
          <a:extLst>
            <a:ext uri="{FF2B5EF4-FFF2-40B4-BE49-F238E27FC236}">
              <a16:creationId xmlns:a16="http://schemas.microsoft.com/office/drawing/2014/main" id="{0B91E067-3640-4396-B036-75BEBD7094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52701" y="200026"/>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600075</xdr:colOff>
      <xdr:row>1</xdr:row>
      <xdr:rowOff>47625</xdr:rowOff>
    </xdr:from>
    <xdr:ext cx="1057275" cy="1057275"/>
    <xdr:pic>
      <xdr:nvPicPr>
        <xdr:cNvPr id="5" name="図 4">
          <a:extLst>
            <a:ext uri="{FF2B5EF4-FFF2-40B4-BE49-F238E27FC236}">
              <a16:creationId xmlns:a16="http://schemas.microsoft.com/office/drawing/2014/main" id="{879D0E4E-5155-44B2-B273-4885C45CAB0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14875" y="219075"/>
          <a:ext cx="1057275" cy="10572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466725</xdr:colOff>
      <xdr:row>14</xdr:row>
      <xdr:rowOff>19050</xdr:rowOff>
    </xdr:from>
    <xdr:ext cx="1085850" cy="1085850"/>
    <xdr:pic>
      <xdr:nvPicPr>
        <xdr:cNvPr id="6" name="図 5">
          <a:extLst>
            <a:ext uri="{FF2B5EF4-FFF2-40B4-BE49-F238E27FC236}">
              <a16:creationId xmlns:a16="http://schemas.microsoft.com/office/drawing/2014/main" id="{21182215-7E08-4649-A436-F958FF31B35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6725" y="24193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542925</xdr:colOff>
      <xdr:row>14</xdr:row>
      <xdr:rowOff>38100</xdr:rowOff>
    </xdr:from>
    <xdr:ext cx="1038225" cy="1038225"/>
    <xdr:pic>
      <xdr:nvPicPr>
        <xdr:cNvPr id="7" name="図 6">
          <a:extLst>
            <a:ext uri="{FF2B5EF4-FFF2-40B4-BE49-F238E27FC236}">
              <a16:creationId xmlns:a16="http://schemas.microsoft.com/office/drawing/2014/main" id="{CBC6ABC5-2D0C-44A0-BF15-0F8FC66401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00325" y="2438400"/>
          <a:ext cx="1038225" cy="1038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657225</xdr:colOff>
      <xdr:row>14</xdr:row>
      <xdr:rowOff>9525</xdr:rowOff>
    </xdr:from>
    <xdr:ext cx="1104900" cy="1104900"/>
    <xdr:pic>
      <xdr:nvPicPr>
        <xdr:cNvPr id="8" name="図 7">
          <a:extLst>
            <a:ext uri="{FF2B5EF4-FFF2-40B4-BE49-F238E27FC236}">
              <a16:creationId xmlns:a16="http://schemas.microsoft.com/office/drawing/2014/main" id="{7D46EBD6-7EEC-46E6-A4DF-A37A7AD13A9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72025" y="2409825"/>
          <a:ext cx="1104900" cy="1104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485776</xdr:colOff>
      <xdr:row>27</xdr:row>
      <xdr:rowOff>28576</xdr:rowOff>
    </xdr:from>
    <xdr:ext cx="1066800" cy="1066800"/>
    <xdr:pic>
      <xdr:nvPicPr>
        <xdr:cNvPr id="9" name="図 8">
          <a:extLst>
            <a:ext uri="{FF2B5EF4-FFF2-40B4-BE49-F238E27FC236}">
              <a16:creationId xmlns:a16="http://schemas.microsoft.com/office/drawing/2014/main" id="{A3E6D12D-8550-4731-AE41-56EB592DAF3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85776" y="4657726"/>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476250</xdr:colOff>
      <xdr:row>27</xdr:row>
      <xdr:rowOff>9525</xdr:rowOff>
    </xdr:from>
    <xdr:ext cx="1066800" cy="1066800"/>
    <xdr:pic>
      <xdr:nvPicPr>
        <xdr:cNvPr id="10" name="図 9">
          <a:extLst>
            <a:ext uri="{FF2B5EF4-FFF2-40B4-BE49-F238E27FC236}">
              <a16:creationId xmlns:a16="http://schemas.microsoft.com/office/drawing/2014/main" id="{27497E67-BDFE-4EE8-9EC1-2A64B6290E2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533650" y="4638675"/>
          <a:ext cx="1066800" cy="1066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609600</xdr:colOff>
      <xdr:row>27</xdr:row>
      <xdr:rowOff>0</xdr:rowOff>
    </xdr:from>
    <xdr:ext cx="1085850" cy="1085850"/>
    <xdr:pic>
      <xdr:nvPicPr>
        <xdr:cNvPr id="11" name="図 10">
          <a:extLst>
            <a:ext uri="{FF2B5EF4-FFF2-40B4-BE49-F238E27FC236}">
              <a16:creationId xmlns:a16="http://schemas.microsoft.com/office/drawing/2014/main" id="{04A88ED5-F627-49EA-B9C7-AE384890FAC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724400" y="46291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390525</xdr:colOff>
      <xdr:row>40</xdr:row>
      <xdr:rowOff>19050</xdr:rowOff>
    </xdr:from>
    <xdr:ext cx="1095375" cy="1095375"/>
    <xdr:pic>
      <xdr:nvPicPr>
        <xdr:cNvPr id="12" name="図 11">
          <a:extLst>
            <a:ext uri="{FF2B5EF4-FFF2-40B4-BE49-F238E27FC236}">
              <a16:creationId xmlns:a16="http://schemas.microsoft.com/office/drawing/2014/main" id="{DBBF899E-2E62-4B18-BB89-0D867CC610D1}"/>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0525" y="6877050"/>
          <a:ext cx="1095375" cy="1095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257175</xdr:colOff>
      <xdr:row>40</xdr:row>
      <xdr:rowOff>0</xdr:rowOff>
    </xdr:from>
    <xdr:ext cx="942975" cy="942975"/>
    <xdr:pic>
      <xdr:nvPicPr>
        <xdr:cNvPr id="13" name="図 12">
          <a:extLst>
            <a:ext uri="{FF2B5EF4-FFF2-40B4-BE49-F238E27FC236}">
              <a16:creationId xmlns:a16="http://schemas.microsoft.com/office/drawing/2014/main" id="{0C50BD94-2FB8-498B-B51F-AFCB23B07DB1}"/>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00375" y="6858000"/>
          <a:ext cx="942975" cy="942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190500</xdr:colOff>
      <xdr:row>39</xdr:row>
      <xdr:rowOff>180976</xdr:rowOff>
    </xdr:from>
    <xdr:ext cx="971550" cy="971550"/>
    <xdr:pic>
      <xdr:nvPicPr>
        <xdr:cNvPr id="14" name="図 13">
          <a:extLst>
            <a:ext uri="{FF2B5EF4-FFF2-40B4-BE49-F238E27FC236}">
              <a16:creationId xmlns:a16="http://schemas.microsoft.com/office/drawing/2014/main" id="{98DF1781-C683-4FB9-A1AA-DB594E2DF829}"/>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305300" y="6858001"/>
          <a:ext cx="971550" cy="971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390525</xdr:colOff>
      <xdr:row>53</xdr:row>
      <xdr:rowOff>19050</xdr:rowOff>
    </xdr:from>
    <xdr:ext cx="1057275" cy="1057275"/>
    <xdr:pic>
      <xdr:nvPicPr>
        <xdr:cNvPr id="15" name="図 14">
          <a:extLst>
            <a:ext uri="{FF2B5EF4-FFF2-40B4-BE49-F238E27FC236}">
              <a16:creationId xmlns:a16="http://schemas.microsoft.com/office/drawing/2014/main" id="{A8197214-C302-406C-8A47-9E633BFBAF8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90525" y="9105900"/>
          <a:ext cx="1057275" cy="10572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552450</xdr:colOff>
      <xdr:row>53</xdr:row>
      <xdr:rowOff>47625</xdr:rowOff>
    </xdr:from>
    <xdr:ext cx="1019175" cy="1019175"/>
    <xdr:pic>
      <xdr:nvPicPr>
        <xdr:cNvPr id="16" name="図 15">
          <a:extLst>
            <a:ext uri="{FF2B5EF4-FFF2-40B4-BE49-F238E27FC236}">
              <a16:creationId xmlns:a16="http://schemas.microsoft.com/office/drawing/2014/main" id="{6B8EAD1D-E90A-4A38-80C0-300102C8FD0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609850" y="9134475"/>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647700</xdr:colOff>
      <xdr:row>53</xdr:row>
      <xdr:rowOff>28575</xdr:rowOff>
    </xdr:from>
    <xdr:ext cx="1038225" cy="1038225"/>
    <xdr:pic>
      <xdr:nvPicPr>
        <xdr:cNvPr id="17" name="図 16">
          <a:extLst>
            <a:ext uri="{FF2B5EF4-FFF2-40B4-BE49-F238E27FC236}">
              <a16:creationId xmlns:a16="http://schemas.microsoft.com/office/drawing/2014/main" id="{850471F3-3BF8-46B9-96C0-962FCF8901B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762500" y="9115425"/>
          <a:ext cx="1038225" cy="1038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428625</xdr:colOff>
      <xdr:row>66</xdr:row>
      <xdr:rowOff>9525</xdr:rowOff>
    </xdr:from>
    <xdr:ext cx="1095375" cy="1095375"/>
    <xdr:pic>
      <xdr:nvPicPr>
        <xdr:cNvPr id="18" name="図 17">
          <a:extLst>
            <a:ext uri="{FF2B5EF4-FFF2-40B4-BE49-F238E27FC236}">
              <a16:creationId xmlns:a16="http://schemas.microsoft.com/office/drawing/2014/main" id="{EC39DACF-7FAF-4D4E-901D-7ED747ABE087}"/>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28625" y="11325225"/>
          <a:ext cx="1095375" cy="1095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504825</xdr:colOff>
      <xdr:row>66</xdr:row>
      <xdr:rowOff>28575</xdr:rowOff>
    </xdr:from>
    <xdr:ext cx="1028700" cy="1028700"/>
    <xdr:pic>
      <xdr:nvPicPr>
        <xdr:cNvPr id="19" name="図 18">
          <a:extLst>
            <a:ext uri="{FF2B5EF4-FFF2-40B4-BE49-F238E27FC236}">
              <a16:creationId xmlns:a16="http://schemas.microsoft.com/office/drawing/2014/main" id="{A84EE4E0-A872-4591-9F09-6992717D9571}"/>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562225" y="11344275"/>
          <a:ext cx="1028700" cy="1028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619125</xdr:colOff>
      <xdr:row>66</xdr:row>
      <xdr:rowOff>28575</xdr:rowOff>
    </xdr:from>
    <xdr:ext cx="1057275" cy="1057275"/>
    <xdr:pic>
      <xdr:nvPicPr>
        <xdr:cNvPr id="20" name="図 19">
          <a:extLst>
            <a:ext uri="{FF2B5EF4-FFF2-40B4-BE49-F238E27FC236}">
              <a16:creationId xmlns:a16="http://schemas.microsoft.com/office/drawing/2014/main" id="{37E666C0-24FA-4DFD-A7BC-DEC449BCEAFA}"/>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733925" y="11344275"/>
          <a:ext cx="1057275" cy="10572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485775</xdr:colOff>
      <xdr:row>79</xdr:row>
      <xdr:rowOff>47625</xdr:rowOff>
    </xdr:from>
    <xdr:ext cx="1019175" cy="1019175"/>
    <xdr:pic>
      <xdr:nvPicPr>
        <xdr:cNvPr id="21" name="図 20">
          <a:extLst>
            <a:ext uri="{FF2B5EF4-FFF2-40B4-BE49-F238E27FC236}">
              <a16:creationId xmlns:a16="http://schemas.microsoft.com/office/drawing/2014/main" id="{57872B8A-F7E4-4498-A79E-345AFA86A79C}"/>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85775" y="13592175"/>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552450</xdr:colOff>
      <xdr:row>79</xdr:row>
      <xdr:rowOff>76200</xdr:rowOff>
    </xdr:from>
    <xdr:ext cx="990599" cy="990599"/>
    <xdr:pic>
      <xdr:nvPicPr>
        <xdr:cNvPr id="22" name="図 21">
          <a:extLst>
            <a:ext uri="{FF2B5EF4-FFF2-40B4-BE49-F238E27FC236}">
              <a16:creationId xmlns:a16="http://schemas.microsoft.com/office/drawing/2014/main" id="{832151A0-7CF3-471C-A584-74961DBF2BA4}"/>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609850" y="13620750"/>
          <a:ext cx="990599" cy="9905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628650</xdr:colOff>
      <xdr:row>79</xdr:row>
      <xdr:rowOff>47625</xdr:rowOff>
    </xdr:from>
    <xdr:ext cx="1028700" cy="1028700"/>
    <xdr:pic>
      <xdr:nvPicPr>
        <xdr:cNvPr id="23" name="図 22">
          <a:extLst>
            <a:ext uri="{FF2B5EF4-FFF2-40B4-BE49-F238E27FC236}">
              <a16:creationId xmlns:a16="http://schemas.microsoft.com/office/drawing/2014/main" id="{E5C1D9F1-EE8D-4D14-A30E-FEAD0AE8172B}"/>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743450" y="13592175"/>
          <a:ext cx="1028700" cy="1028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476250</xdr:colOff>
      <xdr:row>92</xdr:row>
      <xdr:rowOff>57150</xdr:rowOff>
    </xdr:from>
    <xdr:ext cx="1000125" cy="1000125"/>
    <xdr:pic>
      <xdr:nvPicPr>
        <xdr:cNvPr id="24" name="図 23">
          <a:extLst>
            <a:ext uri="{FF2B5EF4-FFF2-40B4-BE49-F238E27FC236}">
              <a16:creationId xmlns:a16="http://schemas.microsoft.com/office/drawing/2014/main" id="{7D8D41DE-3F02-4F58-826D-9050D243A122}"/>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6250" y="15830550"/>
          <a:ext cx="1000125" cy="1000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523875</xdr:colOff>
      <xdr:row>92</xdr:row>
      <xdr:rowOff>66675</xdr:rowOff>
    </xdr:from>
    <xdr:ext cx="1000125" cy="1000125"/>
    <xdr:pic>
      <xdr:nvPicPr>
        <xdr:cNvPr id="25" name="図 24">
          <a:extLst>
            <a:ext uri="{FF2B5EF4-FFF2-40B4-BE49-F238E27FC236}">
              <a16:creationId xmlns:a16="http://schemas.microsoft.com/office/drawing/2014/main" id="{2FEBBCE0-CC7E-4C04-A6EF-AC09CF90671D}"/>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581275" y="15840075"/>
          <a:ext cx="1000125" cy="1000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638175</xdr:colOff>
      <xdr:row>92</xdr:row>
      <xdr:rowOff>38100</xdr:rowOff>
    </xdr:from>
    <xdr:ext cx="1019175" cy="1019175"/>
    <xdr:pic>
      <xdr:nvPicPr>
        <xdr:cNvPr id="26" name="図 25">
          <a:extLst>
            <a:ext uri="{FF2B5EF4-FFF2-40B4-BE49-F238E27FC236}">
              <a16:creationId xmlns:a16="http://schemas.microsoft.com/office/drawing/2014/main" id="{9CE1E640-1E58-431E-944B-AF124B420E63}"/>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752975" y="15811500"/>
          <a:ext cx="1019175" cy="1019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85725</xdr:colOff>
      <xdr:row>22</xdr:row>
      <xdr:rowOff>19050</xdr:rowOff>
    </xdr:from>
    <xdr:to>
      <xdr:col>6</xdr:col>
      <xdr:colOff>952500</xdr:colOff>
      <xdr:row>35</xdr:row>
      <xdr:rowOff>152400</xdr:rowOff>
    </xdr:to>
    <xdr:graphicFrame macro="">
      <xdr:nvGraphicFramePr>
        <xdr:cNvPr id="2" name="Chart 1">
          <a:extLst>
            <a:ext uri="{FF2B5EF4-FFF2-40B4-BE49-F238E27FC236}">
              <a16:creationId xmlns:a16="http://schemas.microsoft.com/office/drawing/2014/main" id="{B65D4C48-BB3D-479B-AA56-74313A335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36</xdr:row>
      <xdr:rowOff>76200</xdr:rowOff>
    </xdr:from>
    <xdr:to>
      <xdr:col>6</xdr:col>
      <xdr:colOff>952500</xdr:colOff>
      <xdr:row>48</xdr:row>
      <xdr:rowOff>104775</xdr:rowOff>
    </xdr:to>
    <xdr:graphicFrame macro="">
      <xdr:nvGraphicFramePr>
        <xdr:cNvPr id="3" name="Chart 2">
          <a:extLst>
            <a:ext uri="{FF2B5EF4-FFF2-40B4-BE49-F238E27FC236}">
              <a16:creationId xmlns:a16="http://schemas.microsoft.com/office/drawing/2014/main" id="{945D2874-FE0A-45A7-8128-9C60C04BD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4</xdr:row>
      <xdr:rowOff>0</xdr:rowOff>
    </xdr:from>
    <xdr:to>
      <xdr:col>0</xdr:col>
      <xdr:colOff>876300</xdr:colOff>
      <xdr:row>8</xdr:row>
      <xdr:rowOff>0</xdr:rowOff>
    </xdr:to>
    <xdr:sp macro="" textlink="">
      <xdr:nvSpPr>
        <xdr:cNvPr id="2" name="Line 1">
          <a:extLst>
            <a:ext uri="{FF2B5EF4-FFF2-40B4-BE49-F238E27FC236}">
              <a16:creationId xmlns:a16="http://schemas.microsoft.com/office/drawing/2014/main" id="{A725D02C-B49A-4AA7-8F66-1B6C82E999D4}"/>
            </a:ext>
          </a:extLst>
        </xdr:cNvPr>
        <xdr:cNvSpPr>
          <a:spLocks noChangeShapeType="1"/>
        </xdr:cNvSpPr>
      </xdr:nvSpPr>
      <xdr:spPr bwMode="auto">
        <a:xfrm>
          <a:off x="9525" y="685800"/>
          <a:ext cx="6762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13</xdr:row>
      <xdr:rowOff>0</xdr:rowOff>
    </xdr:from>
    <xdr:to>
      <xdr:col>0</xdr:col>
      <xdr:colOff>876300</xdr:colOff>
      <xdr:row>17</xdr:row>
      <xdr:rowOff>0</xdr:rowOff>
    </xdr:to>
    <xdr:sp macro="" textlink="">
      <xdr:nvSpPr>
        <xdr:cNvPr id="3" name="Line 2">
          <a:extLst>
            <a:ext uri="{FF2B5EF4-FFF2-40B4-BE49-F238E27FC236}">
              <a16:creationId xmlns:a16="http://schemas.microsoft.com/office/drawing/2014/main" id="{09E88E1A-5F45-4612-81DF-06D8E2D0546F}"/>
            </a:ext>
          </a:extLst>
        </xdr:cNvPr>
        <xdr:cNvSpPr>
          <a:spLocks noChangeShapeType="1"/>
        </xdr:cNvSpPr>
      </xdr:nvSpPr>
      <xdr:spPr bwMode="auto">
        <a:xfrm>
          <a:off x="9525" y="2228850"/>
          <a:ext cx="6762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0</xdr:rowOff>
    </xdr:from>
    <xdr:to>
      <xdr:col>0</xdr:col>
      <xdr:colOff>876300</xdr:colOff>
      <xdr:row>26</xdr:row>
      <xdr:rowOff>0</xdr:rowOff>
    </xdr:to>
    <xdr:sp macro="" textlink="">
      <xdr:nvSpPr>
        <xdr:cNvPr id="4" name="Line 3">
          <a:extLst>
            <a:ext uri="{FF2B5EF4-FFF2-40B4-BE49-F238E27FC236}">
              <a16:creationId xmlns:a16="http://schemas.microsoft.com/office/drawing/2014/main" id="{7930729D-ED6A-42BD-8E5B-5E6B1677BDAC}"/>
            </a:ext>
          </a:extLst>
        </xdr:cNvPr>
        <xdr:cNvSpPr>
          <a:spLocks noChangeShapeType="1"/>
        </xdr:cNvSpPr>
      </xdr:nvSpPr>
      <xdr:spPr bwMode="auto">
        <a:xfrm>
          <a:off x="9525" y="3771900"/>
          <a:ext cx="676275"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37</xdr:row>
      <xdr:rowOff>95250</xdr:rowOff>
    </xdr:from>
    <xdr:to>
      <xdr:col>5</xdr:col>
      <xdr:colOff>123825</xdr:colOff>
      <xdr:row>53</xdr:row>
      <xdr:rowOff>66675</xdr:rowOff>
    </xdr:to>
    <xdr:graphicFrame macro="">
      <xdr:nvGraphicFramePr>
        <xdr:cNvPr id="2" name="Chart 3">
          <a:extLst>
            <a:ext uri="{FF2B5EF4-FFF2-40B4-BE49-F238E27FC236}">
              <a16:creationId xmlns:a16="http://schemas.microsoft.com/office/drawing/2014/main" id="{A9AD62FA-3C1A-4996-9104-1EF84FCB3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18</xdr:row>
      <xdr:rowOff>19050</xdr:rowOff>
    </xdr:from>
    <xdr:to>
      <xdr:col>6</xdr:col>
      <xdr:colOff>1028700</xdr:colOff>
      <xdr:row>36</xdr:row>
      <xdr:rowOff>161925</xdr:rowOff>
    </xdr:to>
    <xdr:graphicFrame macro="">
      <xdr:nvGraphicFramePr>
        <xdr:cNvPr id="3" name="Chart 4">
          <a:extLst>
            <a:ext uri="{FF2B5EF4-FFF2-40B4-BE49-F238E27FC236}">
              <a16:creationId xmlns:a16="http://schemas.microsoft.com/office/drawing/2014/main" id="{D5FB86C4-2349-46B9-9A71-B562F2AFA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2</xdr:row>
      <xdr:rowOff>9525</xdr:rowOff>
    </xdr:from>
    <xdr:to>
      <xdr:col>0</xdr:col>
      <xdr:colOff>828675</xdr:colOff>
      <xdr:row>5</xdr:row>
      <xdr:rowOff>0</xdr:rowOff>
    </xdr:to>
    <xdr:sp macro="" textlink="">
      <xdr:nvSpPr>
        <xdr:cNvPr id="4" name="Line 7">
          <a:extLst>
            <a:ext uri="{FF2B5EF4-FFF2-40B4-BE49-F238E27FC236}">
              <a16:creationId xmlns:a16="http://schemas.microsoft.com/office/drawing/2014/main" id="{85829375-9D47-4835-91D1-7BF953C2751C}"/>
            </a:ext>
          </a:extLst>
        </xdr:cNvPr>
        <xdr:cNvSpPr>
          <a:spLocks noChangeShapeType="1"/>
        </xdr:cNvSpPr>
      </xdr:nvSpPr>
      <xdr:spPr bwMode="auto">
        <a:xfrm>
          <a:off x="9525" y="352425"/>
          <a:ext cx="67627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xdr:colOff>
      <xdr:row>18</xdr:row>
      <xdr:rowOff>38100</xdr:rowOff>
    </xdr:from>
    <xdr:to>
      <xdr:col>11</xdr:col>
      <xdr:colOff>0</xdr:colOff>
      <xdr:row>48</xdr:row>
      <xdr:rowOff>47625</xdr:rowOff>
    </xdr:to>
    <xdr:graphicFrame macro="">
      <xdr:nvGraphicFramePr>
        <xdr:cNvPr id="2" name="Chart 11">
          <a:extLst>
            <a:ext uri="{FF2B5EF4-FFF2-40B4-BE49-F238E27FC236}">
              <a16:creationId xmlns:a16="http://schemas.microsoft.com/office/drawing/2014/main" id="{71259017-162A-4AFA-A7A3-443E08B91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xdr:row>
      <xdr:rowOff>0</xdr:rowOff>
    </xdr:from>
    <xdr:to>
      <xdr:col>1</xdr:col>
      <xdr:colOff>0</xdr:colOff>
      <xdr:row>6</xdr:row>
      <xdr:rowOff>0</xdr:rowOff>
    </xdr:to>
    <xdr:sp macro="" textlink="">
      <xdr:nvSpPr>
        <xdr:cNvPr id="3" name="Line 12">
          <a:extLst>
            <a:ext uri="{FF2B5EF4-FFF2-40B4-BE49-F238E27FC236}">
              <a16:creationId xmlns:a16="http://schemas.microsoft.com/office/drawing/2014/main" id="{EBDE84AC-1960-4410-9994-0EEA52D5B375}"/>
            </a:ext>
          </a:extLst>
        </xdr:cNvPr>
        <xdr:cNvSpPr>
          <a:spLocks noChangeShapeType="1"/>
        </xdr:cNvSpPr>
      </xdr:nvSpPr>
      <xdr:spPr bwMode="auto">
        <a:xfrm>
          <a:off x="9525" y="514350"/>
          <a:ext cx="676275"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9525</xdr:colOff>
      <xdr:row>3</xdr:row>
      <xdr:rowOff>238125</xdr:rowOff>
    </xdr:to>
    <xdr:sp macro="" textlink="">
      <xdr:nvSpPr>
        <xdr:cNvPr id="2" name="Line 1">
          <a:extLst>
            <a:ext uri="{FF2B5EF4-FFF2-40B4-BE49-F238E27FC236}">
              <a16:creationId xmlns:a16="http://schemas.microsoft.com/office/drawing/2014/main" id="{FAE43AB3-CDFE-47F9-9D70-0CAB9FF2495E}"/>
            </a:ext>
          </a:extLst>
        </xdr:cNvPr>
        <xdr:cNvSpPr>
          <a:spLocks noChangeShapeType="1"/>
        </xdr:cNvSpPr>
      </xdr:nvSpPr>
      <xdr:spPr bwMode="auto">
        <a:xfrm flipH="1" flipV="1">
          <a:off x="0" y="3429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29</xdr:row>
      <xdr:rowOff>1</xdr:rowOff>
    </xdr:from>
    <xdr:to>
      <xdr:col>3</xdr:col>
      <xdr:colOff>76200</xdr:colOff>
      <xdr:row>49</xdr:row>
      <xdr:rowOff>123266</xdr:rowOff>
    </xdr:to>
    <xdr:graphicFrame macro="">
      <xdr:nvGraphicFramePr>
        <xdr:cNvPr id="3" name="Chart 1026">
          <a:extLst>
            <a:ext uri="{FF2B5EF4-FFF2-40B4-BE49-F238E27FC236}">
              <a16:creationId xmlns:a16="http://schemas.microsoft.com/office/drawing/2014/main" id="{36024670-03CF-4170-8BC1-86A1FA6AAD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19050</xdr:colOff>
      <xdr:row>101</xdr:row>
      <xdr:rowOff>57150</xdr:rowOff>
    </xdr:from>
    <xdr:to>
      <xdr:col>7</xdr:col>
      <xdr:colOff>6351</xdr:colOff>
      <xdr:row>114</xdr:row>
      <xdr:rowOff>47625</xdr:rowOff>
    </xdr:to>
    <xdr:graphicFrame macro="">
      <xdr:nvGraphicFramePr>
        <xdr:cNvPr id="2" name="グラフ 1">
          <a:extLst>
            <a:ext uri="{FF2B5EF4-FFF2-40B4-BE49-F238E27FC236}">
              <a16:creationId xmlns:a16="http://schemas.microsoft.com/office/drawing/2014/main" id="{05FC25C4-1BEE-4162-8771-96B0FECEB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132</xdr:row>
      <xdr:rowOff>44450</xdr:rowOff>
    </xdr:from>
    <xdr:to>
      <xdr:col>7</xdr:col>
      <xdr:colOff>0</xdr:colOff>
      <xdr:row>145</xdr:row>
      <xdr:rowOff>104776</xdr:rowOff>
    </xdr:to>
    <xdr:graphicFrame macro="">
      <xdr:nvGraphicFramePr>
        <xdr:cNvPr id="3" name="グラフ 2">
          <a:extLst>
            <a:ext uri="{FF2B5EF4-FFF2-40B4-BE49-F238E27FC236}">
              <a16:creationId xmlns:a16="http://schemas.microsoft.com/office/drawing/2014/main" id="{D8AACD9C-0BA5-4798-81B2-4B5670A08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609600</xdr:colOff>
      <xdr:row>53</xdr:row>
      <xdr:rowOff>158751</xdr:rowOff>
    </xdr:from>
    <xdr:to>
      <xdr:col>12</xdr:col>
      <xdr:colOff>530225</xdr:colOff>
      <xdr:row>74</xdr:row>
      <xdr:rowOff>101600</xdr:rowOff>
    </xdr:to>
    <xdr:sp macro="" textlink="">
      <xdr:nvSpPr>
        <xdr:cNvPr id="4" name="テキスト ボックス 3">
          <a:extLst>
            <a:ext uri="{FF2B5EF4-FFF2-40B4-BE49-F238E27FC236}">
              <a16:creationId xmlns:a16="http://schemas.microsoft.com/office/drawing/2014/main" id="{2569788F-11DF-4A84-8C70-DBFDCFDE1CCF}"/>
            </a:ext>
          </a:extLst>
        </xdr:cNvPr>
        <xdr:cNvSpPr txBox="1"/>
      </xdr:nvSpPr>
      <xdr:spPr>
        <a:xfrm>
          <a:off x="7467600" y="9245601"/>
          <a:ext cx="1292225" cy="35432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駐車可能台数</a:t>
          </a:r>
          <a:endParaRPr kumimoji="1" lang="en-US" altLang="ja-JP" sz="1100"/>
        </a:p>
        <a:p>
          <a:r>
            <a:rPr kumimoji="1" lang="ja-JP" altLang="en-US" sz="1100"/>
            <a:t>第１駐車場</a:t>
          </a:r>
          <a:endParaRPr kumimoji="1" lang="en-US" altLang="ja-JP" sz="1100"/>
        </a:p>
        <a:p>
          <a:r>
            <a:rPr kumimoji="1" lang="ja-JP" altLang="en-US" sz="1100"/>
            <a:t>・</a:t>
          </a:r>
          <a:r>
            <a:rPr kumimoji="1" lang="ja-JP" altLang="en-US" sz="1100">
              <a:solidFill>
                <a:sysClr val="windowText" lastClr="000000"/>
              </a:solidFill>
            </a:rPr>
            <a:t>普　　　２１０台</a:t>
          </a:r>
          <a:endParaRPr kumimoji="1" lang="en-US" altLang="ja-JP" sz="1100">
            <a:solidFill>
              <a:sysClr val="windowText" lastClr="000000"/>
            </a:solidFill>
          </a:endParaRPr>
        </a:p>
        <a:p>
          <a:r>
            <a:rPr kumimoji="1" lang="ja-JP" altLang="en-US" sz="1100">
              <a:solidFill>
                <a:sysClr val="windowText" lastClr="000000"/>
              </a:solidFill>
            </a:rPr>
            <a:t>・大型　　　 ５台</a:t>
          </a:r>
          <a:endParaRPr kumimoji="1" lang="en-US" altLang="ja-JP" sz="1100">
            <a:solidFill>
              <a:sysClr val="windowText" lastClr="000000"/>
            </a:solidFill>
          </a:endParaRPr>
        </a:p>
        <a:p>
          <a:r>
            <a:rPr kumimoji="1" lang="ja-JP" altLang="en-US" sz="1100">
              <a:solidFill>
                <a:sysClr val="windowText" lastClr="000000"/>
              </a:solidFill>
            </a:rPr>
            <a:t>・身障　　　 ６台</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第２駐車場</a:t>
          </a:r>
          <a:endParaRPr kumimoji="1" lang="en-US" altLang="ja-JP" sz="1100">
            <a:solidFill>
              <a:sysClr val="windowText" lastClr="000000"/>
            </a:solidFill>
          </a:endParaRPr>
        </a:p>
        <a:p>
          <a:r>
            <a:rPr kumimoji="1" lang="ja-JP" altLang="en-US" sz="1100">
              <a:solidFill>
                <a:sysClr val="windowText" lastClr="000000"/>
              </a:solidFill>
            </a:rPr>
            <a:t>・普　　 　　 ８台</a:t>
          </a:r>
          <a:endParaRPr kumimoji="1" lang="en-US" altLang="ja-JP" sz="1100">
            <a:solidFill>
              <a:sysClr val="windowText" lastClr="000000"/>
            </a:solidFill>
          </a:endParaRPr>
        </a:p>
        <a:p>
          <a:r>
            <a:rPr kumimoji="1" lang="ja-JP" altLang="en-US" sz="1100">
              <a:solidFill>
                <a:sysClr val="windowText" lastClr="000000"/>
              </a:solidFill>
            </a:rPr>
            <a:t>・大型　　　４台</a:t>
          </a:r>
          <a:endParaRPr kumimoji="1" lang="en-US" altLang="ja-JP" sz="1100">
            <a:solidFill>
              <a:sysClr val="windowText" lastClr="000000"/>
            </a:solidFill>
          </a:endParaRPr>
        </a:p>
        <a:p>
          <a:r>
            <a:rPr kumimoji="1" lang="ja-JP" altLang="en-US" sz="1100">
              <a:solidFill>
                <a:sysClr val="windowText" lastClr="000000"/>
              </a:solidFill>
            </a:rPr>
            <a:t>・二輪　　　８台</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第３駐車場</a:t>
          </a:r>
          <a:endParaRPr kumimoji="1" lang="en-US" altLang="ja-JP" sz="1100">
            <a:solidFill>
              <a:sysClr val="windowText" lastClr="000000"/>
            </a:solidFill>
          </a:endParaRPr>
        </a:p>
        <a:p>
          <a:r>
            <a:rPr kumimoji="1" lang="ja-JP" altLang="en-US" sz="1100">
              <a:solidFill>
                <a:sysClr val="windowText" lastClr="000000"/>
              </a:solidFill>
            </a:rPr>
            <a:t>・普　　　１３８台</a:t>
          </a:r>
          <a:endParaRPr kumimoji="1" lang="en-US" altLang="ja-JP" sz="1100">
            <a:solidFill>
              <a:sysClr val="windowText" lastClr="000000"/>
            </a:solidFill>
          </a:endParaRPr>
        </a:p>
        <a:p>
          <a:r>
            <a:rPr kumimoji="1" lang="ja-JP" altLang="en-US" sz="1100">
              <a:solidFill>
                <a:sysClr val="windowText" lastClr="000000"/>
              </a:solidFill>
            </a:rPr>
            <a:t>・大型　　</a:t>
          </a:r>
          <a:r>
            <a:rPr kumimoji="1" lang="ja-JP" altLang="en-US" sz="1100" baseline="0">
              <a:solidFill>
                <a:sysClr val="windowText" lastClr="000000"/>
              </a:solidFill>
            </a:rPr>
            <a:t> </a:t>
          </a:r>
          <a:r>
            <a:rPr kumimoji="1" lang="ja-JP" altLang="en-US" sz="1100">
              <a:solidFill>
                <a:sysClr val="windowText" lastClr="000000"/>
              </a:solidFill>
            </a:rPr>
            <a:t>１０台</a:t>
          </a:r>
          <a:endParaRPr kumimoji="1" lang="en-US" altLang="ja-JP" sz="1100">
            <a:solidFill>
              <a:sysClr val="windowText" lastClr="000000"/>
            </a:solidFill>
          </a:endParaRPr>
        </a:p>
        <a:p>
          <a:r>
            <a:rPr kumimoji="1" lang="ja-JP" altLang="en-US" sz="1100">
              <a:solidFill>
                <a:sysClr val="windowText" lastClr="000000"/>
              </a:solidFill>
            </a:rPr>
            <a:t>・身障　　　 ２台</a:t>
          </a:r>
          <a:endParaRPr kumimoji="1" lang="en-US" altLang="ja-JP" sz="1100">
            <a:solidFill>
              <a:sysClr val="windowText" lastClr="000000"/>
            </a:solidFill>
          </a:endParaRPr>
        </a:p>
        <a:p>
          <a:endParaRPr kumimoji="1" lang="en-US" altLang="ja-JP" sz="1100">
            <a:solidFill>
              <a:sysClr val="windowText" lastClr="000000"/>
            </a:solidFill>
          </a:endParaRPr>
        </a:p>
        <a:p>
          <a:r>
            <a:rPr kumimoji="1" lang="ja-JP" altLang="en-US" sz="1100">
              <a:solidFill>
                <a:sysClr val="windowText" lastClr="000000"/>
              </a:solidFill>
            </a:rPr>
            <a:t>第４駐車場</a:t>
          </a:r>
          <a:endParaRPr kumimoji="1" lang="en-US" altLang="ja-JP" sz="1100">
            <a:solidFill>
              <a:sysClr val="windowText" lastClr="000000"/>
            </a:solidFill>
          </a:endParaRPr>
        </a:p>
        <a:p>
          <a:r>
            <a:rPr kumimoji="1" lang="ja-JP" altLang="en-US" sz="1100">
              <a:solidFill>
                <a:sysClr val="windowText" lastClr="000000"/>
              </a:solidFill>
            </a:rPr>
            <a:t>・普　　</a:t>
          </a:r>
          <a:r>
            <a:rPr kumimoji="1" lang="ja-JP" altLang="en-US" sz="1100" baseline="0">
              <a:solidFill>
                <a:sysClr val="windowText" lastClr="000000"/>
              </a:solidFill>
            </a:rPr>
            <a:t>  ９７台</a:t>
          </a:r>
          <a:endParaRPr kumimoji="1" lang="en-US" altLang="ja-JP" sz="1100">
            <a:solidFill>
              <a:sysClr val="windowText" lastClr="000000"/>
            </a:solidFill>
          </a:endParaRPr>
        </a:p>
      </xdr:txBody>
    </xdr:sp>
    <xdr:clientData/>
  </xdr:twoCellAnchor>
  <xdr:twoCellAnchor>
    <xdr:from>
      <xdr:col>0</xdr:col>
      <xdr:colOff>95252</xdr:colOff>
      <xdr:row>70</xdr:row>
      <xdr:rowOff>69849</xdr:rowOff>
    </xdr:from>
    <xdr:to>
      <xdr:col>10</xdr:col>
      <xdr:colOff>590551</xdr:colOff>
      <xdr:row>83</xdr:row>
      <xdr:rowOff>352425</xdr:rowOff>
    </xdr:to>
    <xdr:graphicFrame macro="">
      <xdr:nvGraphicFramePr>
        <xdr:cNvPr id="5" name="グラフ 4">
          <a:extLst>
            <a:ext uri="{FF2B5EF4-FFF2-40B4-BE49-F238E27FC236}">
              <a16:creationId xmlns:a16="http://schemas.microsoft.com/office/drawing/2014/main" id="{39CF16A0-6069-4901-BAE3-63FACCF94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200025</xdr:colOff>
      <xdr:row>51</xdr:row>
      <xdr:rowOff>28575</xdr:rowOff>
    </xdr:from>
    <xdr:to>
      <xdr:col>8</xdr:col>
      <xdr:colOff>825500</xdr:colOff>
      <xdr:row>66</xdr:row>
      <xdr:rowOff>137583</xdr:rowOff>
    </xdr:to>
    <xdr:graphicFrame macro="">
      <xdr:nvGraphicFramePr>
        <xdr:cNvPr id="2" name="Chart 3">
          <a:extLst>
            <a:ext uri="{FF2B5EF4-FFF2-40B4-BE49-F238E27FC236}">
              <a16:creationId xmlns:a16="http://schemas.microsoft.com/office/drawing/2014/main" id="{79CCF046-A162-48B0-A2EA-4B30A14E7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0.58529</cdr:x>
      <cdr:y>0.21815</cdr:y>
    </cdr:from>
    <cdr:to>
      <cdr:x>0.68505</cdr:x>
      <cdr:y>0.29867</cdr:y>
    </cdr:to>
    <cdr:sp macro="" textlink="">
      <cdr:nvSpPr>
        <cdr:cNvPr id="2" name="テキスト ボックス 1"/>
        <cdr:cNvSpPr txBox="1"/>
      </cdr:nvSpPr>
      <cdr:spPr>
        <a:xfrm xmlns:a="http://schemas.openxmlformats.org/drawingml/2006/main">
          <a:off x="5996743" y="730250"/>
          <a:ext cx="1022114" cy="269541"/>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田</a:t>
          </a:r>
        </a:p>
      </cdr:txBody>
    </cdr:sp>
  </cdr:relSizeAnchor>
  <cdr:relSizeAnchor xmlns:cdr="http://schemas.openxmlformats.org/drawingml/2006/chartDrawing">
    <cdr:from>
      <cdr:x>0.76399</cdr:x>
      <cdr:y>0.51429</cdr:y>
    </cdr:from>
    <cdr:to>
      <cdr:x>0.84063</cdr:x>
      <cdr:y>0.5974</cdr:y>
    </cdr:to>
    <cdr:sp macro="" textlink="">
      <cdr:nvSpPr>
        <cdr:cNvPr id="3" name="テキスト ボックス 2"/>
        <cdr:cNvSpPr txBox="1"/>
      </cdr:nvSpPr>
      <cdr:spPr>
        <a:xfrm xmlns:a="http://schemas.openxmlformats.org/drawingml/2006/main">
          <a:off x="5981700" y="1885950"/>
          <a:ext cx="600075" cy="3048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0.8528</cdr:x>
      <cdr:y>0.55844</cdr:y>
    </cdr:from>
    <cdr:to>
      <cdr:x>0.93066</cdr:x>
      <cdr:y>0.66494</cdr:y>
    </cdr:to>
    <cdr:sp macro="" textlink="">
      <cdr:nvSpPr>
        <cdr:cNvPr id="4" name="テキスト ボックス 3"/>
        <cdr:cNvSpPr txBox="1"/>
      </cdr:nvSpPr>
      <cdr:spPr>
        <a:xfrm xmlns:a="http://schemas.openxmlformats.org/drawingml/2006/main">
          <a:off x="6677025" y="2047875"/>
          <a:ext cx="609600" cy="39052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0.69072</cdr:x>
      <cdr:y>0.51925</cdr:y>
    </cdr:from>
    <cdr:to>
      <cdr:x>0.80751</cdr:x>
      <cdr:y>0.76861</cdr:y>
    </cdr:to>
    <cdr:sp macro="" textlink="">
      <cdr:nvSpPr>
        <cdr:cNvPr id="5" name="テキスト ボックス 4"/>
        <cdr:cNvSpPr txBox="1"/>
      </cdr:nvSpPr>
      <cdr:spPr>
        <a:xfrm xmlns:a="http://schemas.openxmlformats.org/drawingml/2006/main">
          <a:off x="7076925" y="1738201"/>
          <a:ext cx="1196598" cy="834734"/>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畑</a:t>
          </a:r>
        </a:p>
      </cdr:txBody>
    </cdr:sp>
  </cdr:relSizeAnchor>
  <cdr:relSizeAnchor xmlns:cdr="http://schemas.openxmlformats.org/drawingml/2006/chartDrawing">
    <cdr:from>
      <cdr:x>0.4398</cdr:x>
      <cdr:y>0.82078</cdr:y>
    </cdr:from>
    <cdr:to>
      <cdr:x>0.53104</cdr:x>
      <cdr:y>1</cdr:y>
    </cdr:to>
    <cdr:sp macro="" textlink="">
      <cdr:nvSpPr>
        <cdr:cNvPr id="6" name="テキスト ボックス 5"/>
        <cdr:cNvSpPr txBox="1"/>
      </cdr:nvSpPr>
      <cdr:spPr>
        <a:xfrm xmlns:a="http://schemas.openxmlformats.org/drawingml/2006/main">
          <a:off x="4506039" y="2747568"/>
          <a:ext cx="934820" cy="59994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宅地</a:t>
          </a:r>
          <a:endParaRPr lang="ja-JP" altLang="en-US" sz="1200">
            <a:solidFill>
              <a:srgbClr val="FF0000"/>
            </a:solidFill>
          </a:endParaRPr>
        </a:p>
      </cdr:txBody>
    </cdr:sp>
  </cdr:relSizeAnchor>
  <cdr:relSizeAnchor xmlns:cdr="http://schemas.openxmlformats.org/drawingml/2006/chartDrawing">
    <cdr:from>
      <cdr:x>0.23135</cdr:x>
      <cdr:y>0.62574</cdr:y>
    </cdr:from>
    <cdr:to>
      <cdr:x>0.33476</cdr:x>
      <cdr:y>0.72185</cdr:y>
    </cdr:to>
    <cdr:sp macro="" textlink="">
      <cdr:nvSpPr>
        <cdr:cNvPr id="7" name="テキスト ボックス 6"/>
        <cdr:cNvSpPr txBox="1"/>
      </cdr:nvSpPr>
      <cdr:spPr>
        <a:xfrm xmlns:a="http://schemas.openxmlformats.org/drawingml/2006/main">
          <a:off x="2370357" y="2094663"/>
          <a:ext cx="1059510" cy="321729"/>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山林</a:t>
          </a:r>
        </a:p>
      </cdr:txBody>
    </cdr:sp>
  </cdr:relSizeAnchor>
  <cdr:relSizeAnchor xmlns:cdr="http://schemas.openxmlformats.org/drawingml/2006/chartDrawing">
    <cdr:from>
      <cdr:x>0.23245</cdr:x>
      <cdr:y>0.4176</cdr:y>
    </cdr:from>
    <cdr:to>
      <cdr:x>0.32491</cdr:x>
      <cdr:y>0.54228</cdr:y>
    </cdr:to>
    <cdr:sp macro="" textlink="">
      <cdr:nvSpPr>
        <cdr:cNvPr id="8" name="テキスト ボックス 7"/>
        <cdr:cNvSpPr txBox="1"/>
      </cdr:nvSpPr>
      <cdr:spPr>
        <a:xfrm xmlns:a="http://schemas.openxmlformats.org/drawingml/2006/main">
          <a:off x="2381652" y="1397933"/>
          <a:ext cx="947319" cy="417367"/>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原野</a:t>
          </a:r>
        </a:p>
      </cdr:txBody>
    </cdr:sp>
  </cdr:relSizeAnchor>
  <cdr:relSizeAnchor xmlns:cdr="http://schemas.openxmlformats.org/drawingml/2006/chartDrawing">
    <cdr:from>
      <cdr:x>0.25451</cdr:x>
      <cdr:y>0.27938</cdr:y>
    </cdr:from>
    <cdr:to>
      <cdr:x>0.36765</cdr:x>
      <cdr:y>0.40405</cdr:y>
    </cdr:to>
    <cdr:sp macro="" textlink="">
      <cdr:nvSpPr>
        <cdr:cNvPr id="9" name="テキスト ボックス 8"/>
        <cdr:cNvSpPr txBox="1"/>
      </cdr:nvSpPr>
      <cdr:spPr>
        <a:xfrm xmlns:a="http://schemas.openxmlformats.org/drawingml/2006/main">
          <a:off x="2607668" y="935236"/>
          <a:ext cx="1159201" cy="417334"/>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雑種地</a:t>
          </a:r>
        </a:p>
      </cdr:txBody>
    </cdr:sp>
  </cdr:relSizeAnchor>
  <cdr:relSizeAnchor xmlns:cdr="http://schemas.openxmlformats.org/drawingml/2006/chartDrawing">
    <cdr:from>
      <cdr:x>0.39801</cdr:x>
      <cdr:y>0.19221</cdr:y>
    </cdr:from>
    <cdr:to>
      <cdr:x>0.51115</cdr:x>
      <cdr:y>0.28571</cdr:y>
    </cdr:to>
    <cdr:sp macro="" textlink="">
      <cdr:nvSpPr>
        <cdr:cNvPr id="10" name="テキスト ボックス 9"/>
        <cdr:cNvSpPr txBox="1"/>
      </cdr:nvSpPr>
      <cdr:spPr>
        <a:xfrm xmlns:a="http://schemas.openxmlformats.org/drawingml/2006/main">
          <a:off x="4077946" y="643425"/>
          <a:ext cx="1159201" cy="312992"/>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r>
            <a:rPr lang="ja-JP" altLang="en-US" sz="1200"/>
            <a:t>その他</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19050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35912405-0ACF-40B7-93A3-0EFB8BB92677}"/>
            </a:ext>
          </a:extLst>
        </xdr:cNvPr>
        <xdr:cNvSpPr>
          <a:spLocks noChangeShapeType="1"/>
        </xdr:cNvSpPr>
      </xdr:nvSpPr>
      <xdr:spPr bwMode="auto">
        <a:xfrm>
          <a:off x="704850" y="352425"/>
          <a:ext cx="66675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35</xdr:row>
      <xdr:rowOff>9525</xdr:rowOff>
    </xdr:from>
    <xdr:to>
      <xdr:col>2</xdr:col>
      <xdr:colOff>0</xdr:colOff>
      <xdr:row>37</xdr:row>
      <xdr:rowOff>0</xdr:rowOff>
    </xdr:to>
    <xdr:sp macro="" textlink="">
      <xdr:nvSpPr>
        <xdr:cNvPr id="3" name="Line 4">
          <a:extLst>
            <a:ext uri="{FF2B5EF4-FFF2-40B4-BE49-F238E27FC236}">
              <a16:creationId xmlns:a16="http://schemas.microsoft.com/office/drawing/2014/main" id="{F7490897-888E-4EA1-8ADE-1BEEC01BB21A}"/>
            </a:ext>
          </a:extLst>
        </xdr:cNvPr>
        <xdr:cNvSpPr>
          <a:spLocks noChangeShapeType="1"/>
        </xdr:cNvSpPr>
      </xdr:nvSpPr>
      <xdr:spPr bwMode="auto">
        <a:xfrm>
          <a:off x="704850" y="6010275"/>
          <a:ext cx="66675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Box 1">
          <a:extLst>
            <a:ext uri="{FF2B5EF4-FFF2-40B4-BE49-F238E27FC236}">
              <a16:creationId xmlns:a16="http://schemas.microsoft.com/office/drawing/2014/main" id="{C6B2E028-C472-4990-90C5-4BF7BAB782B3}"/>
            </a:ext>
          </a:extLst>
        </xdr:cNvPr>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 Box 2">
          <a:extLst>
            <a:ext uri="{FF2B5EF4-FFF2-40B4-BE49-F238E27FC236}">
              <a16:creationId xmlns:a16="http://schemas.microsoft.com/office/drawing/2014/main" id="{14A4009A-F6E5-4FFE-ABF7-AA007D6BEDBD}"/>
            </a:ext>
          </a:extLst>
        </xdr:cNvPr>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twoCellAnchor>
    <xdr:from>
      <xdr:col>2</xdr:col>
      <xdr:colOff>733425</xdr:colOff>
      <xdr:row>0</xdr:row>
      <xdr:rowOff>0</xdr:rowOff>
    </xdr:from>
    <xdr:to>
      <xdr:col>2</xdr:col>
      <xdr:colOff>552450</xdr:colOff>
      <xdr:row>0</xdr:row>
      <xdr:rowOff>0</xdr:rowOff>
    </xdr:to>
    <xdr:sp macro="" textlink="">
      <xdr:nvSpPr>
        <xdr:cNvPr id="4" name="Text Box 3">
          <a:extLst>
            <a:ext uri="{FF2B5EF4-FFF2-40B4-BE49-F238E27FC236}">
              <a16:creationId xmlns:a16="http://schemas.microsoft.com/office/drawing/2014/main" id="{6B640E96-7B6D-48BB-A239-125E24E01289}"/>
            </a:ext>
          </a:extLst>
        </xdr:cNvPr>
        <xdr:cNvSpPr txBox="1">
          <a:spLocks noChangeArrowheads="1"/>
        </xdr:cNvSpPr>
      </xdr:nvSpPr>
      <xdr:spPr bwMode="auto">
        <a:xfrm>
          <a:off x="205740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1</xdr:col>
      <xdr:colOff>171450</xdr:colOff>
      <xdr:row>0</xdr:row>
      <xdr:rowOff>0</xdr:rowOff>
    </xdr:from>
    <xdr:to>
      <xdr:col>2</xdr:col>
      <xdr:colOff>628650</xdr:colOff>
      <xdr:row>0</xdr:row>
      <xdr:rowOff>0</xdr:rowOff>
    </xdr:to>
    <xdr:sp macro="" textlink="">
      <xdr:nvSpPr>
        <xdr:cNvPr id="5" name="Text Box 4">
          <a:extLst>
            <a:ext uri="{FF2B5EF4-FFF2-40B4-BE49-F238E27FC236}">
              <a16:creationId xmlns:a16="http://schemas.microsoft.com/office/drawing/2014/main" id="{588A692E-7283-435D-AAA9-2F5CF4CF117B}"/>
            </a:ext>
          </a:extLst>
        </xdr:cNvPr>
        <xdr:cNvSpPr txBox="1">
          <a:spLocks noChangeArrowheads="1"/>
        </xdr:cNvSpPr>
      </xdr:nvSpPr>
      <xdr:spPr bwMode="auto">
        <a:xfrm>
          <a:off x="857250" y="0"/>
          <a:ext cx="11430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3</xdr:row>
      <xdr:rowOff>209550</xdr:rowOff>
    </xdr:to>
    <xdr:sp macro="" textlink="">
      <xdr:nvSpPr>
        <xdr:cNvPr id="2" name="Line 1">
          <a:extLst>
            <a:ext uri="{FF2B5EF4-FFF2-40B4-BE49-F238E27FC236}">
              <a16:creationId xmlns:a16="http://schemas.microsoft.com/office/drawing/2014/main" id="{F9093F75-352A-45CC-9B7D-340A41754065}"/>
            </a:ext>
          </a:extLst>
        </xdr:cNvPr>
        <xdr:cNvSpPr>
          <a:spLocks noChangeShapeType="1"/>
        </xdr:cNvSpPr>
      </xdr:nvSpPr>
      <xdr:spPr bwMode="auto">
        <a:xfrm flipH="1" flipV="1">
          <a:off x="0" y="342900"/>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34</xdr:row>
      <xdr:rowOff>38100</xdr:rowOff>
    </xdr:from>
    <xdr:to>
      <xdr:col>6</xdr:col>
      <xdr:colOff>838200</xdr:colOff>
      <xdr:row>52</xdr:row>
      <xdr:rowOff>142875</xdr:rowOff>
    </xdr:to>
    <xdr:graphicFrame macro="">
      <xdr:nvGraphicFramePr>
        <xdr:cNvPr id="2" name="Chart 2">
          <a:extLst>
            <a:ext uri="{FF2B5EF4-FFF2-40B4-BE49-F238E27FC236}">
              <a16:creationId xmlns:a16="http://schemas.microsoft.com/office/drawing/2014/main" id="{7B77A04F-C222-4D88-B1B6-8F9B28AF2C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32</xdr:row>
      <xdr:rowOff>9525</xdr:rowOff>
    </xdr:from>
    <xdr:to>
      <xdr:col>10</xdr:col>
      <xdr:colOff>590550</xdr:colOff>
      <xdr:row>52</xdr:row>
      <xdr:rowOff>133350</xdr:rowOff>
    </xdr:to>
    <xdr:graphicFrame macro="">
      <xdr:nvGraphicFramePr>
        <xdr:cNvPr id="2" name="Chart 1">
          <a:extLst>
            <a:ext uri="{FF2B5EF4-FFF2-40B4-BE49-F238E27FC236}">
              <a16:creationId xmlns:a16="http://schemas.microsoft.com/office/drawing/2014/main" id="{708E136F-9613-4AF8-8770-7C9BB0B95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35</xdr:row>
      <xdr:rowOff>111125</xdr:rowOff>
    </xdr:from>
    <xdr:to>
      <xdr:col>12</xdr:col>
      <xdr:colOff>742950</xdr:colOff>
      <xdr:row>62</xdr:row>
      <xdr:rowOff>133350</xdr:rowOff>
    </xdr:to>
    <xdr:graphicFrame macro="">
      <xdr:nvGraphicFramePr>
        <xdr:cNvPr id="2" name="Chart 6">
          <a:extLst>
            <a:ext uri="{FF2B5EF4-FFF2-40B4-BE49-F238E27FC236}">
              <a16:creationId xmlns:a16="http://schemas.microsoft.com/office/drawing/2014/main" id="{44774487-9243-446C-B63A-4CE39CD33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1</xdr:row>
      <xdr:rowOff>219075</xdr:rowOff>
    </xdr:from>
    <xdr:to>
      <xdr:col>0</xdr:col>
      <xdr:colOff>857250</xdr:colOff>
      <xdr:row>3</xdr:row>
      <xdr:rowOff>495300</xdr:rowOff>
    </xdr:to>
    <xdr:sp macro="" textlink="">
      <xdr:nvSpPr>
        <xdr:cNvPr id="2" name="Line 7">
          <a:extLst>
            <a:ext uri="{FF2B5EF4-FFF2-40B4-BE49-F238E27FC236}">
              <a16:creationId xmlns:a16="http://schemas.microsoft.com/office/drawing/2014/main" id="{C2BD7ABF-E35B-48A4-8C5A-A743B0F7833B}"/>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219075</xdr:rowOff>
    </xdr:from>
    <xdr:to>
      <xdr:col>0</xdr:col>
      <xdr:colOff>857250</xdr:colOff>
      <xdr:row>3</xdr:row>
      <xdr:rowOff>495300</xdr:rowOff>
    </xdr:to>
    <xdr:sp macro="" textlink="">
      <xdr:nvSpPr>
        <xdr:cNvPr id="3" name="Line 8">
          <a:extLst>
            <a:ext uri="{FF2B5EF4-FFF2-40B4-BE49-F238E27FC236}">
              <a16:creationId xmlns:a16="http://schemas.microsoft.com/office/drawing/2014/main" id="{AE840D7E-2E3F-4680-BE65-70CBF370B357}"/>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219075</xdr:rowOff>
    </xdr:from>
    <xdr:to>
      <xdr:col>0</xdr:col>
      <xdr:colOff>857250</xdr:colOff>
      <xdr:row>35</xdr:row>
      <xdr:rowOff>333375</xdr:rowOff>
    </xdr:to>
    <xdr:sp macro="" textlink="">
      <xdr:nvSpPr>
        <xdr:cNvPr id="4" name="Line 9">
          <a:extLst>
            <a:ext uri="{FF2B5EF4-FFF2-40B4-BE49-F238E27FC236}">
              <a16:creationId xmlns:a16="http://schemas.microsoft.com/office/drawing/2014/main" id="{88CC8418-E86C-4A3A-87AE-13E0ECED9254}"/>
            </a:ext>
          </a:extLst>
        </xdr:cNvPr>
        <xdr:cNvSpPr>
          <a:spLocks noChangeShapeType="1"/>
        </xdr:cNvSpPr>
      </xdr:nvSpPr>
      <xdr:spPr bwMode="auto">
        <a:xfrm>
          <a:off x="9525" y="58293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219075</xdr:rowOff>
    </xdr:from>
    <xdr:to>
      <xdr:col>0</xdr:col>
      <xdr:colOff>857250</xdr:colOff>
      <xdr:row>35</xdr:row>
      <xdr:rowOff>333375</xdr:rowOff>
    </xdr:to>
    <xdr:sp macro="" textlink="">
      <xdr:nvSpPr>
        <xdr:cNvPr id="5" name="Line 10">
          <a:extLst>
            <a:ext uri="{FF2B5EF4-FFF2-40B4-BE49-F238E27FC236}">
              <a16:creationId xmlns:a16="http://schemas.microsoft.com/office/drawing/2014/main" id="{1E1674BE-7A61-4BD4-A793-B72DF1B86BD0}"/>
            </a:ext>
          </a:extLst>
        </xdr:cNvPr>
        <xdr:cNvSpPr>
          <a:spLocks noChangeShapeType="1"/>
        </xdr:cNvSpPr>
      </xdr:nvSpPr>
      <xdr:spPr bwMode="auto">
        <a:xfrm>
          <a:off x="9525" y="58293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19050</xdr:colOff>
      <xdr:row>2</xdr:row>
      <xdr:rowOff>19050</xdr:rowOff>
    </xdr:from>
    <xdr:to>
      <xdr:col>0</xdr:col>
      <xdr:colOff>1047750</xdr:colOff>
      <xdr:row>3</xdr:row>
      <xdr:rowOff>219075</xdr:rowOff>
    </xdr:to>
    <xdr:sp macro="" textlink="">
      <xdr:nvSpPr>
        <xdr:cNvPr id="2" name="Line 3">
          <a:extLst>
            <a:ext uri="{FF2B5EF4-FFF2-40B4-BE49-F238E27FC236}">
              <a16:creationId xmlns:a16="http://schemas.microsoft.com/office/drawing/2014/main" id="{4D2DA7DB-4CEF-4DFC-BFCB-E322D72A7096}"/>
            </a:ext>
          </a:extLst>
        </xdr:cNvPr>
        <xdr:cNvSpPr>
          <a:spLocks noChangeShapeType="1"/>
        </xdr:cNvSpPr>
      </xdr:nvSpPr>
      <xdr:spPr bwMode="auto">
        <a:xfrm>
          <a:off x="19050" y="361950"/>
          <a:ext cx="6667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9524</xdr:colOff>
      <xdr:row>33</xdr:row>
      <xdr:rowOff>50800</xdr:rowOff>
    </xdr:from>
    <xdr:to>
      <xdr:col>8</xdr:col>
      <xdr:colOff>565149</xdr:colOff>
      <xdr:row>59</xdr:row>
      <xdr:rowOff>95250</xdr:rowOff>
    </xdr:to>
    <xdr:graphicFrame macro="">
      <xdr:nvGraphicFramePr>
        <xdr:cNvPr id="3" name="Chart 4">
          <a:extLst>
            <a:ext uri="{FF2B5EF4-FFF2-40B4-BE49-F238E27FC236}">
              <a16:creationId xmlns:a16="http://schemas.microsoft.com/office/drawing/2014/main" id="{BC7ECF95-3F8E-415A-AE3A-F1712AE139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9525</xdr:colOff>
      <xdr:row>4</xdr:row>
      <xdr:rowOff>0</xdr:rowOff>
    </xdr:to>
    <xdr:sp macro="" textlink="">
      <xdr:nvSpPr>
        <xdr:cNvPr id="2" name="Line 1025">
          <a:extLst>
            <a:ext uri="{FF2B5EF4-FFF2-40B4-BE49-F238E27FC236}">
              <a16:creationId xmlns:a16="http://schemas.microsoft.com/office/drawing/2014/main" id="{A4734797-8CEC-4E25-9261-3CA95197F71E}"/>
            </a:ext>
          </a:extLst>
        </xdr:cNvPr>
        <xdr:cNvSpPr>
          <a:spLocks noChangeShapeType="1"/>
        </xdr:cNvSpPr>
      </xdr:nvSpPr>
      <xdr:spPr bwMode="auto">
        <a:xfrm>
          <a:off x="9525" y="342900"/>
          <a:ext cx="8191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27</xdr:row>
      <xdr:rowOff>85726</xdr:rowOff>
    </xdr:from>
    <xdr:to>
      <xdr:col>4</xdr:col>
      <xdr:colOff>1222375</xdr:colOff>
      <xdr:row>49</xdr:row>
      <xdr:rowOff>127000</xdr:rowOff>
    </xdr:to>
    <xdr:graphicFrame macro="">
      <xdr:nvGraphicFramePr>
        <xdr:cNvPr id="3" name="Chart 1026">
          <a:extLst>
            <a:ext uri="{FF2B5EF4-FFF2-40B4-BE49-F238E27FC236}">
              <a16:creationId xmlns:a16="http://schemas.microsoft.com/office/drawing/2014/main" id="{604B3460-790D-40EF-A262-772AD22B9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19050</xdr:colOff>
      <xdr:row>2</xdr:row>
      <xdr:rowOff>9525</xdr:rowOff>
    </xdr:from>
    <xdr:to>
      <xdr:col>0</xdr:col>
      <xdr:colOff>809625</xdr:colOff>
      <xdr:row>3</xdr:row>
      <xdr:rowOff>219075</xdr:rowOff>
    </xdr:to>
    <xdr:sp macro="" textlink="">
      <xdr:nvSpPr>
        <xdr:cNvPr id="2" name="Line 1">
          <a:extLst>
            <a:ext uri="{FF2B5EF4-FFF2-40B4-BE49-F238E27FC236}">
              <a16:creationId xmlns:a16="http://schemas.microsoft.com/office/drawing/2014/main" id="{FA29089C-16BD-4DC3-A3D9-E8B2CFC1C656}"/>
            </a:ext>
          </a:extLst>
        </xdr:cNvPr>
        <xdr:cNvSpPr>
          <a:spLocks noChangeShapeType="1"/>
        </xdr:cNvSpPr>
      </xdr:nvSpPr>
      <xdr:spPr bwMode="auto">
        <a:xfrm>
          <a:off x="19050" y="352425"/>
          <a:ext cx="7905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47625</xdr:colOff>
      <xdr:row>30</xdr:row>
      <xdr:rowOff>148248</xdr:rowOff>
    </xdr:from>
    <xdr:to>
      <xdr:col>9</xdr:col>
      <xdr:colOff>581025</xdr:colOff>
      <xdr:row>49</xdr:row>
      <xdr:rowOff>20515</xdr:rowOff>
    </xdr:to>
    <xdr:graphicFrame macro="">
      <xdr:nvGraphicFramePr>
        <xdr:cNvPr id="3" name="Chart 4">
          <a:extLst>
            <a:ext uri="{FF2B5EF4-FFF2-40B4-BE49-F238E27FC236}">
              <a16:creationId xmlns:a16="http://schemas.microsoft.com/office/drawing/2014/main" id="{DCD2E2AB-0799-4702-90F5-73B5C1EAB0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59531</xdr:colOff>
      <xdr:row>30</xdr:row>
      <xdr:rowOff>154781</xdr:rowOff>
    </xdr:from>
    <xdr:to>
      <xdr:col>16</xdr:col>
      <xdr:colOff>785813</xdr:colOff>
      <xdr:row>49</xdr:row>
      <xdr:rowOff>11906</xdr:rowOff>
    </xdr:to>
    <xdr:graphicFrame macro="">
      <xdr:nvGraphicFramePr>
        <xdr:cNvPr id="4" name="グラフ 4">
          <a:extLst>
            <a:ext uri="{FF2B5EF4-FFF2-40B4-BE49-F238E27FC236}">
              <a16:creationId xmlns:a16="http://schemas.microsoft.com/office/drawing/2014/main" id="{78C8439D-4E23-409A-BF8F-8CAB50BE0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269751</xdr:colOff>
      <xdr:row>31</xdr:row>
      <xdr:rowOff>100745</xdr:rowOff>
    </xdr:from>
    <xdr:to>
      <xdr:col>11</xdr:col>
      <xdr:colOff>98302</xdr:colOff>
      <xdr:row>32</xdr:row>
      <xdr:rowOff>131580</xdr:rowOff>
    </xdr:to>
    <xdr:sp macro="" textlink="">
      <xdr:nvSpPr>
        <xdr:cNvPr id="5" name="テキスト ボックス 4">
          <a:extLst>
            <a:ext uri="{FF2B5EF4-FFF2-40B4-BE49-F238E27FC236}">
              <a16:creationId xmlns:a16="http://schemas.microsoft.com/office/drawing/2014/main" id="{FEA40D23-A22C-40E5-89DF-3AA925445A6E}"/>
            </a:ext>
          </a:extLst>
        </xdr:cNvPr>
        <xdr:cNvSpPr txBox="1"/>
      </xdr:nvSpPr>
      <xdr:spPr>
        <a:xfrm rot="10800000" flipV="1">
          <a:off x="8461251" y="5415695"/>
          <a:ext cx="647701" cy="2022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900"/>
            <a:t>(</a:t>
          </a:r>
          <a:r>
            <a:rPr kumimoji="1" lang="ja-JP" altLang="en-US" sz="900"/>
            <a:t>件</a:t>
          </a:r>
          <a:r>
            <a:rPr kumimoji="1" lang="en-US" altLang="ja-JP" sz="900"/>
            <a:t>)</a:t>
          </a:r>
          <a:endParaRPr kumimoji="1" lang="ja-JP" altLang="en-US" sz="900"/>
        </a:p>
      </xdr:txBody>
    </xdr:sp>
    <xdr:clientData/>
  </xdr:twoCellAnchor>
</xdr:wsDr>
</file>

<file path=xl/drawings/drawing27.xml><?xml version="1.0" encoding="utf-8"?>
<c:userShapes xmlns:c="http://schemas.openxmlformats.org/drawingml/2006/chart">
  <cdr:relSizeAnchor xmlns:cdr="http://schemas.openxmlformats.org/drawingml/2006/chartDrawing">
    <cdr:from>
      <cdr:x>0.43546</cdr:x>
      <cdr:y>0.55623</cdr:y>
    </cdr:from>
    <cdr:to>
      <cdr:x>0.52892</cdr:x>
      <cdr:y>0.71244</cdr:y>
    </cdr:to>
    <cdr:pic>
      <cdr:nvPicPr>
        <cdr:cNvPr id="5122" name="Picture 1026">
          <a:extLst xmlns:a="http://schemas.openxmlformats.org/drawingml/2006/main">
            <a:ext uri="{FF2B5EF4-FFF2-40B4-BE49-F238E27FC236}">
              <a16:creationId xmlns:a16="http://schemas.microsoft.com/office/drawing/2014/main" id="{3BAE67EF-DD5B-4F20-B278-E56B7E68883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987356" y="2397903"/>
          <a:ext cx="696649" cy="672555"/>
        </a:xfrm>
        <a:prstGeom xmlns:a="http://schemas.openxmlformats.org/drawingml/2006/main" prst="rect">
          <a:avLst/>
        </a:prstGeom>
        <a:noFill xmlns:a="http://schemas.openxmlformats.org/drawingml/2006/main"/>
      </cdr:spPr>
    </cdr:pic>
  </cdr:relSizeAnchor>
</c:userShapes>
</file>

<file path=xl/drawings/drawing28.xml><?xml version="1.0" encoding="utf-8"?>
<xdr:wsDr xmlns:xdr="http://schemas.openxmlformats.org/drawingml/2006/spreadsheetDrawing" xmlns:a="http://schemas.openxmlformats.org/drawingml/2006/main">
  <xdr:twoCellAnchor>
    <xdr:from>
      <xdr:col>0</xdr:col>
      <xdr:colOff>47624</xdr:colOff>
      <xdr:row>31</xdr:row>
      <xdr:rowOff>142880</xdr:rowOff>
    </xdr:from>
    <xdr:to>
      <xdr:col>16</xdr:col>
      <xdr:colOff>419099</xdr:colOff>
      <xdr:row>48</xdr:row>
      <xdr:rowOff>133350</xdr:rowOff>
    </xdr:to>
    <xdr:graphicFrame macro="">
      <xdr:nvGraphicFramePr>
        <xdr:cNvPr id="2" name="グラフ 1">
          <a:extLst>
            <a:ext uri="{FF2B5EF4-FFF2-40B4-BE49-F238E27FC236}">
              <a16:creationId xmlns:a16="http://schemas.microsoft.com/office/drawing/2014/main" id="{865BD41B-6C3C-4ED3-A1EF-6F9854BB46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9</xdr:col>
      <xdr:colOff>9525</xdr:colOff>
      <xdr:row>156</xdr:row>
      <xdr:rowOff>53975</xdr:rowOff>
    </xdr:from>
    <xdr:ext cx="1933575" cy="1993900"/>
    <xdr:pic>
      <xdr:nvPicPr>
        <xdr:cNvPr id="2" name="図 9" descr="つくバスマーク.jpg">
          <a:extLst>
            <a:ext uri="{FF2B5EF4-FFF2-40B4-BE49-F238E27FC236}">
              <a16:creationId xmlns:a16="http://schemas.microsoft.com/office/drawing/2014/main" id="{0E077BEE-0B79-44A3-8CBE-7CF9C089A7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2633" t="9924" r="21898" b="9325"/>
        <a:stretch>
          <a:fillRect/>
        </a:stretch>
      </xdr:blipFill>
      <xdr:spPr bwMode="auto">
        <a:xfrm>
          <a:off x="6181725" y="26800175"/>
          <a:ext cx="1933575" cy="199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4</xdr:row>
      <xdr:rowOff>0</xdr:rowOff>
    </xdr:from>
    <xdr:to>
      <xdr:col>1</xdr:col>
      <xdr:colOff>9525</xdr:colOff>
      <xdr:row>6</xdr:row>
      <xdr:rowOff>0</xdr:rowOff>
    </xdr:to>
    <xdr:sp macro="" textlink="">
      <xdr:nvSpPr>
        <xdr:cNvPr id="3" name="Line 1">
          <a:extLst>
            <a:ext uri="{FF2B5EF4-FFF2-40B4-BE49-F238E27FC236}">
              <a16:creationId xmlns:a16="http://schemas.microsoft.com/office/drawing/2014/main" id="{25536F5B-0CEF-4F3F-9D33-AAF0972EF427}"/>
            </a:ext>
          </a:extLst>
        </xdr:cNvPr>
        <xdr:cNvSpPr>
          <a:spLocks noChangeShapeType="1"/>
        </xdr:cNvSpPr>
      </xdr:nvSpPr>
      <xdr:spPr bwMode="auto">
        <a:xfrm flipH="1" flipV="1">
          <a:off x="0" y="6858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1</xdr:col>
      <xdr:colOff>9525</xdr:colOff>
      <xdr:row>17</xdr:row>
      <xdr:rowOff>0</xdr:rowOff>
    </xdr:to>
    <xdr:sp macro="" textlink="">
      <xdr:nvSpPr>
        <xdr:cNvPr id="4" name="Line 1">
          <a:extLst>
            <a:ext uri="{FF2B5EF4-FFF2-40B4-BE49-F238E27FC236}">
              <a16:creationId xmlns:a16="http://schemas.microsoft.com/office/drawing/2014/main" id="{A26D3380-E4C3-4D50-938F-8AA6B7D96A01}"/>
            </a:ext>
          </a:extLst>
        </xdr:cNvPr>
        <xdr:cNvSpPr>
          <a:spLocks noChangeShapeType="1"/>
        </xdr:cNvSpPr>
      </xdr:nvSpPr>
      <xdr:spPr bwMode="auto">
        <a:xfrm flipH="1" flipV="1">
          <a:off x="0" y="25717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9</xdr:col>
      <xdr:colOff>28575</xdr:colOff>
      <xdr:row>175</xdr:row>
      <xdr:rowOff>161925</xdr:rowOff>
    </xdr:from>
    <xdr:ext cx="1781175" cy="1762125"/>
    <xdr:pic>
      <xdr:nvPicPr>
        <xdr:cNvPr id="5" name="図 8" descr="つくタクマーク.JPG">
          <a:extLst>
            <a:ext uri="{FF2B5EF4-FFF2-40B4-BE49-F238E27FC236}">
              <a16:creationId xmlns:a16="http://schemas.microsoft.com/office/drawing/2014/main" id="{B172AE29-B11C-4CDF-A38E-DDDCFDB0C3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0165675"/>
          <a:ext cx="178117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155</xdr:row>
      <xdr:rowOff>0</xdr:rowOff>
    </xdr:from>
    <xdr:to>
      <xdr:col>1</xdr:col>
      <xdr:colOff>9525</xdr:colOff>
      <xdr:row>157</xdr:row>
      <xdr:rowOff>0</xdr:rowOff>
    </xdr:to>
    <xdr:sp macro="" textlink="">
      <xdr:nvSpPr>
        <xdr:cNvPr id="6" name="Line 1">
          <a:extLst>
            <a:ext uri="{FF2B5EF4-FFF2-40B4-BE49-F238E27FC236}">
              <a16:creationId xmlns:a16="http://schemas.microsoft.com/office/drawing/2014/main" id="{A864B1CD-25A8-4FEB-8F8F-ED7901FC59A9}"/>
            </a:ext>
          </a:extLst>
        </xdr:cNvPr>
        <xdr:cNvSpPr>
          <a:spLocks noChangeShapeType="1"/>
        </xdr:cNvSpPr>
      </xdr:nvSpPr>
      <xdr:spPr bwMode="auto">
        <a:xfrm flipH="1" flipV="1">
          <a:off x="0" y="265747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175</xdr:row>
      <xdr:rowOff>0</xdr:rowOff>
    </xdr:from>
    <xdr:to>
      <xdr:col>1</xdr:col>
      <xdr:colOff>9525</xdr:colOff>
      <xdr:row>177</xdr:row>
      <xdr:rowOff>0</xdr:rowOff>
    </xdr:to>
    <xdr:sp macro="" textlink="">
      <xdr:nvSpPr>
        <xdr:cNvPr id="7" name="Line 1">
          <a:extLst>
            <a:ext uri="{FF2B5EF4-FFF2-40B4-BE49-F238E27FC236}">
              <a16:creationId xmlns:a16="http://schemas.microsoft.com/office/drawing/2014/main" id="{83E5B84A-7792-43E6-81BB-B299A9CEC5DF}"/>
            </a:ext>
          </a:extLst>
        </xdr:cNvPr>
        <xdr:cNvSpPr>
          <a:spLocks noChangeShapeType="1"/>
        </xdr:cNvSpPr>
      </xdr:nvSpPr>
      <xdr:spPr bwMode="auto">
        <a:xfrm flipH="1" flipV="1">
          <a:off x="0" y="300037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0</xdr:rowOff>
    </xdr:from>
    <xdr:to>
      <xdr:col>1</xdr:col>
      <xdr:colOff>9525</xdr:colOff>
      <xdr:row>29</xdr:row>
      <xdr:rowOff>0</xdr:rowOff>
    </xdr:to>
    <xdr:sp macro="" textlink="">
      <xdr:nvSpPr>
        <xdr:cNvPr id="8" name="Line 1">
          <a:extLst>
            <a:ext uri="{FF2B5EF4-FFF2-40B4-BE49-F238E27FC236}">
              <a16:creationId xmlns:a16="http://schemas.microsoft.com/office/drawing/2014/main" id="{0E7FA3FC-1BAE-4D40-A568-83489CE2D10B}"/>
            </a:ext>
          </a:extLst>
        </xdr:cNvPr>
        <xdr:cNvSpPr>
          <a:spLocks noChangeShapeType="1"/>
        </xdr:cNvSpPr>
      </xdr:nvSpPr>
      <xdr:spPr bwMode="auto">
        <a:xfrm flipH="1" flipV="1">
          <a:off x="0" y="46291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1</xdr:col>
      <xdr:colOff>9525</xdr:colOff>
      <xdr:row>40</xdr:row>
      <xdr:rowOff>0</xdr:rowOff>
    </xdr:to>
    <xdr:sp macro="" textlink="">
      <xdr:nvSpPr>
        <xdr:cNvPr id="9" name="Line 1">
          <a:extLst>
            <a:ext uri="{FF2B5EF4-FFF2-40B4-BE49-F238E27FC236}">
              <a16:creationId xmlns:a16="http://schemas.microsoft.com/office/drawing/2014/main" id="{EC1817D4-C430-458F-8C7F-56A4C1A0BCB9}"/>
            </a:ext>
          </a:extLst>
        </xdr:cNvPr>
        <xdr:cNvSpPr>
          <a:spLocks noChangeShapeType="1"/>
        </xdr:cNvSpPr>
      </xdr:nvSpPr>
      <xdr:spPr bwMode="auto">
        <a:xfrm flipH="1" flipV="1">
          <a:off x="0" y="65151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1</xdr:col>
      <xdr:colOff>9525</xdr:colOff>
      <xdr:row>52</xdr:row>
      <xdr:rowOff>0</xdr:rowOff>
    </xdr:to>
    <xdr:sp macro="" textlink="">
      <xdr:nvSpPr>
        <xdr:cNvPr id="10" name="Line 1">
          <a:extLst>
            <a:ext uri="{FF2B5EF4-FFF2-40B4-BE49-F238E27FC236}">
              <a16:creationId xmlns:a16="http://schemas.microsoft.com/office/drawing/2014/main" id="{8FD336C8-C13C-456F-BE67-C71321EB8127}"/>
            </a:ext>
          </a:extLst>
        </xdr:cNvPr>
        <xdr:cNvSpPr>
          <a:spLocks noChangeShapeType="1"/>
        </xdr:cNvSpPr>
      </xdr:nvSpPr>
      <xdr:spPr bwMode="auto">
        <a:xfrm flipH="1" flipV="1">
          <a:off x="0" y="85725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1</xdr:col>
      <xdr:colOff>9525</xdr:colOff>
      <xdr:row>65</xdr:row>
      <xdr:rowOff>0</xdr:rowOff>
    </xdr:to>
    <xdr:sp macro="" textlink="">
      <xdr:nvSpPr>
        <xdr:cNvPr id="11" name="Line 1">
          <a:extLst>
            <a:ext uri="{FF2B5EF4-FFF2-40B4-BE49-F238E27FC236}">
              <a16:creationId xmlns:a16="http://schemas.microsoft.com/office/drawing/2014/main" id="{91F8B3BA-C4EB-4C17-90C3-2ABED0C5A419}"/>
            </a:ext>
          </a:extLst>
        </xdr:cNvPr>
        <xdr:cNvSpPr>
          <a:spLocks noChangeShapeType="1"/>
        </xdr:cNvSpPr>
      </xdr:nvSpPr>
      <xdr:spPr bwMode="auto">
        <a:xfrm flipH="1" flipV="1">
          <a:off x="0" y="108013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75</xdr:row>
      <xdr:rowOff>0</xdr:rowOff>
    </xdr:from>
    <xdr:to>
      <xdr:col>1</xdr:col>
      <xdr:colOff>9525</xdr:colOff>
      <xdr:row>77</xdr:row>
      <xdr:rowOff>0</xdr:rowOff>
    </xdr:to>
    <xdr:sp macro="" textlink="">
      <xdr:nvSpPr>
        <xdr:cNvPr id="12" name="Line 1">
          <a:extLst>
            <a:ext uri="{FF2B5EF4-FFF2-40B4-BE49-F238E27FC236}">
              <a16:creationId xmlns:a16="http://schemas.microsoft.com/office/drawing/2014/main" id="{67C02CFA-691B-48F4-9F2C-ED1A942C7CD1}"/>
            </a:ext>
          </a:extLst>
        </xdr:cNvPr>
        <xdr:cNvSpPr>
          <a:spLocks noChangeShapeType="1"/>
        </xdr:cNvSpPr>
      </xdr:nvSpPr>
      <xdr:spPr bwMode="auto">
        <a:xfrm flipH="1" flipV="1">
          <a:off x="0" y="128587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87</xdr:row>
      <xdr:rowOff>0</xdr:rowOff>
    </xdr:from>
    <xdr:to>
      <xdr:col>1</xdr:col>
      <xdr:colOff>9525</xdr:colOff>
      <xdr:row>89</xdr:row>
      <xdr:rowOff>0</xdr:rowOff>
    </xdr:to>
    <xdr:sp macro="" textlink="">
      <xdr:nvSpPr>
        <xdr:cNvPr id="13" name="Line 1">
          <a:extLst>
            <a:ext uri="{FF2B5EF4-FFF2-40B4-BE49-F238E27FC236}">
              <a16:creationId xmlns:a16="http://schemas.microsoft.com/office/drawing/2014/main" id="{5B474E0B-56D3-492D-A00F-B6258A9DAE46}"/>
            </a:ext>
          </a:extLst>
        </xdr:cNvPr>
        <xdr:cNvSpPr>
          <a:spLocks noChangeShapeType="1"/>
        </xdr:cNvSpPr>
      </xdr:nvSpPr>
      <xdr:spPr bwMode="auto">
        <a:xfrm flipH="1" flipV="1">
          <a:off x="0" y="149161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1</xdr:col>
      <xdr:colOff>9525</xdr:colOff>
      <xdr:row>6</xdr:row>
      <xdr:rowOff>0</xdr:rowOff>
    </xdr:to>
    <xdr:sp macro="" textlink="">
      <xdr:nvSpPr>
        <xdr:cNvPr id="14" name="Line 1">
          <a:extLst>
            <a:ext uri="{FF2B5EF4-FFF2-40B4-BE49-F238E27FC236}">
              <a16:creationId xmlns:a16="http://schemas.microsoft.com/office/drawing/2014/main" id="{A54E1328-0E9E-4760-8704-352A6A6D7CBF}"/>
            </a:ext>
          </a:extLst>
        </xdr:cNvPr>
        <xdr:cNvSpPr>
          <a:spLocks noChangeShapeType="1"/>
        </xdr:cNvSpPr>
      </xdr:nvSpPr>
      <xdr:spPr bwMode="auto">
        <a:xfrm flipH="1" flipV="1">
          <a:off x="0" y="6858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0</xdr:rowOff>
    </xdr:from>
    <xdr:to>
      <xdr:col>1</xdr:col>
      <xdr:colOff>9525</xdr:colOff>
      <xdr:row>29</xdr:row>
      <xdr:rowOff>0</xdr:rowOff>
    </xdr:to>
    <xdr:sp macro="" textlink="">
      <xdr:nvSpPr>
        <xdr:cNvPr id="15" name="Line 1">
          <a:extLst>
            <a:ext uri="{FF2B5EF4-FFF2-40B4-BE49-F238E27FC236}">
              <a16:creationId xmlns:a16="http://schemas.microsoft.com/office/drawing/2014/main" id="{C0F9C72F-CEB5-45F4-BC20-79EAFAF7B36A}"/>
            </a:ext>
          </a:extLst>
        </xdr:cNvPr>
        <xdr:cNvSpPr>
          <a:spLocks noChangeShapeType="1"/>
        </xdr:cNvSpPr>
      </xdr:nvSpPr>
      <xdr:spPr bwMode="auto">
        <a:xfrm flipH="1" flipV="1">
          <a:off x="0" y="46291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1</xdr:col>
      <xdr:colOff>9525</xdr:colOff>
      <xdr:row>52</xdr:row>
      <xdr:rowOff>0</xdr:rowOff>
    </xdr:to>
    <xdr:sp macro="" textlink="">
      <xdr:nvSpPr>
        <xdr:cNvPr id="16" name="Line 1">
          <a:extLst>
            <a:ext uri="{FF2B5EF4-FFF2-40B4-BE49-F238E27FC236}">
              <a16:creationId xmlns:a16="http://schemas.microsoft.com/office/drawing/2014/main" id="{7F5F08AC-C3FE-4596-8E9A-61283E88B1B2}"/>
            </a:ext>
          </a:extLst>
        </xdr:cNvPr>
        <xdr:cNvSpPr>
          <a:spLocks noChangeShapeType="1"/>
        </xdr:cNvSpPr>
      </xdr:nvSpPr>
      <xdr:spPr bwMode="auto">
        <a:xfrm flipH="1" flipV="1">
          <a:off x="0" y="85725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75</xdr:row>
      <xdr:rowOff>0</xdr:rowOff>
    </xdr:from>
    <xdr:to>
      <xdr:col>1</xdr:col>
      <xdr:colOff>9525</xdr:colOff>
      <xdr:row>77</xdr:row>
      <xdr:rowOff>0</xdr:rowOff>
    </xdr:to>
    <xdr:sp macro="" textlink="">
      <xdr:nvSpPr>
        <xdr:cNvPr id="17" name="Line 1">
          <a:extLst>
            <a:ext uri="{FF2B5EF4-FFF2-40B4-BE49-F238E27FC236}">
              <a16:creationId xmlns:a16="http://schemas.microsoft.com/office/drawing/2014/main" id="{0DC9E254-52FE-4F93-8590-4F9502A8FCDD}"/>
            </a:ext>
          </a:extLst>
        </xdr:cNvPr>
        <xdr:cNvSpPr>
          <a:spLocks noChangeShapeType="1"/>
        </xdr:cNvSpPr>
      </xdr:nvSpPr>
      <xdr:spPr bwMode="auto">
        <a:xfrm flipH="1" flipV="1">
          <a:off x="0" y="128587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1</xdr:col>
      <xdr:colOff>9525</xdr:colOff>
      <xdr:row>17</xdr:row>
      <xdr:rowOff>0</xdr:rowOff>
    </xdr:to>
    <xdr:sp macro="" textlink="">
      <xdr:nvSpPr>
        <xdr:cNvPr id="18" name="Line 1">
          <a:extLst>
            <a:ext uri="{FF2B5EF4-FFF2-40B4-BE49-F238E27FC236}">
              <a16:creationId xmlns:a16="http://schemas.microsoft.com/office/drawing/2014/main" id="{7D9245D5-858E-47C0-8A8F-5510AC0AF869}"/>
            </a:ext>
          </a:extLst>
        </xdr:cNvPr>
        <xdr:cNvSpPr>
          <a:spLocks noChangeShapeType="1"/>
        </xdr:cNvSpPr>
      </xdr:nvSpPr>
      <xdr:spPr bwMode="auto">
        <a:xfrm flipH="1" flipV="1">
          <a:off x="0" y="25717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38</xdr:row>
      <xdr:rowOff>0</xdr:rowOff>
    </xdr:from>
    <xdr:to>
      <xdr:col>1</xdr:col>
      <xdr:colOff>9525</xdr:colOff>
      <xdr:row>40</xdr:row>
      <xdr:rowOff>0</xdr:rowOff>
    </xdr:to>
    <xdr:sp macro="" textlink="">
      <xdr:nvSpPr>
        <xdr:cNvPr id="19" name="Line 1">
          <a:extLst>
            <a:ext uri="{FF2B5EF4-FFF2-40B4-BE49-F238E27FC236}">
              <a16:creationId xmlns:a16="http://schemas.microsoft.com/office/drawing/2014/main" id="{11145B06-89B0-4CD6-89A3-E5FB596C8D3F}"/>
            </a:ext>
          </a:extLst>
        </xdr:cNvPr>
        <xdr:cNvSpPr>
          <a:spLocks noChangeShapeType="1"/>
        </xdr:cNvSpPr>
      </xdr:nvSpPr>
      <xdr:spPr bwMode="auto">
        <a:xfrm flipH="1" flipV="1">
          <a:off x="0" y="65151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0</xdr:rowOff>
    </xdr:from>
    <xdr:to>
      <xdr:col>1</xdr:col>
      <xdr:colOff>9525</xdr:colOff>
      <xdr:row>65</xdr:row>
      <xdr:rowOff>0</xdr:rowOff>
    </xdr:to>
    <xdr:sp macro="" textlink="">
      <xdr:nvSpPr>
        <xdr:cNvPr id="20" name="Line 1">
          <a:extLst>
            <a:ext uri="{FF2B5EF4-FFF2-40B4-BE49-F238E27FC236}">
              <a16:creationId xmlns:a16="http://schemas.microsoft.com/office/drawing/2014/main" id="{593D60FC-F3FD-48CB-94D5-FA60BEBC2AE9}"/>
            </a:ext>
          </a:extLst>
        </xdr:cNvPr>
        <xdr:cNvSpPr>
          <a:spLocks noChangeShapeType="1"/>
        </xdr:cNvSpPr>
      </xdr:nvSpPr>
      <xdr:spPr bwMode="auto">
        <a:xfrm flipH="1" flipV="1">
          <a:off x="0" y="108013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87</xdr:row>
      <xdr:rowOff>0</xdr:rowOff>
    </xdr:from>
    <xdr:to>
      <xdr:col>1</xdr:col>
      <xdr:colOff>9525</xdr:colOff>
      <xdr:row>89</xdr:row>
      <xdr:rowOff>0</xdr:rowOff>
    </xdr:to>
    <xdr:sp macro="" textlink="">
      <xdr:nvSpPr>
        <xdr:cNvPr id="21" name="Line 1">
          <a:extLst>
            <a:ext uri="{FF2B5EF4-FFF2-40B4-BE49-F238E27FC236}">
              <a16:creationId xmlns:a16="http://schemas.microsoft.com/office/drawing/2014/main" id="{5006976F-781A-4D35-AC07-211EA8BCA91D}"/>
            </a:ext>
          </a:extLst>
        </xdr:cNvPr>
        <xdr:cNvSpPr>
          <a:spLocks noChangeShapeType="1"/>
        </xdr:cNvSpPr>
      </xdr:nvSpPr>
      <xdr:spPr bwMode="auto">
        <a:xfrm flipH="1" flipV="1">
          <a:off x="0" y="149161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0</xdr:rowOff>
    </xdr:from>
    <xdr:to>
      <xdr:col>1</xdr:col>
      <xdr:colOff>9525</xdr:colOff>
      <xdr:row>101</xdr:row>
      <xdr:rowOff>0</xdr:rowOff>
    </xdr:to>
    <xdr:sp macro="" textlink="">
      <xdr:nvSpPr>
        <xdr:cNvPr id="22" name="Line 1">
          <a:extLst>
            <a:ext uri="{FF2B5EF4-FFF2-40B4-BE49-F238E27FC236}">
              <a16:creationId xmlns:a16="http://schemas.microsoft.com/office/drawing/2014/main" id="{C8306AD8-EFB7-4366-AD85-92E9F0A25F4E}"/>
            </a:ext>
          </a:extLst>
        </xdr:cNvPr>
        <xdr:cNvSpPr>
          <a:spLocks noChangeShapeType="1"/>
        </xdr:cNvSpPr>
      </xdr:nvSpPr>
      <xdr:spPr bwMode="auto">
        <a:xfrm flipH="1" flipV="1">
          <a:off x="0" y="169735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0</xdr:rowOff>
    </xdr:from>
    <xdr:to>
      <xdr:col>1</xdr:col>
      <xdr:colOff>9525</xdr:colOff>
      <xdr:row>114</xdr:row>
      <xdr:rowOff>0</xdr:rowOff>
    </xdr:to>
    <xdr:sp macro="" textlink="">
      <xdr:nvSpPr>
        <xdr:cNvPr id="23" name="Line 1">
          <a:extLst>
            <a:ext uri="{FF2B5EF4-FFF2-40B4-BE49-F238E27FC236}">
              <a16:creationId xmlns:a16="http://schemas.microsoft.com/office/drawing/2014/main" id="{6FBA8B5E-A904-4AD9-8B79-2133A92716C4}"/>
            </a:ext>
          </a:extLst>
        </xdr:cNvPr>
        <xdr:cNvSpPr>
          <a:spLocks noChangeShapeType="1"/>
        </xdr:cNvSpPr>
      </xdr:nvSpPr>
      <xdr:spPr bwMode="auto">
        <a:xfrm flipH="1" flipV="1">
          <a:off x="0" y="192024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0</xdr:rowOff>
    </xdr:from>
    <xdr:to>
      <xdr:col>1</xdr:col>
      <xdr:colOff>9525</xdr:colOff>
      <xdr:row>101</xdr:row>
      <xdr:rowOff>0</xdr:rowOff>
    </xdr:to>
    <xdr:sp macro="" textlink="">
      <xdr:nvSpPr>
        <xdr:cNvPr id="24" name="Line 1">
          <a:extLst>
            <a:ext uri="{FF2B5EF4-FFF2-40B4-BE49-F238E27FC236}">
              <a16:creationId xmlns:a16="http://schemas.microsoft.com/office/drawing/2014/main" id="{5EE55493-06AB-499C-911A-420C09C3CB34}"/>
            </a:ext>
          </a:extLst>
        </xdr:cNvPr>
        <xdr:cNvSpPr>
          <a:spLocks noChangeShapeType="1"/>
        </xdr:cNvSpPr>
      </xdr:nvSpPr>
      <xdr:spPr bwMode="auto">
        <a:xfrm flipH="1" flipV="1">
          <a:off x="0" y="1697355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0</xdr:rowOff>
    </xdr:from>
    <xdr:to>
      <xdr:col>1</xdr:col>
      <xdr:colOff>9525</xdr:colOff>
      <xdr:row>114</xdr:row>
      <xdr:rowOff>0</xdr:rowOff>
    </xdr:to>
    <xdr:sp macro="" textlink="">
      <xdr:nvSpPr>
        <xdr:cNvPr id="25" name="Line 1">
          <a:extLst>
            <a:ext uri="{FF2B5EF4-FFF2-40B4-BE49-F238E27FC236}">
              <a16:creationId xmlns:a16="http://schemas.microsoft.com/office/drawing/2014/main" id="{34D2ABB2-97DE-4DDF-A362-85E5FE0BD05D}"/>
            </a:ext>
          </a:extLst>
        </xdr:cNvPr>
        <xdr:cNvSpPr>
          <a:spLocks noChangeShapeType="1"/>
        </xdr:cNvSpPr>
      </xdr:nvSpPr>
      <xdr:spPr bwMode="auto">
        <a:xfrm flipH="1" flipV="1">
          <a:off x="0" y="192024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124</xdr:row>
      <xdr:rowOff>0</xdr:rowOff>
    </xdr:from>
    <xdr:to>
      <xdr:col>1</xdr:col>
      <xdr:colOff>9525</xdr:colOff>
      <xdr:row>126</xdr:row>
      <xdr:rowOff>0</xdr:rowOff>
    </xdr:to>
    <xdr:sp macro="" textlink="">
      <xdr:nvSpPr>
        <xdr:cNvPr id="26" name="Line 1">
          <a:extLst>
            <a:ext uri="{FF2B5EF4-FFF2-40B4-BE49-F238E27FC236}">
              <a16:creationId xmlns:a16="http://schemas.microsoft.com/office/drawing/2014/main" id="{FE9B1350-ABF8-4B46-91FB-D732FF49B0B6}"/>
            </a:ext>
          </a:extLst>
        </xdr:cNvPr>
        <xdr:cNvSpPr>
          <a:spLocks noChangeShapeType="1"/>
        </xdr:cNvSpPr>
      </xdr:nvSpPr>
      <xdr:spPr bwMode="auto">
        <a:xfrm flipH="1" flipV="1">
          <a:off x="0" y="212598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142</xdr:row>
      <xdr:rowOff>0</xdr:rowOff>
    </xdr:from>
    <xdr:to>
      <xdr:col>1</xdr:col>
      <xdr:colOff>9525</xdr:colOff>
      <xdr:row>144</xdr:row>
      <xdr:rowOff>0</xdr:rowOff>
    </xdr:to>
    <xdr:sp macro="" textlink="">
      <xdr:nvSpPr>
        <xdr:cNvPr id="27" name="Line 1">
          <a:extLst>
            <a:ext uri="{FF2B5EF4-FFF2-40B4-BE49-F238E27FC236}">
              <a16:creationId xmlns:a16="http://schemas.microsoft.com/office/drawing/2014/main" id="{AC33DD1F-BA46-434B-AF8C-E5A08CC04280}"/>
            </a:ext>
          </a:extLst>
        </xdr:cNvPr>
        <xdr:cNvSpPr>
          <a:spLocks noChangeShapeType="1"/>
        </xdr:cNvSpPr>
      </xdr:nvSpPr>
      <xdr:spPr bwMode="auto">
        <a:xfrm flipH="1" flipV="1">
          <a:off x="0" y="243459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124</xdr:row>
      <xdr:rowOff>0</xdr:rowOff>
    </xdr:from>
    <xdr:to>
      <xdr:col>1</xdr:col>
      <xdr:colOff>9525</xdr:colOff>
      <xdr:row>126</xdr:row>
      <xdr:rowOff>0</xdr:rowOff>
    </xdr:to>
    <xdr:sp macro="" textlink="">
      <xdr:nvSpPr>
        <xdr:cNvPr id="28" name="Line 1">
          <a:extLst>
            <a:ext uri="{FF2B5EF4-FFF2-40B4-BE49-F238E27FC236}">
              <a16:creationId xmlns:a16="http://schemas.microsoft.com/office/drawing/2014/main" id="{5581CF76-0954-439D-AB9A-8D38A9F13FF5}"/>
            </a:ext>
          </a:extLst>
        </xdr:cNvPr>
        <xdr:cNvSpPr>
          <a:spLocks noChangeShapeType="1"/>
        </xdr:cNvSpPr>
      </xdr:nvSpPr>
      <xdr:spPr bwMode="auto">
        <a:xfrm flipH="1" flipV="1">
          <a:off x="0" y="212598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142</xdr:row>
      <xdr:rowOff>0</xdr:rowOff>
    </xdr:from>
    <xdr:to>
      <xdr:col>1</xdr:col>
      <xdr:colOff>9525</xdr:colOff>
      <xdr:row>144</xdr:row>
      <xdr:rowOff>0</xdr:rowOff>
    </xdr:to>
    <xdr:sp macro="" textlink="">
      <xdr:nvSpPr>
        <xdr:cNvPr id="29" name="Line 1">
          <a:extLst>
            <a:ext uri="{FF2B5EF4-FFF2-40B4-BE49-F238E27FC236}">
              <a16:creationId xmlns:a16="http://schemas.microsoft.com/office/drawing/2014/main" id="{E32F52C1-7959-4073-BFEE-13A69713C5F3}"/>
            </a:ext>
          </a:extLst>
        </xdr:cNvPr>
        <xdr:cNvSpPr>
          <a:spLocks noChangeShapeType="1"/>
        </xdr:cNvSpPr>
      </xdr:nvSpPr>
      <xdr:spPr bwMode="auto">
        <a:xfrm flipH="1" flipV="1">
          <a:off x="0" y="24345900"/>
          <a:ext cx="6953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0</xdr:row>
      <xdr:rowOff>0</xdr:rowOff>
    </xdr:to>
    <xdr:graphicFrame macro="">
      <xdr:nvGraphicFramePr>
        <xdr:cNvPr id="2" name="Chart 2">
          <a:extLst>
            <a:ext uri="{FF2B5EF4-FFF2-40B4-BE49-F238E27FC236}">
              <a16:creationId xmlns:a16="http://schemas.microsoft.com/office/drawing/2014/main" id="{6F9ECF4B-43B3-47CA-BEAF-E4B1F073F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9525</xdr:rowOff>
    </xdr:to>
    <xdr:sp macro="" textlink="">
      <xdr:nvSpPr>
        <xdr:cNvPr id="2" name="Line 1">
          <a:extLst>
            <a:ext uri="{FF2B5EF4-FFF2-40B4-BE49-F238E27FC236}">
              <a16:creationId xmlns:a16="http://schemas.microsoft.com/office/drawing/2014/main" id="{57EC8643-38E9-45BD-9740-6BF4F1F774D7}"/>
            </a:ext>
          </a:extLst>
        </xdr:cNvPr>
        <xdr:cNvSpPr>
          <a:spLocks noChangeShapeType="1"/>
        </xdr:cNvSpPr>
      </xdr:nvSpPr>
      <xdr:spPr bwMode="auto">
        <a:xfrm flipH="1" flipV="1">
          <a:off x="0" y="342900"/>
          <a:ext cx="68580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66675</xdr:colOff>
      <xdr:row>23</xdr:row>
      <xdr:rowOff>9525</xdr:rowOff>
    </xdr:from>
    <xdr:to>
      <xdr:col>5</xdr:col>
      <xdr:colOff>333375</xdr:colOff>
      <xdr:row>47</xdr:row>
      <xdr:rowOff>133351</xdr:rowOff>
    </xdr:to>
    <xdr:graphicFrame macro="">
      <xdr:nvGraphicFramePr>
        <xdr:cNvPr id="2" name="Chart 2">
          <a:extLst>
            <a:ext uri="{FF2B5EF4-FFF2-40B4-BE49-F238E27FC236}">
              <a16:creationId xmlns:a16="http://schemas.microsoft.com/office/drawing/2014/main" id="{D3CEF6D9-FFE6-4AD1-94C6-3A6389F4AC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9525</xdr:rowOff>
    </xdr:from>
    <xdr:to>
      <xdr:col>0</xdr:col>
      <xdr:colOff>1323975</xdr:colOff>
      <xdr:row>6</xdr:row>
      <xdr:rowOff>0</xdr:rowOff>
    </xdr:to>
    <xdr:sp macro="" textlink="">
      <xdr:nvSpPr>
        <xdr:cNvPr id="2" name="Line 2">
          <a:extLst>
            <a:ext uri="{FF2B5EF4-FFF2-40B4-BE49-F238E27FC236}">
              <a16:creationId xmlns:a16="http://schemas.microsoft.com/office/drawing/2014/main" id="{F6410CC0-2D33-4E10-B205-9622385C0A1B}"/>
            </a:ext>
          </a:extLst>
        </xdr:cNvPr>
        <xdr:cNvSpPr>
          <a:spLocks noChangeShapeType="1"/>
        </xdr:cNvSpPr>
      </xdr:nvSpPr>
      <xdr:spPr bwMode="auto">
        <a:xfrm>
          <a:off x="0" y="695325"/>
          <a:ext cx="685800" cy="333375"/>
        </a:xfrm>
        <a:prstGeom prst="line">
          <a:avLst/>
        </a:prstGeom>
        <a:noFill/>
        <a:ln w="9525">
          <a:solidFill>
            <a:srgbClr val="000000"/>
          </a:solidFill>
          <a:round/>
          <a:headEnd/>
          <a:tailEnd/>
        </a:ln>
      </xdr:spPr>
    </xdr:sp>
    <xdr:clientData/>
  </xdr:twoCellAnchor>
  <xdr:oneCellAnchor>
    <xdr:from>
      <xdr:col>0</xdr:col>
      <xdr:colOff>200025</xdr:colOff>
      <xdr:row>29</xdr:row>
      <xdr:rowOff>228599</xdr:rowOff>
    </xdr:from>
    <xdr:ext cx="10495207" cy="5133975"/>
    <xdr:pic>
      <xdr:nvPicPr>
        <xdr:cNvPr id="3" name="図 2">
          <a:extLst>
            <a:ext uri="{FF2B5EF4-FFF2-40B4-BE49-F238E27FC236}">
              <a16:creationId xmlns:a16="http://schemas.microsoft.com/office/drawing/2014/main" id="{4E8CE8B6-8485-4338-902B-E9BD969EECDB}"/>
            </a:ext>
          </a:extLst>
        </xdr:cNvPr>
        <xdr:cNvPicPr>
          <a:picLocks noChangeAspect="1"/>
        </xdr:cNvPicPr>
      </xdr:nvPicPr>
      <xdr:blipFill>
        <a:blip xmlns:r="http://schemas.openxmlformats.org/officeDocument/2006/relationships" r:embed="rId1"/>
        <a:stretch>
          <a:fillRect/>
        </a:stretch>
      </xdr:blipFill>
      <xdr:spPr>
        <a:xfrm>
          <a:off x="200025" y="5143499"/>
          <a:ext cx="10495207" cy="5133975"/>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0</xdr:col>
      <xdr:colOff>9525</xdr:colOff>
      <xdr:row>2</xdr:row>
      <xdr:rowOff>9525</xdr:rowOff>
    </xdr:from>
    <xdr:to>
      <xdr:col>0</xdr:col>
      <xdr:colOff>1285875</xdr:colOff>
      <xdr:row>4</xdr:row>
      <xdr:rowOff>0</xdr:rowOff>
    </xdr:to>
    <xdr:sp macro="" textlink="">
      <xdr:nvSpPr>
        <xdr:cNvPr id="2" name="Line 4">
          <a:extLst>
            <a:ext uri="{FF2B5EF4-FFF2-40B4-BE49-F238E27FC236}">
              <a16:creationId xmlns:a16="http://schemas.microsoft.com/office/drawing/2014/main" id="{2FC5B6C4-4CEA-474D-A2AA-F0A5AF9E5AC4}"/>
            </a:ext>
          </a:extLst>
        </xdr:cNvPr>
        <xdr:cNvSpPr>
          <a:spLocks noChangeShapeType="1"/>
        </xdr:cNvSpPr>
      </xdr:nvSpPr>
      <xdr:spPr bwMode="auto">
        <a:xfrm>
          <a:off x="9525" y="352425"/>
          <a:ext cx="676275" cy="333375"/>
        </a:xfrm>
        <a:prstGeom prst="line">
          <a:avLst/>
        </a:prstGeom>
        <a:noFill/>
        <a:ln w="9525">
          <a:solidFill>
            <a:srgbClr val="000000"/>
          </a:solidFill>
          <a:round/>
          <a:headEnd/>
          <a:tailEnd/>
        </a:ln>
      </xdr:spPr>
    </xdr:sp>
    <xdr:clientData/>
  </xdr:twoCellAnchor>
  <xdr:twoCellAnchor>
    <xdr:from>
      <xdr:col>0</xdr:col>
      <xdr:colOff>0</xdr:colOff>
      <xdr:row>28</xdr:row>
      <xdr:rowOff>95250</xdr:rowOff>
    </xdr:from>
    <xdr:to>
      <xdr:col>3</xdr:col>
      <xdr:colOff>1409700</xdr:colOff>
      <xdr:row>50</xdr:row>
      <xdr:rowOff>133350</xdr:rowOff>
    </xdr:to>
    <xdr:graphicFrame macro="">
      <xdr:nvGraphicFramePr>
        <xdr:cNvPr id="3" name="Chart 6">
          <a:extLst>
            <a:ext uri="{FF2B5EF4-FFF2-40B4-BE49-F238E27FC236}">
              <a16:creationId xmlns:a16="http://schemas.microsoft.com/office/drawing/2014/main" id="{EADA4F92-D74F-4FC3-8915-D33A61356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238125</xdr:rowOff>
    </xdr:to>
    <xdr:sp macro="" textlink="">
      <xdr:nvSpPr>
        <xdr:cNvPr id="2" name="Line 1">
          <a:extLst>
            <a:ext uri="{FF2B5EF4-FFF2-40B4-BE49-F238E27FC236}">
              <a16:creationId xmlns:a16="http://schemas.microsoft.com/office/drawing/2014/main" id="{C98C6A90-87ED-49A9-8636-152E072E4FBE}"/>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25</xdr:row>
      <xdr:rowOff>0</xdr:rowOff>
    </xdr:from>
    <xdr:to>
      <xdr:col>1</xdr:col>
      <xdr:colOff>0</xdr:colOff>
      <xdr:row>26</xdr:row>
      <xdr:rowOff>238125</xdr:rowOff>
    </xdr:to>
    <xdr:sp macro="" textlink="">
      <xdr:nvSpPr>
        <xdr:cNvPr id="3" name="Line 2">
          <a:extLst>
            <a:ext uri="{FF2B5EF4-FFF2-40B4-BE49-F238E27FC236}">
              <a16:creationId xmlns:a16="http://schemas.microsoft.com/office/drawing/2014/main" id="{7A6D064A-7363-4607-8314-17B9029AD911}"/>
            </a:ext>
          </a:extLst>
        </xdr:cNvPr>
        <xdr:cNvSpPr>
          <a:spLocks noChangeShapeType="1"/>
        </xdr:cNvSpPr>
      </xdr:nvSpPr>
      <xdr:spPr bwMode="auto">
        <a:xfrm>
          <a:off x="9525" y="428625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200025</xdr:colOff>
      <xdr:row>30</xdr:row>
      <xdr:rowOff>57150</xdr:rowOff>
    </xdr:from>
    <xdr:to>
      <xdr:col>1</xdr:col>
      <xdr:colOff>1514475</xdr:colOff>
      <xdr:row>30</xdr:row>
      <xdr:rowOff>57150</xdr:rowOff>
    </xdr:to>
    <xdr:sp macro="" textlink="">
      <xdr:nvSpPr>
        <xdr:cNvPr id="2" name="Line 1">
          <a:extLst>
            <a:ext uri="{FF2B5EF4-FFF2-40B4-BE49-F238E27FC236}">
              <a16:creationId xmlns:a16="http://schemas.microsoft.com/office/drawing/2014/main" id="{00B700A8-4EE5-40CA-9425-FF7AF418E22F}"/>
            </a:ext>
          </a:extLst>
        </xdr:cNvPr>
        <xdr:cNvSpPr>
          <a:spLocks noChangeShapeType="1"/>
        </xdr:cNvSpPr>
      </xdr:nvSpPr>
      <xdr:spPr bwMode="auto">
        <a:xfrm>
          <a:off x="885825" y="5200650"/>
          <a:ext cx="4857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32</xdr:row>
      <xdr:rowOff>57150</xdr:rowOff>
    </xdr:from>
    <xdr:to>
      <xdr:col>3</xdr:col>
      <xdr:colOff>1609725</xdr:colOff>
      <xdr:row>50</xdr:row>
      <xdr:rowOff>133350</xdr:rowOff>
    </xdr:to>
    <xdr:graphicFrame macro="">
      <xdr:nvGraphicFramePr>
        <xdr:cNvPr id="3" name="Chart 2">
          <a:extLst>
            <a:ext uri="{FF2B5EF4-FFF2-40B4-BE49-F238E27FC236}">
              <a16:creationId xmlns:a16="http://schemas.microsoft.com/office/drawing/2014/main" id="{530FE55E-B028-450D-BC86-F8519144D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xdr:row>
      <xdr:rowOff>19050</xdr:rowOff>
    </xdr:from>
    <xdr:to>
      <xdr:col>1</xdr:col>
      <xdr:colOff>0</xdr:colOff>
      <xdr:row>3</xdr:row>
      <xdr:rowOff>180975</xdr:rowOff>
    </xdr:to>
    <xdr:sp macro="" textlink="">
      <xdr:nvSpPr>
        <xdr:cNvPr id="4" name="Line 5">
          <a:extLst>
            <a:ext uri="{FF2B5EF4-FFF2-40B4-BE49-F238E27FC236}">
              <a16:creationId xmlns:a16="http://schemas.microsoft.com/office/drawing/2014/main" id="{3E1E0BBC-5F43-4252-B452-C7756DB7505E}"/>
            </a:ext>
          </a:extLst>
        </xdr:cNvPr>
        <xdr:cNvSpPr>
          <a:spLocks noChangeShapeType="1"/>
        </xdr:cNvSpPr>
      </xdr:nvSpPr>
      <xdr:spPr bwMode="auto">
        <a:xfrm>
          <a:off x="19050" y="361950"/>
          <a:ext cx="6667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3</xdr:row>
      <xdr:rowOff>180975</xdr:rowOff>
    </xdr:to>
    <xdr:sp macro="" textlink="">
      <xdr:nvSpPr>
        <xdr:cNvPr id="2" name="Line 5">
          <a:extLst>
            <a:ext uri="{FF2B5EF4-FFF2-40B4-BE49-F238E27FC236}">
              <a16:creationId xmlns:a16="http://schemas.microsoft.com/office/drawing/2014/main" id="{317C42DF-BA8C-478C-8DA0-B8E8AA62EC13}"/>
            </a:ext>
          </a:extLst>
        </xdr:cNvPr>
        <xdr:cNvSpPr>
          <a:spLocks noChangeShapeType="1"/>
        </xdr:cNvSpPr>
      </xdr:nvSpPr>
      <xdr:spPr bwMode="auto">
        <a:xfrm>
          <a:off x="19050" y="361950"/>
          <a:ext cx="6667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1C5CEE28-7F59-432F-BAD3-DD69A4DCF448}"/>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9525</xdr:colOff>
      <xdr:row>2</xdr:row>
      <xdr:rowOff>9525</xdr:rowOff>
    </xdr:from>
    <xdr:to>
      <xdr:col>0</xdr:col>
      <xdr:colOff>800100</xdr:colOff>
      <xdr:row>3</xdr:row>
      <xdr:rowOff>276225</xdr:rowOff>
    </xdr:to>
    <xdr:sp macro="" textlink="">
      <xdr:nvSpPr>
        <xdr:cNvPr id="2" name="Line 1">
          <a:extLst>
            <a:ext uri="{FF2B5EF4-FFF2-40B4-BE49-F238E27FC236}">
              <a16:creationId xmlns:a16="http://schemas.microsoft.com/office/drawing/2014/main" id="{1BA30CFD-A4B7-46E1-8E38-369FB417811A}"/>
            </a:ext>
          </a:extLst>
        </xdr:cNvPr>
        <xdr:cNvSpPr>
          <a:spLocks noChangeShapeType="1"/>
        </xdr:cNvSpPr>
      </xdr:nvSpPr>
      <xdr:spPr bwMode="auto">
        <a:xfrm>
          <a:off x="9525" y="35242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37</xdr:row>
      <xdr:rowOff>66675</xdr:rowOff>
    </xdr:from>
    <xdr:to>
      <xdr:col>7</xdr:col>
      <xdr:colOff>19050</xdr:colOff>
      <xdr:row>57</xdr:row>
      <xdr:rowOff>142875</xdr:rowOff>
    </xdr:to>
    <xdr:graphicFrame macro="">
      <xdr:nvGraphicFramePr>
        <xdr:cNvPr id="3" name="Chart 1025">
          <a:extLst>
            <a:ext uri="{FF2B5EF4-FFF2-40B4-BE49-F238E27FC236}">
              <a16:creationId xmlns:a16="http://schemas.microsoft.com/office/drawing/2014/main" id="{7660A491-E5B9-4658-8EDF-D1CDD5C8A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xdr:row>
      <xdr:rowOff>19050</xdr:rowOff>
    </xdr:from>
    <xdr:to>
      <xdr:col>0</xdr:col>
      <xdr:colOff>742950</xdr:colOff>
      <xdr:row>3</xdr:row>
      <xdr:rowOff>219075</xdr:rowOff>
    </xdr:to>
    <xdr:sp macro="" textlink="">
      <xdr:nvSpPr>
        <xdr:cNvPr id="2" name="Line 1">
          <a:extLst>
            <a:ext uri="{FF2B5EF4-FFF2-40B4-BE49-F238E27FC236}">
              <a16:creationId xmlns:a16="http://schemas.microsoft.com/office/drawing/2014/main" id="{9AD06C3C-59AE-47EC-8B72-810FDAC0F114}"/>
            </a:ext>
          </a:extLst>
        </xdr:cNvPr>
        <xdr:cNvSpPr>
          <a:spLocks noChangeShapeType="1"/>
        </xdr:cNvSpPr>
      </xdr:nvSpPr>
      <xdr:spPr bwMode="auto">
        <a:xfrm>
          <a:off x="0" y="361950"/>
          <a:ext cx="6858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31</xdr:row>
      <xdr:rowOff>152400</xdr:rowOff>
    </xdr:from>
    <xdr:to>
      <xdr:col>9</xdr:col>
      <xdr:colOff>762000</xdr:colOff>
      <xdr:row>55</xdr:row>
      <xdr:rowOff>133350</xdr:rowOff>
    </xdr:to>
    <xdr:graphicFrame macro="">
      <xdr:nvGraphicFramePr>
        <xdr:cNvPr id="3" name="Chart 6">
          <a:extLst>
            <a:ext uri="{FF2B5EF4-FFF2-40B4-BE49-F238E27FC236}">
              <a16:creationId xmlns:a16="http://schemas.microsoft.com/office/drawing/2014/main" id="{3194EA56-C000-4A6F-ACDD-929B46D42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0</xdr:rowOff>
    </xdr:to>
    <xdr:graphicFrame macro="">
      <xdr:nvGraphicFramePr>
        <xdr:cNvPr id="2" name="Chart 2">
          <a:extLst>
            <a:ext uri="{FF2B5EF4-FFF2-40B4-BE49-F238E27FC236}">
              <a16:creationId xmlns:a16="http://schemas.microsoft.com/office/drawing/2014/main" id="{F444C403-BC59-4B90-BC4A-91E828BE1F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2</xdr:row>
      <xdr:rowOff>19050</xdr:rowOff>
    </xdr:from>
    <xdr:to>
      <xdr:col>1</xdr:col>
      <xdr:colOff>742950</xdr:colOff>
      <xdr:row>3</xdr:row>
      <xdr:rowOff>219075</xdr:rowOff>
    </xdr:to>
    <xdr:sp macro="" textlink="">
      <xdr:nvSpPr>
        <xdr:cNvPr id="2" name="Line 1">
          <a:extLst>
            <a:ext uri="{FF2B5EF4-FFF2-40B4-BE49-F238E27FC236}">
              <a16:creationId xmlns:a16="http://schemas.microsoft.com/office/drawing/2014/main" id="{E616FF15-CC6A-41C9-B022-E7C0E4B6AA62}"/>
            </a:ext>
          </a:extLst>
        </xdr:cNvPr>
        <xdr:cNvSpPr>
          <a:spLocks noChangeShapeType="1"/>
        </xdr:cNvSpPr>
      </xdr:nvSpPr>
      <xdr:spPr bwMode="auto">
        <a:xfrm>
          <a:off x="685800" y="361950"/>
          <a:ext cx="6858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285750</xdr:colOff>
      <xdr:row>28</xdr:row>
      <xdr:rowOff>206375</xdr:rowOff>
    </xdr:from>
    <xdr:to>
      <xdr:col>10</xdr:col>
      <xdr:colOff>676275</xdr:colOff>
      <xdr:row>54</xdr:row>
      <xdr:rowOff>101600</xdr:rowOff>
    </xdr:to>
    <xdr:graphicFrame macro="">
      <xdr:nvGraphicFramePr>
        <xdr:cNvPr id="3" name="Chart 6">
          <a:extLst>
            <a:ext uri="{FF2B5EF4-FFF2-40B4-BE49-F238E27FC236}">
              <a16:creationId xmlns:a16="http://schemas.microsoft.com/office/drawing/2014/main" id="{9B25201E-723B-4DEB-AE4B-682609765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224117</xdr:colOff>
      <xdr:row>30</xdr:row>
      <xdr:rowOff>168088</xdr:rowOff>
    </xdr:from>
    <xdr:to>
      <xdr:col>3</xdr:col>
      <xdr:colOff>425823</xdr:colOff>
      <xdr:row>32</xdr:row>
      <xdr:rowOff>100853</xdr:rowOff>
    </xdr:to>
    <xdr:sp macro="" textlink="">
      <xdr:nvSpPr>
        <xdr:cNvPr id="4" name="テキスト ボックス 3">
          <a:extLst>
            <a:ext uri="{FF2B5EF4-FFF2-40B4-BE49-F238E27FC236}">
              <a16:creationId xmlns:a16="http://schemas.microsoft.com/office/drawing/2014/main" id="{4EAE7B32-C6F2-4C5C-B924-D491BA6B5134}"/>
            </a:ext>
          </a:extLst>
        </xdr:cNvPr>
        <xdr:cNvSpPr txBox="1"/>
      </xdr:nvSpPr>
      <xdr:spPr>
        <a:xfrm>
          <a:off x="1595717" y="5311588"/>
          <a:ext cx="887506" cy="27566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幼保連携型</a:t>
          </a:r>
        </a:p>
      </xdr:txBody>
    </xdr:sp>
    <xdr:clientData/>
  </xdr:twoCellAnchor>
  <xdr:twoCellAnchor>
    <xdr:from>
      <xdr:col>5</xdr:col>
      <xdr:colOff>224118</xdr:colOff>
      <xdr:row>37</xdr:row>
      <xdr:rowOff>33619</xdr:rowOff>
    </xdr:from>
    <xdr:to>
      <xdr:col>6</xdr:col>
      <xdr:colOff>369794</xdr:colOff>
      <xdr:row>39</xdr:row>
      <xdr:rowOff>44824</xdr:rowOff>
    </xdr:to>
    <xdr:sp macro="" textlink="">
      <xdr:nvSpPr>
        <xdr:cNvPr id="5" name="テキスト ボックス 4">
          <a:extLst>
            <a:ext uri="{FF2B5EF4-FFF2-40B4-BE49-F238E27FC236}">
              <a16:creationId xmlns:a16="http://schemas.microsoft.com/office/drawing/2014/main" id="{6BF8E2E5-6856-4DD7-A30C-144CCB3AE00C}"/>
            </a:ext>
          </a:extLst>
        </xdr:cNvPr>
        <xdr:cNvSpPr txBox="1"/>
      </xdr:nvSpPr>
      <xdr:spPr>
        <a:xfrm>
          <a:off x="3653118" y="6377269"/>
          <a:ext cx="831476" cy="354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幼稚園型</a:t>
          </a:r>
        </a:p>
      </xdr:txBody>
    </xdr:sp>
    <xdr:clientData/>
  </xdr:twoCellAnchor>
  <xdr:twoCellAnchor>
    <xdr:from>
      <xdr:col>8</xdr:col>
      <xdr:colOff>280149</xdr:colOff>
      <xdr:row>42</xdr:row>
      <xdr:rowOff>100853</xdr:rowOff>
    </xdr:from>
    <xdr:to>
      <xdr:col>9</xdr:col>
      <xdr:colOff>448235</xdr:colOff>
      <xdr:row>45</xdr:row>
      <xdr:rowOff>22413</xdr:rowOff>
    </xdr:to>
    <xdr:sp macro="" textlink="">
      <xdr:nvSpPr>
        <xdr:cNvPr id="6" name="テキスト ボックス 5">
          <a:extLst>
            <a:ext uri="{FF2B5EF4-FFF2-40B4-BE49-F238E27FC236}">
              <a16:creationId xmlns:a16="http://schemas.microsoft.com/office/drawing/2014/main" id="{48A45DC9-700F-486F-A2D6-3B4850B1747F}"/>
            </a:ext>
          </a:extLst>
        </xdr:cNvPr>
        <xdr:cNvSpPr txBox="1"/>
      </xdr:nvSpPr>
      <xdr:spPr>
        <a:xfrm>
          <a:off x="5766549" y="7301753"/>
          <a:ext cx="853886" cy="435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保育所型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47625</xdr:colOff>
      <xdr:row>30</xdr:row>
      <xdr:rowOff>57150</xdr:rowOff>
    </xdr:from>
    <xdr:to>
      <xdr:col>4</xdr:col>
      <xdr:colOff>1285875</xdr:colOff>
      <xdr:row>45</xdr:row>
      <xdr:rowOff>133350</xdr:rowOff>
    </xdr:to>
    <xdr:graphicFrame macro="">
      <xdr:nvGraphicFramePr>
        <xdr:cNvPr id="2" name="Chart 1">
          <a:extLst>
            <a:ext uri="{FF2B5EF4-FFF2-40B4-BE49-F238E27FC236}">
              <a16:creationId xmlns:a16="http://schemas.microsoft.com/office/drawing/2014/main" id="{1AD086E0-5A41-461C-BBD7-9962F2264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xdr:row>
      <xdr:rowOff>0</xdr:rowOff>
    </xdr:from>
    <xdr:to>
      <xdr:col>1</xdr:col>
      <xdr:colOff>0</xdr:colOff>
      <xdr:row>3</xdr:row>
      <xdr:rowOff>314325</xdr:rowOff>
    </xdr:to>
    <xdr:sp macro="" textlink="">
      <xdr:nvSpPr>
        <xdr:cNvPr id="3" name="Line 2">
          <a:extLst>
            <a:ext uri="{FF2B5EF4-FFF2-40B4-BE49-F238E27FC236}">
              <a16:creationId xmlns:a16="http://schemas.microsoft.com/office/drawing/2014/main" id="{50656FDE-5A2F-40BA-8A2A-10DF21535D6A}"/>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19050</xdr:colOff>
      <xdr:row>3</xdr:row>
      <xdr:rowOff>19050</xdr:rowOff>
    </xdr:from>
    <xdr:to>
      <xdr:col>0</xdr:col>
      <xdr:colOff>800100</xdr:colOff>
      <xdr:row>5</xdr:row>
      <xdr:rowOff>247650</xdr:rowOff>
    </xdr:to>
    <xdr:sp macro="" textlink="">
      <xdr:nvSpPr>
        <xdr:cNvPr id="2" name="Line 1">
          <a:extLst>
            <a:ext uri="{FF2B5EF4-FFF2-40B4-BE49-F238E27FC236}">
              <a16:creationId xmlns:a16="http://schemas.microsoft.com/office/drawing/2014/main" id="{40783CEE-22A6-48C1-8213-59F3CA7DFBB7}"/>
            </a:ext>
          </a:extLst>
        </xdr:cNvPr>
        <xdr:cNvSpPr>
          <a:spLocks noChangeShapeType="1"/>
        </xdr:cNvSpPr>
      </xdr:nvSpPr>
      <xdr:spPr bwMode="auto">
        <a:xfrm>
          <a:off x="19050" y="533400"/>
          <a:ext cx="6667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56</xdr:row>
      <xdr:rowOff>19050</xdr:rowOff>
    </xdr:from>
    <xdr:to>
      <xdr:col>0</xdr:col>
      <xdr:colOff>800100</xdr:colOff>
      <xdr:row>58</xdr:row>
      <xdr:rowOff>247650</xdr:rowOff>
    </xdr:to>
    <xdr:sp macro="" textlink="">
      <xdr:nvSpPr>
        <xdr:cNvPr id="3" name="Line 2">
          <a:extLst>
            <a:ext uri="{FF2B5EF4-FFF2-40B4-BE49-F238E27FC236}">
              <a16:creationId xmlns:a16="http://schemas.microsoft.com/office/drawing/2014/main" id="{8F2EE4B3-C6CA-499D-8600-68EE6F7EE2C4}"/>
            </a:ext>
          </a:extLst>
        </xdr:cNvPr>
        <xdr:cNvSpPr>
          <a:spLocks noChangeShapeType="1"/>
        </xdr:cNvSpPr>
      </xdr:nvSpPr>
      <xdr:spPr bwMode="auto">
        <a:xfrm>
          <a:off x="19050" y="9620250"/>
          <a:ext cx="6667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333375</xdr:colOff>
      <xdr:row>35</xdr:row>
      <xdr:rowOff>133350</xdr:rowOff>
    </xdr:from>
    <xdr:to>
      <xdr:col>11</xdr:col>
      <xdr:colOff>247651</xdr:colOff>
      <xdr:row>52</xdr:row>
      <xdr:rowOff>247650</xdr:rowOff>
    </xdr:to>
    <xdr:graphicFrame macro="">
      <xdr:nvGraphicFramePr>
        <xdr:cNvPr id="4" name="グラフ 3">
          <a:extLst>
            <a:ext uri="{FF2B5EF4-FFF2-40B4-BE49-F238E27FC236}">
              <a16:creationId xmlns:a16="http://schemas.microsoft.com/office/drawing/2014/main" id="{FB8A5EAE-065A-400D-8B16-649E4888E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323850</xdr:colOff>
      <xdr:row>88</xdr:row>
      <xdr:rowOff>152400</xdr:rowOff>
    </xdr:from>
    <xdr:to>
      <xdr:col>11</xdr:col>
      <xdr:colOff>266700</xdr:colOff>
      <xdr:row>105</xdr:row>
      <xdr:rowOff>257175</xdr:rowOff>
    </xdr:to>
    <xdr:graphicFrame macro="">
      <xdr:nvGraphicFramePr>
        <xdr:cNvPr id="5" name="グラフ 4">
          <a:extLst>
            <a:ext uri="{FF2B5EF4-FFF2-40B4-BE49-F238E27FC236}">
              <a16:creationId xmlns:a16="http://schemas.microsoft.com/office/drawing/2014/main" id="{EE3C243C-61E0-4994-9414-EEBB40900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0.06562</cdr:x>
      <cdr:y>0.0263</cdr:y>
    </cdr:from>
    <cdr:to>
      <cdr:x>0.14646</cdr:x>
      <cdr:y>0.09358</cdr:y>
    </cdr:to>
    <cdr:sp macro="" textlink="">
      <cdr:nvSpPr>
        <cdr:cNvPr id="2" name="テキスト ボックス 4"/>
        <cdr:cNvSpPr txBox="1"/>
      </cdr:nvSpPr>
      <cdr:spPr>
        <a:xfrm xmlns:a="http://schemas.openxmlformats.org/drawingml/2006/main">
          <a:off x="479425" y="107950"/>
          <a:ext cx="590550" cy="276225"/>
        </a:xfrm>
        <a:prstGeom xmlns:a="http://schemas.openxmlformats.org/drawingml/2006/main" prst="rect">
          <a:avLst/>
        </a:prstGeom>
        <a:solidFill xmlns:a="http://schemas.openxmlformats.org/drawingml/2006/main">
          <a:schemeClr val="lt1"/>
        </a:solidFill>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100">
              <a:solidFill>
                <a:sysClr val="windowText" lastClr="000000"/>
              </a:solidFill>
            </a:rPr>
            <a:t>公立</a:t>
          </a:r>
        </a:p>
      </cdr:txBody>
    </cdr:sp>
  </cdr:relSizeAnchor>
</c:userShapes>
</file>

<file path=xl/drawings/drawing44.xml><?xml version="1.0" encoding="utf-8"?>
<c:userShapes xmlns:c="http://schemas.openxmlformats.org/drawingml/2006/chart">
  <cdr:relSizeAnchor xmlns:cdr="http://schemas.openxmlformats.org/drawingml/2006/chartDrawing">
    <cdr:from>
      <cdr:x>0.06804</cdr:x>
      <cdr:y>0.02333</cdr:y>
    </cdr:from>
    <cdr:to>
      <cdr:x>0.14805</cdr:x>
      <cdr:y>0.08463</cdr:y>
    </cdr:to>
    <cdr:sp macro="" textlink="">
      <cdr:nvSpPr>
        <cdr:cNvPr id="2" name="テキスト ボックス 4"/>
        <cdr:cNvSpPr txBox="1"/>
      </cdr:nvSpPr>
      <cdr:spPr>
        <a:xfrm xmlns:a="http://schemas.openxmlformats.org/drawingml/2006/main">
          <a:off x="499008" y="103331"/>
          <a:ext cx="586813" cy="271506"/>
        </a:xfrm>
        <a:prstGeom xmlns:a="http://schemas.openxmlformats.org/drawingml/2006/main" prst="rect">
          <a:avLst/>
        </a:prstGeom>
        <a:solidFill xmlns:a="http://schemas.openxmlformats.org/drawingml/2006/main">
          <a:schemeClr val="lt1"/>
        </a:solidFill>
        <a:ln xmlns:a="http://schemas.openxmlformats.org/drawingml/2006/main" w="9525" cmpd="sng">
          <a:solidFill>
            <a:sysClr val="windowText" lastClr="000000"/>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1100">
              <a:solidFill>
                <a:sysClr val="windowText" lastClr="000000"/>
              </a:solidFill>
            </a:rPr>
            <a:t>私立</a:t>
          </a:r>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128308</xdr:colOff>
      <xdr:row>31</xdr:row>
      <xdr:rowOff>91888</xdr:rowOff>
    </xdr:from>
    <xdr:to>
      <xdr:col>9</xdr:col>
      <xdr:colOff>585508</xdr:colOff>
      <xdr:row>55</xdr:row>
      <xdr:rowOff>72838</xdr:rowOff>
    </xdr:to>
    <xdr:graphicFrame macro="">
      <xdr:nvGraphicFramePr>
        <xdr:cNvPr id="2" name="Chart 4">
          <a:extLst>
            <a:ext uri="{FF2B5EF4-FFF2-40B4-BE49-F238E27FC236}">
              <a16:creationId xmlns:a16="http://schemas.microsoft.com/office/drawing/2014/main" id="{5B4E5CA2-C120-4846-B3F0-C20B6D68A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123825</xdr:colOff>
      <xdr:row>36</xdr:row>
      <xdr:rowOff>104775</xdr:rowOff>
    </xdr:from>
    <xdr:to>
      <xdr:col>9</xdr:col>
      <xdr:colOff>571500</xdr:colOff>
      <xdr:row>60</xdr:row>
      <xdr:rowOff>95250</xdr:rowOff>
    </xdr:to>
    <xdr:graphicFrame macro="">
      <xdr:nvGraphicFramePr>
        <xdr:cNvPr id="2" name="Chart 3">
          <a:extLst>
            <a:ext uri="{FF2B5EF4-FFF2-40B4-BE49-F238E27FC236}">
              <a16:creationId xmlns:a16="http://schemas.microsoft.com/office/drawing/2014/main" id="{461445F7-BF2A-417A-BED2-BDBA9E3D5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4</xdr:row>
      <xdr:rowOff>19050</xdr:rowOff>
    </xdr:from>
    <xdr:to>
      <xdr:col>0</xdr:col>
      <xdr:colOff>800100</xdr:colOff>
      <xdr:row>6</xdr:row>
      <xdr:rowOff>247650</xdr:rowOff>
    </xdr:to>
    <xdr:sp macro="" textlink="">
      <xdr:nvSpPr>
        <xdr:cNvPr id="2" name="Line 1">
          <a:extLst>
            <a:ext uri="{FF2B5EF4-FFF2-40B4-BE49-F238E27FC236}">
              <a16:creationId xmlns:a16="http://schemas.microsoft.com/office/drawing/2014/main" id="{B6969767-A388-465A-B759-63B60859D297}"/>
            </a:ext>
          </a:extLst>
        </xdr:cNvPr>
        <xdr:cNvSpPr>
          <a:spLocks noChangeShapeType="1"/>
        </xdr:cNvSpPr>
      </xdr:nvSpPr>
      <xdr:spPr bwMode="auto">
        <a:xfrm>
          <a:off x="19050" y="704850"/>
          <a:ext cx="6667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63500</xdr:colOff>
      <xdr:row>15</xdr:row>
      <xdr:rowOff>28575</xdr:rowOff>
    </xdr:from>
    <xdr:to>
      <xdr:col>9</xdr:col>
      <xdr:colOff>73025</xdr:colOff>
      <xdr:row>35</xdr:row>
      <xdr:rowOff>28576</xdr:rowOff>
    </xdr:to>
    <xdr:graphicFrame macro="">
      <xdr:nvGraphicFramePr>
        <xdr:cNvPr id="3" name="グラフ 2">
          <a:extLst>
            <a:ext uri="{FF2B5EF4-FFF2-40B4-BE49-F238E27FC236}">
              <a16:creationId xmlns:a16="http://schemas.microsoft.com/office/drawing/2014/main" id="{B33A7B60-D41F-4B06-920A-B8C99CB1F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38100</xdr:colOff>
      <xdr:row>25</xdr:row>
      <xdr:rowOff>66675</xdr:rowOff>
    </xdr:from>
    <xdr:to>
      <xdr:col>5</xdr:col>
      <xdr:colOff>1619250</xdr:colOff>
      <xdr:row>47</xdr:row>
      <xdr:rowOff>123825</xdr:rowOff>
    </xdr:to>
    <xdr:graphicFrame macro="">
      <xdr:nvGraphicFramePr>
        <xdr:cNvPr id="2" name="Chart 3">
          <a:extLst>
            <a:ext uri="{FF2B5EF4-FFF2-40B4-BE49-F238E27FC236}">
              <a16:creationId xmlns:a16="http://schemas.microsoft.com/office/drawing/2014/main" id="{734E4748-7EF8-4357-8658-5C823FD2E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219075</xdr:rowOff>
    </xdr:to>
    <xdr:sp macro="" textlink="">
      <xdr:nvSpPr>
        <xdr:cNvPr id="2" name="Line 1">
          <a:extLst>
            <a:ext uri="{FF2B5EF4-FFF2-40B4-BE49-F238E27FC236}">
              <a16:creationId xmlns:a16="http://schemas.microsoft.com/office/drawing/2014/main" id="{06E09E36-2025-470C-8FED-10371B0E6023}"/>
            </a:ext>
          </a:extLst>
        </xdr:cNvPr>
        <xdr:cNvSpPr>
          <a:spLocks noChangeShapeType="1"/>
        </xdr:cNvSpPr>
      </xdr:nvSpPr>
      <xdr:spPr bwMode="auto">
        <a:xfrm flipH="1" flipV="1">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2</xdr:row>
      <xdr:rowOff>0</xdr:rowOff>
    </xdr:from>
    <xdr:to>
      <xdr:col>0</xdr:col>
      <xdr:colOff>971550</xdr:colOff>
      <xdr:row>3</xdr:row>
      <xdr:rowOff>238125</xdr:rowOff>
    </xdr:to>
    <xdr:sp macro="" textlink="">
      <xdr:nvSpPr>
        <xdr:cNvPr id="2" name="Line 1">
          <a:extLst>
            <a:ext uri="{FF2B5EF4-FFF2-40B4-BE49-F238E27FC236}">
              <a16:creationId xmlns:a16="http://schemas.microsoft.com/office/drawing/2014/main" id="{CA795A26-BD66-42C0-B3F4-F735B732B059}"/>
            </a:ext>
          </a:extLst>
        </xdr:cNvPr>
        <xdr:cNvSpPr>
          <a:spLocks noChangeShapeType="1"/>
        </xdr:cNvSpPr>
      </xdr:nvSpPr>
      <xdr:spPr bwMode="auto">
        <a:xfrm>
          <a:off x="19050" y="3429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xdr:colOff>
      <xdr:row>22</xdr:row>
      <xdr:rowOff>152400</xdr:rowOff>
    </xdr:from>
    <xdr:to>
      <xdr:col>8</xdr:col>
      <xdr:colOff>638175</xdr:colOff>
      <xdr:row>44</xdr:row>
      <xdr:rowOff>76200</xdr:rowOff>
    </xdr:to>
    <xdr:graphicFrame macro="">
      <xdr:nvGraphicFramePr>
        <xdr:cNvPr id="3" name="Chart 3">
          <a:extLst>
            <a:ext uri="{FF2B5EF4-FFF2-40B4-BE49-F238E27FC236}">
              <a16:creationId xmlns:a16="http://schemas.microsoft.com/office/drawing/2014/main" id="{B2FA1C06-7264-4A1B-89C5-EA941EE4A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219075</xdr:rowOff>
    </xdr:to>
    <xdr:sp macro="" textlink="">
      <xdr:nvSpPr>
        <xdr:cNvPr id="2" name="Line 1">
          <a:extLst>
            <a:ext uri="{FF2B5EF4-FFF2-40B4-BE49-F238E27FC236}">
              <a16:creationId xmlns:a16="http://schemas.microsoft.com/office/drawing/2014/main" id="{5E294A71-24B5-4BE1-A10A-7665F63BCF19}"/>
            </a:ext>
          </a:extLst>
        </xdr:cNvPr>
        <xdr:cNvSpPr>
          <a:spLocks noChangeShapeType="1"/>
        </xdr:cNvSpPr>
      </xdr:nvSpPr>
      <xdr:spPr bwMode="auto">
        <a:xfrm flipH="1" flipV="1">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85725</xdr:colOff>
      <xdr:row>18</xdr:row>
      <xdr:rowOff>276224</xdr:rowOff>
    </xdr:from>
    <xdr:to>
      <xdr:col>8</xdr:col>
      <xdr:colOff>533401</xdr:colOff>
      <xdr:row>36</xdr:row>
      <xdr:rowOff>238125</xdr:rowOff>
    </xdr:to>
    <xdr:graphicFrame macro="">
      <xdr:nvGraphicFramePr>
        <xdr:cNvPr id="3" name="グラフ 1">
          <a:extLst>
            <a:ext uri="{FF2B5EF4-FFF2-40B4-BE49-F238E27FC236}">
              <a16:creationId xmlns:a16="http://schemas.microsoft.com/office/drawing/2014/main" id="{B7AB9E30-30CE-49E6-8316-36A924EAD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219075</xdr:rowOff>
    </xdr:to>
    <xdr:sp macro="" textlink="">
      <xdr:nvSpPr>
        <xdr:cNvPr id="2" name="Line 1">
          <a:extLst>
            <a:ext uri="{FF2B5EF4-FFF2-40B4-BE49-F238E27FC236}">
              <a16:creationId xmlns:a16="http://schemas.microsoft.com/office/drawing/2014/main" id="{11D3C998-BF45-45F1-A12D-891FA7CD20D5}"/>
            </a:ext>
          </a:extLst>
        </xdr:cNvPr>
        <xdr:cNvSpPr>
          <a:spLocks noChangeShapeType="1"/>
        </xdr:cNvSpPr>
      </xdr:nvSpPr>
      <xdr:spPr bwMode="auto">
        <a:xfrm flipH="1" flipV="1">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209550</xdr:colOff>
      <xdr:row>22</xdr:row>
      <xdr:rowOff>9531</xdr:rowOff>
    </xdr:from>
    <xdr:to>
      <xdr:col>6</xdr:col>
      <xdr:colOff>447675</xdr:colOff>
      <xdr:row>36</xdr:row>
      <xdr:rowOff>142875</xdr:rowOff>
    </xdr:to>
    <xdr:graphicFrame macro="">
      <xdr:nvGraphicFramePr>
        <xdr:cNvPr id="3" name="グラフ 2">
          <a:extLst>
            <a:ext uri="{FF2B5EF4-FFF2-40B4-BE49-F238E27FC236}">
              <a16:creationId xmlns:a16="http://schemas.microsoft.com/office/drawing/2014/main" id="{E22C668E-FA2C-4B54-8022-79F4EDB17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9525</xdr:colOff>
      <xdr:row>2</xdr:row>
      <xdr:rowOff>247650</xdr:rowOff>
    </xdr:from>
    <xdr:to>
      <xdr:col>1</xdr:col>
      <xdr:colOff>28575</xdr:colOff>
      <xdr:row>5</xdr:row>
      <xdr:rowOff>9525</xdr:rowOff>
    </xdr:to>
    <xdr:sp macro="" textlink="">
      <xdr:nvSpPr>
        <xdr:cNvPr id="2" name="Line 1">
          <a:extLst>
            <a:ext uri="{FF2B5EF4-FFF2-40B4-BE49-F238E27FC236}">
              <a16:creationId xmlns:a16="http://schemas.microsoft.com/office/drawing/2014/main" id="{62A7E007-7C2C-4007-83A3-5A141EBEE2C9}"/>
            </a:ext>
          </a:extLst>
        </xdr:cNvPr>
        <xdr:cNvSpPr>
          <a:spLocks noChangeShapeType="1"/>
        </xdr:cNvSpPr>
      </xdr:nvSpPr>
      <xdr:spPr bwMode="auto">
        <a:xfrm flipH="1" flipV="1">
          <a:off x="9525" y="514350"/>
          <a:ext cx="5429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29</xdr:row>
      <xdr:rowOff>0</xdr:rowOff>
    </xdr:from>
    <xdr:to>
      <xdr:col>0</xdr:col>
      <xdr:colOff>1171575</xdr:colOff>
      <xdr:row>31</xdr:row>
      <xdr:rowOff>0</xdr:rowOff>
    </xdr:to>
    <xdr:sp macro="" textlink="">
      <xdr:nvSpPr>
        <xdr:cNvPr id="3" name="Line 2">
          <a:extLst>
            <a:ext uri="{FF2B5EF4-FFF2-40B4-BE49-F238E27FC236}">
              <a16:creationId xmlns:a16="http://schemas.microsoft.com/office/drawing/2014/main" id="{01FEA36D-34F6-4909-80FE-92C7C5500498}"/>
            </a:ext>
          </a:extLst>
        </xdr:cNvPr>
        <xdr:cNvSpPr>
          <a:spLocks noChangeShapeType="1"/>
        </xdr:cNvSpPr>
      </xdr:nvSpPr>
      <xdr:spPr bwMode="auto">
        <a:xfrm flipH="1" flipV="1">
          <a:off x="9525" y="4972050"/>
          <a:ext cx="5143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54</xdr:row>
      <xdr:rowOff>247650</xdr:rowOff>
    </xdr:from>
    <xdr:to>
      <xdr:col>1</xdr:col>
      <xdr:colOff>19050</xdr:colOff>
      <xdr:row>57</xdr:row>
      <xdr:rowOff>9525</xdr:rowOff>
    </xdr:to>
    <xdr:sp macro="" textlink="">
      <xdr:nvSpPr>
        <xdr:cNvPr id="4" name="Line 3">
          <a:extLst>
            <a:ext uri="{FF2B5EF4-FFF2-40B4-BE49-F238E27FC236}">
              <a16:creationId xmlns:a16="http://schemas.microsoft.com/office/drawing/2014/main" id="{10549FCC-2F9E-497F-9AA1-FDBEE3D7937D}"/>
            </a:ext>
          </a:extLst>
        </xdr:cNvPr>
        <xdr:cNvSpPr>
          <a:spLocks noChangeShapeType="1"/>
        </xdr:cNvSpPr>
      </xdr:nvSpPr>
      <xdr:spPr bwMode="auto">
        <a:xfrm flipH="1" flipV="1">
          <a:off x="9525" y="9429750"/>
          <a:ext cx="533400"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81</xdr:row>
      <xdr:rowOff>247650</xdr:rowOff>
    </xdr:from>
    <xdr:to>
      <xdr:col>1</xdr:col>
      <xdr:colOff>19050</xdr:colOff>
      <xdr:row>83</xdr:row>
      <xdr:rowOff>238125</xdr:rowOff>
    </xdr:to>
    <xdr:sp macro="" textlink="">
      <xdr:nvSpPr>
        <xdr:cNvPr id="5" name="Line 4">
          <a:extLst>
            <a:ext uri="{FF2B5EF4-FFF2-40B4-BE49-F238E27FC236}">
              <a16:creationId xmlns:a16="http://schemas.microsoft.com/office/drawing/2014/main" id="{CC1C3AC8-A3A4-4702-9762-A2D36E8E37E8}"/>
            </a:ext>
          </a:extLst>
        </xdr:cNvPr>
        <xdr:cNvSpPr>
          <a:spLocks noChangeShapeType="1"/>
        </xdr:cNvSpPr>
      </xdr:nvSpPr>
      <xdr:spPr bwMode="auto">
        <a:xfrm flipH="1" flipV="1">
          <a:off x="9525" y="14058900"/>
          <a:ext cx="5334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108</xdr:row>
      <xdr:rowOff>0</xdr:rowOff>
    </xdr:from>
    <xdr:to>
      <xdr:col>1</xdr:col>
      <xdr:colOff>28575</xdr:colOff>
      <xdr:row>110</xdr:row>
      <xdr:rowOff>0</xdr:rowOff>
    </xdr:to>
    <xdr:sp macro="" textlink="">
      <xdr:nvSpPr>
        <xdr:cNvPr id="6" name="Line 5">
          <a:extLst>
            <a:ext uri="{FF2B5EF4-FFF2-40B4-BE49-F238E27FC236}">
              <a16:creationId xmlns:a16="http://schemas.microsoft.com/office/drawing/2014/main" id="{B484F2E3-8278-4F47-8DD5-F674710BEA05}"/>
            </a:ext>
          </a:extLst>
        </xdr:cNvPr>
        <xdr:cNvSpPr>
          <a:spLocks noChangeShapeType="1"/>
        </xdr:cNvSpPr>
      </xdr:nvSpPr>
      <xdr:spPr bwMode="auto">
        <a:xfrm flipH="1" flipV="1">
          <a:off x="9525" y="18516600"/>
          <a:ext cx="542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134</xdr:row>
      <xdr:rowOff>0</xdr:rowOff>
    </xdr:from>
    <xdr:to>
      <xdr:col>1</xdr:col>
      <xdr:colOff>0</xdr:colOff>
      <xdr:row>135</xdr:row>
      <xdr:rowOff>238125</xdr:rowOff>
    </xdr:to>
    <xdr:sp macro="" textlink="">
      <xdr:nvSpPr>
        <xdr:cNvPr id="7" name="Line 6">
          <a:extLst>
            <a:ext uri="{FF2B5EF4-FFF2-40B4-BE49-F238E27FC236}">
              <a16:creationId xmlns:a16="http://schemas.microsoft.com/office/drawing/2014/main" id="{6F91567E-F041-404C-99A6-E5C015A6BD94}"/>
            </a:ext>
          </a:extLst>
        </xdr:cNvPr>
        <xdr:cNvSpPr>
          <a:spLocks noChangeShapeType="1"/>
        </xdr:cNvSpPr>
      </xdr:nvSpPr>
      <xdr:spPr bwMode="auto">
        <a:xfrm flipH="1" flipV="1">
          <a:off x="9525" y="22974300"/>
          <a:ext cx="5143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47625</xdr:colOff>
      <xdr:row>27</xdr:row>
      <xdr:rowOff>219075</xdr:rowOff>
    </xdr:from>
    <xdr:to>
      <xdr:col>3</xdr:col>
      <xdr:colOff>1552575</xdr:colOff>
      <xdr:row>48</xdr:row>
      <xdr:rowOff>171450</xdr:rowOff>
    </xdr:to>
    <xdr:graphicFrame macro="">
      <xdr:nvGraphicFramePr>
        <xdr:cNvPr id="2" name="Chart 3">
          <a:extLst>
            <a:ext uri="{FF2B5EF4-FFF2-40B4-BE49-F238E27FC236}">
              <a16:creationId xmlns:a16="http://schemas.microsoft.com/office/drawing/2014/main" id="{6C15C715-58CE-4E2C-8E50-40728846C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9525</xdr:colOff>
      <xdr:row>5</xdr:row>
      <xdr:rowOff>9525</xdr:rowOff>
    </xdr:from>
    <xdr:to>
      <xdr:col>1</xdr:col>
      <xdr:colOff>0</xdr:colOff>
      <xdr:row>6</xdr:row>
      <xdr:rowOff>171450</xdr:rowOff>
    </xdr:to>
    <xdr:sp macro="" textlink="">
      <xdr:nvSpPr>
        <xdr:cNvPr id="2" name="Line 1">
          <a:extLst>
            <a:ext uri="{FF2B5EF4-FFF2-40B4-BE49-F238E27FC236}">
              <a16:creationId xmlns:a16="http://schemas.microsoft.com/office/drawing/2014/main" id="{20645C9D-5E70-4F1A-A587-BCBCE9182A56}"/>
            </a:ext>
          </a:extLst>
        </xdr:cNvPr>
        <xdr:cNvSpPr>
          <a:spLocks noChangeShapeType="1"/>
        </xdr:cNvSpPr>
      </xdr:nvSpPr>
      <xdr:spPr bwMode="auto">
        <a:xfrm flipH="1" flipV="1">
          <a:off x="9525" y="866775"/>
          <a:ext cx="65722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0</xdr:rowOff>
    </xdr:from>
    <xdr:to>
      <xdr:col>0</xdr:col>
      <xdr:colOff>857250</xdr:colOff>
      <xdr:row>22</xdr:row>
      <xdr:rowOff>0</xdr:rowOff>
    </xdr:to>
    <xdr:sp macro="" textlink="">
      <xdr:nvSpPr>
        <xdr:cNvPr id="3" name="Line 2">
          <a:extLst>
            <a:ext uri="{FF2B5EF4-FFF2-40B4-BE49-F238E27FC236}">
              <a16:creationId xmlns:a16="http://schemas.microsoft.com/office/drawing/2014/main" id="{24A1C6E1-EF9F-4A77-975C-6D032C12C3F7}"/>
            </a:ext>
          </a:extLst>
        </xdr:cNvPr>
        <xdr:cNvSpPr>
          <a:spLocks noChangeShapeType="1"/>
        </xdr:cNvSpPr>
      </xdr:nvSpPr>
      <xdr:spPr bwMode="auto">
        <a:xfrm flipH="1" flipV="1">
          <a:off x="0" y="34290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35</xdr:row>
      <xdr:rowOff>0</xdr:rowOff>
    </xdr:from>
    <xdr:to>
      <xdr:col>0</xdr:col>
      <xdr:colOff>857250</xdr:colOff>
      <xdr:row>37</xdr:row>
      <xdr:rowOff>0</xdr:rowOff>
    </xdr:to>
    <xdr:sp macro="" textlink="">
      <xdr:nvSpPr>
        <xdr:cNvPr id="4" name="Line 3">
          <a:extLst>
            <a:ext uri="{FF2B5EF4-FFF2-40B4-BE49-F238E27FC236}">
              <a16:creationId xmlns:a16="http://schemas.microsoft.com/office/drawing/2014/main" id="{BF062A0D-37FF-41AD-8319-21BCA9D33660}"/>
            </a:ext>
          </a:extLst>
        </xdr:cNvPr>
        <xdr:cNvSpPr>
          <a:spLocks noChangeShapeType="1"/>
        </xdr:cNvSpPr>
      </xdr:nvSpPr>
      <xdr:spPr bwMode="auto">
        <a:xfrm flipH="1" flipV="1">
          <a:off x="0" y="600075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0</xdr:col>
      <xdr:colOff>857250</xdr:colOff>
      <xdr:row>54</xdr:row>
      <xdr:rowOff>0</xdr:rowOff>
    </xdr:to>
    <xdr:sp macro="" textlink="">
      <xdr:nvSpPr>
        <xdr:cNvPr id="5" name="Line 4">
          <a:extLst>
            <a:ext uri="{FF2B5EF4-FFF2-40B4-BE49-F238E27FC236}">
              <a16:creationId xmlns:a16="http://schemas.microsoft.com/office/drawing/2014/main" id="{B3569E6E-8396-4C18-AD0C-C7781532AF39}"/>
            </a:ext>
          </a:extLst>
        </xdr:cNvPr>
        <xdr:cNvSpPr>
          <a:spLocks noChangeShapeType="1"/>
        </xdr:cNvSpPr>
      </xdr:nvSpPr>
      <xdr:spPr bwMode="auto">
        <a:xfrm flipH="1" flipV="1">
          <a:off x="0" y="89154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68</xdr:row>
      <xdr:rowOff>0</xdr:rowOff>
    </xdr:from>
    <xdr:to>
      <xdr:col>0</xdr:col>
      <xdr:colOff>857250</xdr:colOff>
      <xdr:row>70</xdr:row>
      <xdr:rowOff>0</xdr:rowOff>
    </xdr:to>
    <xdr:sp macro="" textlink="">
      <xdr:nvSpPr>
        <xdr:cNvPr id="6" name="Line 5">
          <a:extLst>
            <a:ext uri="{FF2B5EF4-FFF2-40B4-BE49-F238E27FC236}">
              <a16:creationId xmlns:a16="http://schemas.microsoft.com/office/drawing/2014/main" id="{517D856E-9CC5-4BEA-B1D8-03955F40898B}"/>
            </a:ext>
          </a:extLst>
        </xdr:cNvPr>
        <xdr:cNvSpPr>
          <a:spLocks noChangeShapeType="1"/>
        </xdr:cNvSpPr>
      </xdr:nvSpPr>
      <xdr:spPr bwMode="auto">
        <a:xfrm flipH="1" flipV="1">
          <a:off x="0" y="116586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86</xdr:row>
      <xdr:rowOff>0</xdr:rowOff>
    </xdr:from>
    <xdr:to>
      <xdr:col>0</xdr:col>
      <xdr:colOff>857250</xdr:colOff>
      <xdr:row>88</xdr:row>
      <xdr:rowOff>0</xdr:rowOff>
    </xdr:to>
    <xdr:sp macro="" textlink="">
      <xdr:nvSpPr>
        <xdr:cNvPr id="7" name="Line 6">
          <a:extLst>
            <a:ext uri="{FF2B5EF4-FFF2-40B4-BE49-F238E27FC236}">
              <a16:creationId xmlns:a16="http://schemas.microsoft.com/office/drawing/2014/main" id="{9976FBFC-E783-47BA-A8E4-BD053F558922}"/>
            </a:ext>
          </a:extLst>
        </xdr:cNvPr>
        <xdr:cNvSpPr>
          <a:spLocks noChangeShapeType="1"/>
        </xdr:cNvSpPr>
      </xdr:nvSpPr>
      <xdr:spPr bwMode="auto">
        <a:xfrm flipH="1" flipV="1">
          <a:off x="0" y="147447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104</xdr:row>
      <xdr:rowOff>0</xdr:rowOff>
    </xdr:from>
    <xdr:to>
      <xdr:col>0</xdr:col>
      <xdr:colOff>857250</xdr:colOff>
      <xdr:row>106</xdr:row>
      <xdr:rowOff>0</xdr:rowOff>
    </xdr:to>
    <xdr:sp macro="" textlink="">
      <xdr:nvSpPr>
        <xdr:cNvPr id="8" name="Line 7">
          <a:extLst>
            <a:ext uri="{FF2B5EF4-FFF2-40B4-BE49-F238E27FC236}">
              <a16:creationId xmlns:a16="http://schemas.microsoft.com/office/drawing/2014/main" id="{704BB001-7F42-4AF7-9586-1C99E83126C9}"/>
            </a:ext>
          </a:extLst>
        </xdr:cNvPr>
        <xdr:cNvSpPr>
          <a:spLocks noChangeShapeType="1"/>
        </xdr:cNvSpPr>
      </xdr:nvSpPr>
      <xdr:spPr bwMode="auto">
        <a:xfrm flipH="1" flipV="1">
          <a:off x="0" y="178308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139</xdr:row>
      <xdr:rowOff>0</xdr:rowOff>
    </xdr:from>
    <xdr:to>
      <xdr:col>0</xdr:col>
      <xdr:colOff>857250</xdr:colOff>
      <xdr:row>141</xdr:row>
      <xdr:rowOff>0</xdr:rowOff>
    </xdr:to>
    <xdr:sp macro="" textlink="">
      <xdr:nvSpPr>
        <xdr:cNvPr id="9" name="Line 9">
          <a:extLst>
            <a:ext uri="{FF2B5EF4-FFF2-40B4-BE49-F238E27FC236}">
              <a16:creationId xmlns:a16="http://schemas.microsoft.com/office/drawing/2014/main" id="{E1D3D5CA-FD42-4EAC-A7F7-5AF964EA8112}"/>
            </a:ext>
          </a:extLst>
        </xdr:cNvPr>
        <xdr:cNvSpPr>
          <a:spLocks noChangeShapeType="1"/>
        </xdr:cNvSpPr>
      </xdr:nvSpPr>
      <xdr:spPr bwMode="auto">
        <a:xfrm flipH="1" flipV="1">
          <a:off x="0" y="2383155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156</xdr:row>
      <xdr:rowOff>0</xdr:rowOff>
    </xdr:from>
    <xdr:to>
      <xdr:col>0</xdr:col>
      <xdr:colOff>857250</xdr:colOff>
      <xdr:row>158</xdr:row>
      <xdr:rowOff>0</xdr:rowOff>
    </xdr:to>
    <xdr:sp macro="" textlink="">
      <xdr:nvSpPr>
        <xdr:cNvPr id="10" name="Line 10">
          <a:extLst>
            <a:ext uri="{FF2B5EF4-FFF2-40B4-BE49-F238E27FC236}">
              <a16:creationId xmlns:a16="http://schemas.microsoft.com/office/drawing/2014/main" id="{D84E1283-3C8F-4E03-B3C0-55A30FD640C9}"/>
            </a:ext>
          </a:extLst>
        </xdr:cNvPr>
        <xdr:cNvSpPr>
          <a:spLocks noChangeShapeType="1"/>
        </xdr:cNvSpPr>
      </xdr:nvSpPr>
      <xdr:spPr bwMode="auto">
        <a:xfrm flipH="1" flipV="1">
          <a:off x="0" y="267462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139</xdr:row>
      <xdr:rowOff>0</xdr:rowOff>
    </xdr:from>
    <xdr:to>
      <xdr:col>0</xdr:col>
      <xdr:colOff>857250</xdr:colOff>
      <xdr:row>141</xdr:row>
      <xdr:rowOff>0</xdr:rowOff>
    </xdr:to>
    <xdr:sp macro="" textlink="">
      <xdr:nvSpPr>
        <xdr:cNvPr id="11" name="Line 7">
          <a:extLst>
            <a:ext uri="{FF2B5EF4-FFF2-40B4-BE49-F238E27FC236}">
              <a16:creationId xmlns:a16="http://schemas.microsoft.com/office/drawing/2014/main" id="{5E02A36E-92C2-4BDE-8620-E71C511E8D40}"/>
            </a:ext>
          </a:extLst>
        </xdr:cNvPr>
        <xdr:cNvSpPr>
          <a:spLocks noChangeShapeType="1"/>
        </xdr:cNvSpPr>
      </xdr:nvSpPr>
      <xdr:spPr bwMode="auto">
        <a:xfrm flipH="1" flipV="1">
          <a:off x="0" y="2383155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156</xdr:row>
      <xdr:rowOff>0</xdr:rowOff>
    </xdr:from>
    <xdr:to>
      <xdr:col>0</xdr:col>
      <xdr:colOff>857250</xdr:colOff>
      <xdr:row>158</xdr:row>
      <xdr:rowOff>0</xdr:rowOff>
    </xdr:to>
    <xdr:sp macro="" textlink="">
      <xdr:nvSpPr>
        <xdr:cNvPr id="12" name="Line 8">
          <a:extLst>
            <a:ext uri="{FF2B5EF4-FFF2-40B4-BE49-F238E27FC236}">
              <a16:creationId xmlns:a16="http://schemas.microsoft.com/office/drawing/2014/main" id="{526B2ECA-453A-4981-AEA7-A25BD1A2B749}"/>
            </a:ext>
          </a:extLst>
        </xdr:cNvPr>
        <xdr:cNvSpPr>
          <a:spLocks noChangeShapeType="1"/>
        </xdr:cNvSpPr>
      </xdr:nvSpPr>
      <xdr:spPr bwMode="auto">
        <a:xfrm flipH="1" flipV="1">
          <a:off x="0" y="267462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104</xdr:row>
      <xdr:rowOff>0</xdr:rowOff>
    </xdr:from>
    <xdr:to>
      <xdr:col>0</xdr:col>
      <xdr:colOff>857250</xdr:colOff>
      <xdr:row>106</xdr:row>
      <xdr:rowOff>0</xdr:rowOff>
    </xdr:to>
    <xdr:sp macro="" textlink="">
      <xdr:nvSpPr>
        <xdr:cNvPr id="13" name="Line 9">
          <a:extLst>
            <a:ext uri="{FF2B5EF4-FFF2-40B4-BE49-F238E27FC236}">
              <a16:creationId xmlns:a16="http://schemas.microsoft.com/office/drawing/2014/main" id="{E29E6CA1-A47E-4CAB-96AF-764101EA3DAC}"/>
            </a:ext>
          </a:extLst>
        </xdr:cNvPr>
        <xdr:cNvSpPr>
          <a:spLocks noChangeShapeType="1"/>
        </xdr:cNvSpPr>
      </xdr:nvSpPr>
      <xdr:spPr bwMode="auto">
        <a:xfrm flipH="1" flipV="1">
          <a:off x="0" y="178308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122</xdr:row>
      <xdr:rowOff>0</xdr:rowOff>
    </xdr:from>
    <xdr:to>
      <xdr:col>0</xdr:col>
      <xdr:colOff>857250</xdr:colOff>
      <xdr:row>124</xdr:row>
      <xdr:rowOff>0</xdr:rowOff>
    </xdr:to>
    <xdr:sp macro="" textlink="">
      <xdr:nvSpPr>
        <xdr:cNvPr id="14" name="Line 10">
          <a:extLst>
            <a:ext uri="{FF2B5EF4-FFF2-40B4-BE49-F238E27FC236}">
              <a16:creationId xmlns:a16="http://schemas.microsoft.com/office/drawing/2014/main" id="{3CF08DD9-1D67-4AEB-A8EA-DBE3D62A7007}"/>
            </a:ext>
          </a:extLst>
        </xdr:cNvPr>
        <xdr:cNvSpPr>
          <a:spLocks noChangeShapeType="1"/>
        </xdr:cNvSpPr>
      </xdr:nvSpPr>
      <xdr:spPr bwMode="auto">
        <a:xfrm flipH="1" flipV="1">
          <a:off x="0" y="209169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104</xdr:row>
      <xdr:rowOff>0</xdr:rowOff>
    </xdr:from>
    <xdr:to>
      <xdr:col>0</xdr:col>
      <xdr:colOff>857250</xdr:colOff>
      <xdr:row>106</xdr:row>
      <xdr:rowOff>0</xdr:rowOff>
    </xdr:to>
    <xdr:sp macro="" textlink="">
      <xdr:nvSpPr>
        <xdr:cNvPr id="15" name="Line 7">
          <a:extLst>
            <a:ext uri="{FF2B5EF4-FFF2-40B4-BE49-F238E27FC236}">
              <a16:creationId xmlns:a16="http://schemas.microsoft.com/office/drawing/2014/main" id="{6201B425-CACE-4DF7-8D43-1D203C173110}"/>
            </a:ext>
          </a:extLst>
        </xdr:cNvPr>
        <xdr:cNvSpPr>
          <a:spLocks noChangeShapeType="1"/>
        </xdr:cNvSpPr>
      </xdr:nvSpPr>
      <xdr:spPr bwMode="auto">
        <a:xfrm flipH="1" flipV="1">
          <a:off x="0" y="178308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122</xdr:row>
      <xdr:rowOff>0</xdr:rowOff>
    </xdr:from>
    <xdr:to>
      <xdr:col>0</xdr:col>
      <xdr:colOff>857250</xdr:colOff>
      <xdr:row>124</xdr:row>
      <xdr:rowOff>0</xdr:rowOff>
    </xdr:to>
    <xdr:sp macro="" textlink="">
      <xdr:nvSpPr>
        <xdr:cNvPr id="16" name="Line 8">
          <a:extLst>
            <a:ext uri="{FF2B5EF4-FFF2-40B4-BE49-F238E27FC236}">
              <a16:creationId xmlns:a16="http://schemas.microsoft.com/office/drawing/2014/main" id="{2906499D-3021-45C7-8C37-365383236F3F}"/>
            </a:ext>
          </a:extLst>
        </xdr:cNvPr>
        <xdr:cNvSpPr>
          <a:spLocks noChangeShapeType="1"/>
        </xdr:cNvSpPr>
      </xdr:nvSpPr>
      <xdr:spPr bwMode="auto">
        <a:xfrm flipH="1" flipV="1">
          <a:off x="0" y="209169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139</xdr:row>
      <xdr:rowOff>0</xdr:rowOff>
    </xdr:from>
    <xdr:to>
      <xdr:col>0</xdr:col>
      <xdr:colOff>857250</xdr:colOff>
      <xdr:row>141</xdr:row>
      <xdr:rowOff>0</xdr:rowOff>
    </xdr:to>
    <xdr:sp macro="" textlink="">
      <xdr:nvSpPr>
        <xdr:cNvPr id="17" name="Line 7">
          <a:extLst>
            <a:ext uri="{FF2B5EF4-FFF2-40B4-BE49-F238E27FC236}">
              <a16:creationId xmlns:a16="http://schemas.microsoft.com/office/drawing/2014/main" id="{3BA03C43-5550-4AF1-8FF5-1443D8D2604A}"/>
            </a:ext>
          </a:extLst>
        </xdr:cNvPr>
        <xdr:cNvSpPr>
          <a:spLocks noChangeShapeType="1"/>
        </xdr:cNvSpPr>
      </xdr:nvSpPr>
      <xdr:spPr bwMode="auto">
        <a:xfrm flipH="1" flipV="1">
          <a:off x="0" y="2383155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156</xdr:row>
      <xdr:rowOff>0</xdr:rowOff>
    </xdr:from>
    <xdr:to>
      <xdr:col>0</xdr:col>
      <xdr:colOff>857250</xdr:colOff>
      <xdr:row>158</xdr:row>
      <xdr:rowOff>0</xdr:rowOff>
    </xdr:to>
    <xdr:sp macro="" textlink="">
      <xdr:nvSpPr>
        <xdr:cNvPr id="18" name="Line 8">
          <a:extLst>
            <a:ext uri="{FF2B5EF4-FFF2-40B4-BE49-F238E27FC236}">
              <a16:creationId xmlns:a16="http://schemas.microsoft.com/office/drawing/2014/main" id="{EB767EAA-1C25-4ABA-A2EB-862E35E829D3}"/>
            </a:ext>
          </a:extLst>
        </xdr:cNvPr>
        <xdr:cNvSpPr>
          <a:spLocks noChangeShapeType="1"/>
        </xdr:cNvSpPr>
      </xdr:nvSpPr>
      <xdr:spPr bwMode="auto">
        <a:xfrm flipH="1" flipV="1">
          <a:off x="0" y="26746200"/>
          <a:ext cx="6667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9525</xdr:colOff>
      <xdr:row>2</xdr:row>
      <xdr:rowOff>9525</xdr:rowOff>
    </xdr:from>
    <xdr:to>
      <xdr:col>1</xdr:col>
      <xdr:colOff>0</xdr:colOff>
      <xdr:row>3</xdr:row>
      <xdr:rowOff>219075</xdr:rowOff>
    </xdr:to>
    <xdr:sp macro="" textlink="">
      <xdr:nvSpPr>
        <xdr:cNvPr id="2" name="Line 1">
          <a:extLst>
            <a:ext uri="{FF2B5EF4-FFF2-40B4-BE49-F238E27FC236}">
              <a16:creationId xmlns:a16="http://schemas.microsoft.com/office/drawing/2014/main" id="{6B5A3765-046E-4A6A-AA09-4E2262CBC19E}"/>
            </a:ext>
          </a:extLst>
        </xdr:cNvPr>
        <xdr:cNvSpPr>
          <a:spLocks noChangeShapeType="1"/>
        </xdr:cNvSpPr>
      </xdr:nvSpPr>
      <xdr:spPr bwMode="auto">
        <a:xfrm>
          <a:off x="9525" y="35242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31</xdr:row>
      <xdr:rowOff>66675</xdr:rowOff>
    </xdr:from>
    <xdr:to>
      <xdr:col>4</xdr:col>
      <xdr:colOff>1190625</xdr:colOff>
      <xdr:row>53</xdr:row>
      <xdr:rowOff>66675</xdr:rowOff>
    </xdr:to>
    <xdr:graphicFrame macro="">
      <xdr:nvGraphicFramePr>
        <xdr:cNvPr id="3" name="Chart 2">
          <a:extLst>
            <a:ext uri="{FF2B5EF4-FFF2-40B4-BE49-F238E27FC236}">
              <a16:creationId xmlns:a16="http://schemas.microsoft.com/office/drawing/2014/main" id="{9D75BBF2-42BE-4CEB-AB31-2246C904E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0</xdr:colOff>
      <xdr:row>3</xdr:row>
      <xdr:rowOff>209550</xdr:rowOff>
    </xdr:to>
    <xdr:sp macro="" textlink="">
      <xdr:nvSpPr>
        <xdr:cNvPr id="2" name="Line 1">
          <a:extLst>
            <a:ext uri="{FF2B5EF4-FFF2-40B4-BE49-F238E27FC236}">
              <a16:creationId xmlns:a16="http://schemas.microsoft.com/office/drawing/2014/main" id="{576B7F54-BE1B-4BF0-BD25-9B7260FFB871}"/>
            </a:ext>
          </a:extLst>
        </xdr:cNvPr>
        <xdr:cNvSpPr>
          <a:spLocks noChangeShapeType="1"/>
        </xdr:cNvSpPr>
      </xdr:nvSpPr>
      <xdr:spPr bwMode="auto">
        <a:xfrm>
          <a:off x="0" y="457200"/>
          <a:ext cx="3857625"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19050</xdr:colOff>
      <xdr:row>2</xdr:row>
      <xdr:rowOff>19050</xdr:rowOff>
    </xdr:from>
    <xdr:to>
      <xdr:col>0</xdr:col>
      <xdr:colOff>800100</xdr:colOff>
      <xdr:row>4</xdr:row>
      <xdr:rowOff>238125</xdr:rowOff>
    </xdr:to>
    <xdr:sp macro="" textlink="">
      <xdr:nvSpPr>
        <xdr:cNvPr id="2" name="Line 4">
          <a:extLst>
            <a:ext uri="{FF2B5EF4-FFF2-40B4-BE49-F238E27FC236}">
              <a16:creationId xmlns:a16="http://schemas.microsoft.com/office/drawing/2014/main" id="{0A591B5B-6D02-4B7B-BFD8-942DD176D18F}"/>
            </a:ext>
          </a:extLst>
        </xdr:cNvPr>
        <xdr:cNvSpPr>
          <a:spLocks noChangeShapeType="1"/>
        </xdr:cNvSpPr>
      </xdr:nvSpPr>
      <xdr:spPr bwMode="auto">
        <a:xfrm>
          <a:off x="19050" y="361950"/>
          <a:ext cx="666750"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32</xdr:row>
      <xdr:rowOff>47625</xdr:rowOff>
    </xdr:from>
    <xdr:to>
      <xdr:col>12</xdr:col>
      <xdr:colOff>647700</xdr:colOff>
      <xdr:row>62</xdr:row>
      <xdr:rowOff>0</xdr:rowOff>
    </xdr:to>
    <xdr:graphicFrame macro="">
      <xdr:nvGraphicFramePr>
        <xdr:cNvPr id="3" name="Chart 5">
          <a:extLst>
            <a:ext uri="{FF2B5EF4-FFF2-40B4-BE49-F238E27FC236}">
              <a16:creationId xmlns:a16="http://schemas.microsoft.com/office/drawing/2014/main" id="{93CED664-AD20-47E1-A0F0-DBD4AED8AB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15</xdr:row>
      <xdr:rowOff>1</xdr:rowOff>
    </xdr:from>
    <xdr:to>
      <xdr:col>9</xdr:col>
      <xdr:colOff>676275</xdr:colOff>
      <xdr:row>45</xdr:row>
      <xdr:rowOff>66675</xdr:rowOff>
    </xdr:to>
    <xdr:graphicFrame macro="">
      <xdr:nvGraphicFramePr>
        <xdr:cNvPr id="2" name="Chart 7">
          <a:extLst>
            <a:ext uri="{FF2B5EF4-FFF2-40B4-BE49-F238E27FC236}">
              <a16:creationId xmlns:a16="http://schemas.microsoft.com/office/drawing/2014/main" id="{B34D9A49-5D21-411A-BD71-74EA95A11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2</xdr:row>
      <xdr:rowOff>0</xdr:rowOff>
    </xdr:from>
    <xdr:to>
      <xdr:col>0</xdr:col>
      <xdr:colOff>1590675</xdr:colOff>
      <xdr:row>3</xdr:row>
      <xdr:rowOff>0</xdr:rowOff>
    </xdr:to>
    <xdr:sp macro="" textlink="">
      <xdr:nvSpPr>
        <xdr:cNvPr id="2" name="Line 1025">
          <a:extLst>
            <a:ext uri="{FF2B5EF4-FFF2-40B4-BE49-F238E27FC236}">
              <a16:creationId xmlns:a16="http://schemas.microsoft.com/office/drawing/2014/main" id="{5DE20E85-479B-4C3E-82CE-1D7E7A0AB33F}"/>
            </a:ext>
          </a:extLst>
        </xdr:cNvPr>
        <xdr:cNvSpPr>
          <a:spLocks noChangeShapeType="1"/>
        </xdr:cNvSpPr>
      </xdr:nvSpPr>
      <xdr:spPr bwMode="auto">
        <a:xfrm>
          <a:off x="9525" y="342900"/>
          <a:ext cx="676275"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1590675</xdr:colOff>
      <xdr:row>3</xdr:row>
      <xdr:rowOff>0</xdr:rowOff>
    </xdr:from>
    <xdr:to>
      <xdr:col>0</xdr:col>
      <xdr:colOff>2215365</xdr:colOff>
      <xdr:row>3</xdr:row>
      <xdr:rowOff>0</xdr:rowOff>
    </xdr:to>
    <xdr:sp macro="" textlink="">
      <xdr:nvSpPr>
        <xdr:cNvPr id="3" name="Line 1026">
          <a:extLst>
            <a:ext uri="{FF2B5EF4-FFF2-40B4-BE49-F238E27FC236}">
              <a16:creationId xmlns:a16="http://schemas.microsoft.com/office/drawing/2014/main" id="{B28FBE78-1A76-49A7-B9F9-48834DAF85E0}"/>
            </a:ext>
          </a:extLst>
        </xdr:cNvPr>
        <xdr:cNvSpPr>
          <a:spLocks noChangeShapeType="1"/>
        </xdr:cNvSpPr>
      </xdr:nvSpPr>
      <xdr:spPr bwMode="auto">
        <a:xfrm>
          <a:off x="685800" y="51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0</xdr:col>
      <xdr:colOff>1581150</xdr:colOff>
      <xdr:row>3</xdr:row>
      <xdr:rowOff>209550</xdr:rowOff>
    </xdr:to>
    <xdr:sp macro="" textlink="">
      <xdr:nvSpPr>
        <xdr:cNvPr id="4" name="Line 1027">
          <a:extLst>
            <a:ext uri="{FF2B5EF4-FFF2-40B4-BE49-F238E27FC236}">
              <a16:creationId xmlns:a16="http://schemas.microsoft.com/office/drawing/2014/main" id="{0928B439-C637-49A3-BA71-64EB74FBD8B3}"/>
            </a:ext>
          </a:extLst>
        </xdr:cNvPr>
        <xdr:cNvSpPr>
          <a:spLocks noChangeShapeType="1"/>
        </xdr:cNvSpPr>
      </xdr:nvSpPr>
      <xdr:spPr bwMode="auto">
        <a:xfrm>
          <a:off x="0" y="361950"/>
          <a:ext cx="6858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27</xdr:row>
      <xdr:rowOff>0</xdr:rowOff>
    </xdr:from>
    <xdr:to>
      <xdr:col>0</xdr:col>
      <xdr:colOff>1590675</xdr:colOff>
      <xdr:row>28</xdr:row>
      <xdr:rowOff>0</xdr:rowOff>
    </xdr:to>
    <xdr:sp macro="" textlink="">
      <xdr:nvSpPr>
        <xdr:cNvPr id="5" name="Line 1029">
          <a:extLst>
            <a:ext uri="{FF2B5EF4-FFF2-40B4-BE49-F238E27FC236}">
              <a16:creationId xmlns:a16="http://schemas.microsoft.com/office/drawing/2014/main" id="{979A8398-8E0F-49BB-828E-64ADF20571EC}"/>
            </a:ext>
          </a:extLst>
        </xdr:cNvPr>
        <xdr:cNvSpPr>
          <a:spLocks noChangeShapeType="1"/>
        </xdr:cNvSpPr>
      </xdr:nvSpPr>
      <xdr:spPr bwMode="auto">
        <a:xfrm>
          <a:off x="9525" y="4629150"/>
          <a:ext cx="676275"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1580082</xdr:colOff>
      <xdr:row>28</xdr:row>
      <xdr:rowOff>0</xdr:rowOff>
    </xdr:from>
    <xdr:to>
      <xdr:col>0</xdr:col>
      <xdr:colOff>2212114</xdr:colOff>
      <xdr:row>28</xdr:row>
      <xdr:rowOff>0</xdr:rowOff>
    </xdr:to>
    <xdr:sp macro="" textlink="">
      <xdr:nvSpPr>
        <xdr:cNvPr id="6" name="Line 1030">
          <a:extLst>
            <a:ext uri="{FF2B5EF4-FFF2-40B4-BE49-F238E27FC236}">
              <a16:creationId xmlns:a16="http://schemas.microsoft.com/office/drawing/2014/main" id="{936CC077-BBD9-4C31-8DD8-0DBA36E5875A}"/>
            </a:ext>
          </a:extLst>
        </xdr:cNvPr>
        <xdr:cNvSpPr>
          <a:spLocks noChangeShapeType="1"/>
        </xdr:cNvSpPr>
      </xdr:nvSpPr>
      <xdr:spPr bwMode="auto">
        <a:xfrm flipV="1">
          <a:off x="684732" y="4800600"/>
          <a:ext cx="338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27</xdr:row>
      <xdr:rowOff>9525</xdr:rowOff>
    </xdr:from>
    <xdr:to>
      <xdr:col>0</xdr:col>
      <xdr:colOff>1543050</xdr:colOff>
      <xdr:row>28</xdr:row>
      <xdr:rowOff>200025</xdr:rowOff>
    </xdr:to>
    <xdr:sp macro="" textlink="">
      <xdr:nvSpPr>
        <xdr:cNvPr id="7" name="Line 1031">
          <a:extLst>
            <a:ext uri="{FF2B5EF4-FFF2-40B4-BE49-F238E27FC236}">
              <a16:creationId xmlns:a16="http://schemas.microsoft.com/office/drawing/2014/main" id="{544FEC84-8C05-411D-A879-B8B47B40B806}"/>
            </a:ext>
          </a:extLst>
        </xdr:cNvPr>
        <xdr:cNvSpPr>
          <a:spLocks noChangeShapeType="1"/>
        </xdr:cNvSpPr>
      </xdr:nvSpPr>
      <xdr:spPr bwMode="auto">
        <a:xfrm>
          <a:off x="9525" y="463867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2</xdr:row>
      <xdr:rowOff>0</xdr:rowOff>
    </xdr:from>
    <xdr:to>
      <xdr:col>0</xdr:col>
      <xdr:colOff>1590675</xdr:colOff>
      <xdr:row>3</xdr:row>
      <xdr:rowOff>0</xdr:rowOff>
    </xdr:to>
    <xdr:sp macro="" textlink="">
      <xdr:nvSpPr>
        <xdr:cNvPr id="2" name="Line 1">
          <a:extLst>
            <a:ext uri="{FF2B5EF4-FFF2-40B4-BE49-F238E27FC236}">
              <a16:creationId xmlns:a16="http://schemas.microsoft.com/office/drawing/2014/main" id="{831076C4-E867-4362-83A0-9A9562F1F5B1}"/>
            </a:ext>
          </a:extLst>
        </xdr:cNvPr>
        <xdr:cNvSpPr>
          <a:spLocks noChangeShapeType="1"/>
        </xdr:cNvSpPr>
      </xdr:nvSpPr>
      <xdr:spPr bwMode="auto">
        <a:xfrm>
          <a:off x="9525" y="342900"/>
          <a:ext cx="676275"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1590675</xdr:colOff>
      <xdr:row>3</xdr:row>
      <xdr:rowOff>0</xdr:rowOff>
    </xdr:from>
    <xdr:to>
      <xdr:col>0</xdr:col>
      <xdr:colOff>2047875</xdr:colOff>
      <xdr:row>3</xdr:row>
      <xdr:rowOff>0</xdr:rowOff>
    </xdr:to>
    <xdr:sp macro="" textlink="">
      <xdr:nvSpPr>
        <xdr:cNvPr id="3" name="Line 2">
          <a:extLst>
            <a:ext uri="{FF2B5EF4-FFF2-40B4-BE49-F238E27FC236}">
              <a16:creationId xmlns:a16="http://schemas.microsoft.com/office/drawing/2014/main" id="{8415D035-7E2D-40FE-9426-BF4ECBD27E36}"/>
            </a:ext>
          </a:extLst>
        </xdr:cNvPr>
        <xdr:cNvSpPr>
          <a:spLocks noChangeShapeType="1"/>
        </xdr:cNvSpPr>
      </xdr:nvSpPr>
      <xdr:spPr bwMode="auto">
        <a:xfrm>
          <a:off x="685800" y="51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0</xdr:col>
      <xdr:colOff>1581150</xdr:colOff>
      <xdr:row>3</xdr:row>
      <xdr:rowOff>209550</xdr:rowOff>
    </xdr:to>
    <xdr:sp macro="" textlink="">
      <xdr:nvSpPr>
        <xdr:cNvPr id="4" name="Line 3">
          <a:extLst>
            <a:ext uri="{FF2B5EF4-FFF2-40B4-BE49-F238E27FC236}">
              <a16:creationId xmlns:a16="http://schemas.microsoft.com/office/drawing/2014/main" id="{2584FFC4-1FEE-41B8-B8A4-3030F1E10D1F}"/>
            </a:ext>
          </a:extLst>
        </xdr:cNvPr>
        <xdr:cNvSpPr>
          <a:spLocks noChangeShapeType="1"/>
        </xdr:cNvSpPr>
      </xdr:nvSpPr>
      <xdr:spPr bwMode="auto">
        <a:xfrm>
          <a:off x="0" y="361950"/>
          <a:ext cx="6858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1562100</xdr:colOff>
      <xdr:row>3</xdr:row>
      <xdr:rowOff>0</xdr:rowOff>
    </xdr:from>
    <xdr:to>
      <xdr:col>1</xdr:col>
      <xdr:colOff>0</xdr:colOff>
      <xdr:row>3</xdr:row>
      <xdr:rowOff>0</xdr:rowOff>
    </xdr:to>
    <xdr:sp macro="" textlink="">
      <xdr:nvSpPr>
        <xdr:cNvPr id="5" name="Line 4">
          <a:extLst>
            <a:ext uri="{FF2B5EF4-FFF2-40B4-BE49-F238E27FC236}">
              <a16:creationId xmlns:a16="http://schemas.microsoft.com/office/drawing/2014/main" id="{F1C00D76-4A50-4BC5-AB25-7A31A11C7331}"/>
            </a:ext>
          </a:extLst>
        </xdr:cNvPr>
        <xdr:cNvSpPr>
          <a:spLocks noChangeShapeType="1"/>
        </xdr:cNvSpPr>
      </xdr:nvSpPr>
      <xdr:spPr bwMode="auto">
        <a:xfrm>
          <a:off x="685800" y="51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27</xdr:row>
      <xdr:rowOff>0</xdr:rowOff>
    </xdr:from>
    <xdr:to>
      <xdr:col>0</xdr:col>
      <xdr:colOff>1590675</xdr:colOff>
      <xdr:row>28</xdr:row>
      <xdr:rowOff>0</xdr:rowOff>
    </xdr:to>
    <xdr:sp macro="" textlink="">
      <xdr:nvSpPr>
        <xdr:cNvPr id="6" name="Line 5">
          <a:extLst>
            <a:ext uri="{FF2B5EF4-FFF2-40B4-BE49-F238E27FC236}">
              <a16:creationId xmlns:a16="http://schemas.microsoft.com/office/drawing/2014/main" id="{F40B4642-7B11-4E9E-9CA0-56ACF269054F}"/>
            </a:ext>
          </a:extLst>
        </xdr:cNvPr>
        <xdr:cNvSpPr>
          <a:spLocks noChangeShapeType="1"/>
        </xdr:cNvSpPr>
      </xdr:nvSpPr>
      <xdr:spPr bwMode="auto">
        <a:xfrm>
          <a:off x="9525" y="4629150"/>
          <a:ext cx="676275" cy="171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1590675</xdr:colOff>
      <xdr:row>28</xdr:row>
      <xdr:rowOff>0</xdr:rowOff>
    </xdr:from>
    <xdr:to>
      <xdr:col>0</xdr:col>
      <xdr:colOff>2047875</xdr:colOff>
      <xdr:row>28</xdr:row>
      <xdr:rowOff>0</xdr:rowOff>
    </xdr:to>
    <xdr:sp macro="" textlink="">
      <xdr:nvSpPr>
        <xdr:cNvPr id="7" name="Line 6">
          <a:extLst>
            <a:ext uri="{FF2B5EF4-FFF2-40B4-BE49-F238E27FC236}">
              <a16:creationId xmlns:a16="http://schemas.microsoft.com/office/drawing/2014/main" id="{DFF89748-D316-4F22-A4BB-617C2D788F05}"/>
            </a:ext>
          </a:extLst>
        </xdr:cNvPr>
        <xdr:cNvSpPr>
          <a:spLocks noChangeShapeType="1"/>
        </xdr:cNvSpPr>
      </xdr:nvSpPr>
      <xdr:spPr bwMode="auto">
        <a:xfrm>
          <a:off x="68580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27</xdr:row>
      <xdr:rowOff>9525</xdr:rowOff>
    </xdr:from>
    <xdr:to>
      <xdr:col>0</xdr:col>
      <xdr:colOff>1543050</xdr:colOff>
      <xdr:row>28</xdr:row>
      <xdr:rowOff>200025</xdr:rowOff>
    </xdr:to>
    <xdr:sp macro="" textlink="">
      <xdr:nvSpPr>
        <xdr:cNvPr id="8" name="Line 7">
          <a:extLst>
            <a:ext uri="{FF2B5EF4-FFF2-40B4-BE49-F238E27FC236}">
              <a16:creationId xmlns:a16="http://schemas.microsoft.com/office/drawing/2014/main" id="{54A0E939-F40B-4D4D-85EE-C8897292E1FF}"/>
            </a:ext>
          </a:extLst>
        </xdr:cNvPr>
        <xdr:cNvSpPr>
          <a:spLocks noChangeShapeType="1"/>
        </xdr:cNvSpPr>
      </xdr:nvSpPr>
      <xdr:spPr bwMode="auto">
        <a:xfrm>
          <a:off x="9525" y="4638675"/>
          <a:ext cx="676275"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1562100</xdr:colOff>
      <xdr:row>28</xdr:row>
      <xdr:rowOff>0</xdr:rowOff>
    </xdr:from>
    <xdr:to>
      <xdr:col>1</xdr:col>
      <xdr:colOff>0</xdr:colOff>
      <xdr:row>28</xdr:row>
      <xdr:rowOff>0</xdr:rowOff>
    </xdr:to>
    <xdr:sp macro="" textlink="">
      <xdr:nvSpPr>
        <xdr:cNvPr id="9" name="Line 8">
          <a:extLst>
            <a:ext uri="{FF2B5EF4-FFF2-40B4-BE49-F238E27FC236}">
              <a16:creationId xmlns:a16="http://schemas.microsoft.com/office/drawing/2014/main" id="{89C34083-4EC6-48EB-AFD0-793B9BBBEC07}"/>
            </a:ext>
          </a:extLst>
        </xdr:cNvPr>
        <xdr:cNvSpPr>
          <a:spLocks noChangeShapeType="1"/>
        </xdr:cNvSpPr>
      </xdr:nvSpPr>
      <xdr:spPr bwMode="auto">
        <a:xfrm>
          <a:off x="685800" y="480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2867370D-1DD1-4897-A6CC-2E51B6DFB477}"/>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1</xdr:col>
      <xdr:colOff>0</xdr:colOff>
      <xdr:row>4</xdr:row>
      <xdr:rowOff>0</xdr:rowOff>
    </xdr:to>
    <xdr:sp macro="" textlink="">
      <xdr:nvSpPr>
        <xdr:cNvPr id="3" name="Line 2">
          <a:extLst>
            <a:ext uri="{FF2B5EF4-FFF2-40B4-BE49-F238E27FC236}">
              <a16:creationId xmlns:a16="http://schemas.microsoft.com/office/drawing/2014/main" id="{8775EAC9-5B6C-45B0-99C7-EAE2501D0E86}"/>
            </a:ext>
          </a:extLst>
        </xdr:cNvPr>
        <xdr:cNvSpPr>
          <a:spLocks noChangeShapeType="1"/>
        </xdr:cNvSpPr>
      </xdr:nvSpPr>
      <xdr:spPr bwMode="auto">
        <a:xfrm>
          <a:off x="9525" y="342900"/>
          <a:ext cx="6762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76200</xdr:colOff>
      <xdr:row>42</xdr:row>
      <xdr:rowOff>9525</xdr:rowOff>
    </xdr:from>
    <xdr:to>
      <xdr:col>3</xdr:col>
      <xdr:colOff>514350</xdr:colOff>
      <xdr:row>50</xdr:row>
      <xdr:rowOff>152400</xdr:rowOff>
    </xdr:to>
    <xdr:graphicFrame macro="">
      <xdr:nvGraphicFramePr>
        <xdr:cNvPr id="4" name="Chart 6">
          <a:extLst>
            <a:ext uri="{FF2B5EF4-FFF2-40B4-BE49-F238E27FC236}">
              <a16:creationId xmlns:a16="http://schemas.microsoft.com/office/drawing/2014/main" id="{46855903-B39F-4EC3-AD40-DB2D93133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628650</xdr:colOff>
      <xdr:row>42</xdr:row>
      <xdr:rowOff>0</xdr:rowOff>
    </xdr:from>
    <xdr:to>
      <xdr:col>6</xdr:col>
      <xdr:colOff>762000</xdr:colOff>
      <xdr:row>50</xdr:row>
      <xdr:rowOff>133350</xdr:rowOff>
    </xdr:to>
    <xdr:graphicFrame macro="">
      <xdr:nvGraphicFramePr>
        <xdr:cNvPr id="5" name="Chart 11">
          <a:extLst>
            <a:ext uri="{FF2B5EF4-FFF2-40B4-BE49-F238E27FC236}">
              <a16:creationId xmlns:a16="http://schemas.microsoft.com/office/drawing/2014/main" id="{4FA118D3-F92D-4575-BE3E-72035D4632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50</xdr:row>
      <xdr:rowOff>171450</xdr:rowOff>
    </xdr:from>
    <xdr:to>
      <xdr:col>3</xdr:col>
      <xdr:colOff>504825</xdr:colOff>
      <xdr:row>60</xdr:row>
      <xdr:rowOff>95250</xdr:rowOff>
    </xdr:to>
    <xdr:graphicFrame macro="">
      <xdr:nvGraphicFramePr>
        <xdr:cNvPr id="6" name="Chart 12">
          <a:extLst>
            <a:ext uri="{FF2B5EF4-FFF2-40B4-BE49-F238E27FC236}">
              <a16:creationId xmlns:a16="http://schemas.microsoft.com/office/drawing/2014/main" id="{EAFBB4EB-B960-45AD-AF32-5771278B0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628650</xdr:colOff>
      <xdr:row>51</xdr:row>
      <xdr:rowOff>0</xdr:rowOff>
    </xdr:from>
    <xdr:to>
      <xdr:col>6</xdr:col>
      <xdr:colOff>752475</xdr:colOff>
      <xdr:row>60</xdr:row>
      <xdr:rowOff>66675</xdr:rowOff>
    </xdr:to>
    <xdr:graphicFrame macro="">
      <xdr:nvGraphicFramePr>
        <xdr:cNvPr id="7" name="グラフ 8">
          <a:extLst>
            <a:ext uri="{FF2B5EF4-FFF2-40B4-BE49-F238E27FC236}">
              <a16:creationId xmlns:a16="http://schemas.microsoft.com/office/drawing/2014/main" id="{CBBCCBD9-8012-4CD3-8294-0ADD99771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3</xdr:col>
      <xdr:colOff>790575</xdr:colOff>
      <xdr:row>51</xdr:row>
      <xdr:rowOff>161926</xdr:rowOff>
    </xdr:from>
    <xdr:ext cx="333375" cy="123824"/>
    <xdr:sp macro="" textlink="">
      <xdr:nvSpPr>
        <xdr:cNvPr id="8" name="テキスト ボックス 7">
          <a:extLst>
            <a:ext uri="{FF2B5EF4-FFF2-40B4-BE49-F238E27FC236}">
              <a16:creationId xmlns:a16="http://schemas.microsoft.com/office/drawing/2014/main" id="{010B6A1F-77F5-47D6-BFA1-E0CBB87A4E38}"/>
            </a:ext>
          </a:extLst>
        </xdr:cNvPr>
        <xdr:cNvSpPr txBox="1"/>
      </xdr:nvSpPr>
      <xdr:spPr>
        <a:xfrm>
          <a:off x="2743200" y="8905876"/>
          <a:ext cx="333375" cy="123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600" baseline="0"/>
            <a:t>（万円）</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_&#32113;&#35336;/05_&#32113;&#35336;&#12388;&#12367;&#12400;/2020&#65288;&#20196;&#21644;&#65299;&#24180;&#24230;&#30330;&#34892;&#65289;/04&#20225;&#30011;&#32076;&#21942;&#35506;&#20316;&#25104;&#20998;/03_&#29987;&#26989;/&#12304;O&#12305;&#34920;&#65297;&#65299;&#12288;&#29987;&#26989;&#65299;&#37096;&#38272;&#23601;&#26989;&#32773;&#25968;&#12398;&#25512;&#31227;&#65288;&#22269;&#3551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3_&#32113;&#35336;/05_&#32113;&#35336;&#12388;&#12367;&#12400;/2020&#65288;&#20196;&#21644;&#65299;&#24180;&#24230;&#30330;&#34892;&#65289;/04&#20225;&#30011;&#32076;&#21942;&#35506;&#20316;&#25104;&#20998;/03_&#29987;&#26989;/&#12304;O&#12305;&#34920;&#65297;&#65303;&#12288;&#21368;&#22770;&#12539;&#23567;&#22770;&#26989;&#21029;&#20107;&#26989;&#25152;&#25968;&#12539;&#24467;&#26989;&#32773;&#25968;&#21450;&#12403;&#24180;&#38291;&#36009;&#22770;&#38989;&#12398;&#25512;&#312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3_&#32113;&#35336;/05_&#32113;&#35336;&#12388;&#12367;&#12400;/2020&#65288;&#20196;&#21644;&#65299;&#24180;&#24230;&#30330;&#34892;&#65289;/04&#20225;&#30011;&#32076;&#21942;&#35506;&#20316;&#25104;&#20998;/03_&#29987;&#26989;/&#12304;O&#12305;&#34920;&#65298;&#65298;&#12288;&#22320;&#21306;&#21029;&#21029;&#36786;&#23478;&#25968;&#12289;&#36786;&#23478;&#20154;&#21475;&#21450;&#12403;&#32076;&#21942;&#32789;&#22320;&#38754;&#31309;&#12398;&#25512;&#31227;%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3_&#32113;&#35336;/05_&#32113;&#35336;&#12388;&#12367;&#12400;/2020&#65288;&#20196;&#21644;&#65299;&#24180;&#24230;&#30330;&#34892;&#65289;/03&#21508;&#35506;&#12363;&#12425;&#12398;&#36820;&#20449;/&#34920;&#65298;&#65302;&#12288;&#35251;&#20809;&#23458;&#20837;&#36796;&#25968;&#12398;&#25512;&#3122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1&#12288;&#35506;&#20849;&#36890;/&#35251;&#20809;&#26045;&#35373;&#31561;&#21033;&#29992;&#32773;&#38598;&#35336;&#65288;&#21033;&#29992;&#32773;&#25968;&#12539;&#21033;&#29992;&#26009;&#65289;/&#24066;&#21942;&#39376;&#36554;&#22580;&#21033;&#29992;&#21488;&#25968;&#35519;&#12409;/&#9733;&#9733;31&#39376;&#36554;&#21488;&#25968;&#26009;&#37329;&#35519;&#12409;%20.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34920;&#65299;&#65301;%20&#27700;&#36947;&#26222;&#21450;&#29366;&#27841;&#65288;&#20316;&#25104;&#12502;&#12483;&#12463;&#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3_&#32113;&#35336;/05_&#32113;&#35336;&#12388;&#12367;&#12400;/2020&#65288;&#20196;&#21644;&#65299;&#24180;&#24230;&#30330;&#34892;&#65289;/03&#21508;&#35506;&#12363;&#12425;&#12398;&#36820;&#20449;/&#34920;&#65299;&#65304;&#12288;&#28779;&#28797;&#12398;&#30330;&#29983;&#29366;&#2784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3_&#32113;&#35336;/05_&#32113;&#35336;&#12388;&#12367;&#12400;/2020&#65288;&#20196;&#21644;&#65299;&#24180;&#24230;&#30330;&#34892;&#65289;/03&#21508;&#35506;&#12363;&#12425;&#12398;&#36820;&#20449;/&#34920;&#65300;&#65305;&#12288;&#23517;&#12383;&#12365;&#12426;&#32769;&#20154;&#2596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稿"/>
      <sheetName val="Sheet2"/>
    </sheetNames>
    <sheetDataSet>
      <sheetData sheetId="0"/>
      <sheetData sheetId="1">
        <row r="1">
          <cell r="B1" t="str">
            <v>総     数</v>
          </cell>
          <cell r="C1" t="str">
            <v>　　　　第 １ 次 産 業　　　　</v>
          </cell>
          <cell r="E1" t="str">
            <v>第 ２ 次 産 業</v>
          </cell>
          <cell r="G1" t="str">
            <v>　　　　　　　第 ３ 次 産 業</v>
          </cell>
          <cell r="I1" t="str">
            <v>産業分類</v>
          </cell>
        </row>
        <row r="2">
          <cell r="A2" t="str">
            <v>平成２７年</v>
          </cell>
          <cell r="D2">
            <v>3</v>
          </cell>
          <cell r="F2">
            <v>19.5</v>
          </cell>
          <cell r="H2">
            <v>71.400000000000006</v>
          </cell>
          <cell r="J2">
            <v>6.2</v>
          </cell>
        </row>
        <row r="3">
          <cell r="A3" t="str">
            <v>平成２２年</v>
          </cell>
          <cell r="D3">
            <v>3.1</v>
          </cell>
          <cell r="F3">
            <v>17.3</v>
          </cell>
          <cell r="H3">
            <v>69.3</v>
          </cell>
          <cell r="J3">
            <v>10.3</v>
          </cell>
        </row>
        <row r="4">
          <cell r="A4" t="str">
            <v>平成１７年</v>
          </cell>
          <cell r="B4">
            <v>94455</v>
          </cell>
          <cell r="C4">
            <v>4290</v>
          </cell>
          <cell r="D4">
            <v>4.5418453231697633</v>
          </cell>
          <cell r="E4">
            <v>17809</v>
          </cell>
          <cell r="F4">
            <v>18.854480969773967</v>
          </cell>
          <cell r="G4">
            <v>68602</v>
          </cell>
          <cell r="H4">
            <v>72.629294372981846</v>
          </cell>
          <cell r="I4">
            <v>3754</v>
          </cell>
          <cell r="J4">
            <v>3.9743793340744271</v>
          </cell>
        </row>
        <row r="5">
          <cell r="A5" t="str">
            <v>平成１２年</v>
          </cell>
          <cell r="B5">
            <v>92615</v>
          </cell>
          <cell r="C5">
            <v>5388</v>
          </cell>
          <cell r="D5">
            <v>5.8176321330238085</v>
          </cell>
          <cell r="E5">
            <v>20169</v>
          </cell>
          <cell r="F5">
            <v>21.777249905522865</v>
          </cell>
          <cell r="G5">
            <v>64971</v>
          </cell>
          <cell r="H5">
            <v>70.151703287804352</v>
          </cell>
          <cell r="I5">
            <v>2084</v>
          </cell>
          <cell r="J5">
            <v>2.2501754575392758</v>
          </cell>
        </row>
        <row r="6">
          <cell r="A6" t="str">
            <v>平成　７年</v>
          </cell>
          <cell r="B6">
            <v>90328</v>
          </cell>
          <cell r="C6">
            <v>7227</v>
          </cell>
          <cell r="D6">
            <v>8.0008413780887437</v>
          </cell>
          <cell r="E6">
            <v>20995</v>
          </cell>
          <cell r="F6">
            <v>23.243069701532193</v>
          </cell>
          <cell r="G6">
            <v>61506</v>
          </cell>
          <cell r="H6">
            <v>68.091843060844923</v>
          </cell>
          <cell r="I6">
            <v>640</v>
          </cell>
          <cell r="J6">
            <v>0.70852891683641839</v>
          </cell>
        </row>
        <row r="7">
          <cell r="A7" t="str">
            <v>平成　２年</v>
          </cell>
          <cell r="B7">
            <v>81513</v>
          </cell>
          <cell r="C7">
            <v>9294</v>
          </cell>
          <cell r="D7">
            <v>11.401862279636376</v>
          </cell>
          <cell r="E7">
            <v>20218</v>
          </cell>
          <cell r="F7">
            <v>24.803405591746102</v>
          </cell>
          <cell r="G7">
            <v>51798</v>
          </cell>
          <cell r="H7">
            <v>63.54569209819293</v>
          </cell>
          <cell r="I7">
            <v>233</v>
          </cell>
          <cell r="J7">
            <v>0.2858439758075399</v>
          </cell>
        </row>
        <row r="8">
          <cell r="A8" t="str">
            <v>昭和６０年</v>
          </cell>
          <cell r="B8">
            <v>70194</v>
          </cell>
          <cell r="C8">
            <v>12129</v>
          </cell>
          <cell r="D8">
            <v>17.279254637148476</v>
          </cell>
          <cell r="E8">
            <v>16275</v>
          </cell>
          <cell r="F8">
            <v>23.185742371142833</v>
          </cell>
          <cell r="G8">
            <v>41679</v>
          </cell>
          <cell r="H8">
            <v>59.376869817933155</v>
          </cell>
          <cell r="I8">
            <v>116</v>
          </cell>
          <cell r="J8">
            <v>0.16525628971137135</v>
          </cell>
        </row>
        <row r="9">
          <cell r="A9" t="str">
            <v>昭和５５年</v>
          </cell>
          <cell r="B9">
            <v>60648</v>
          </cell>
          <cell r="C9">
            <v>15862</v>
          </cell>
          <cell r="D9">
            <v>26.154201292705448</v>
          </cell>
          <cell r="E9">
            <v>13149</v>
          </cell>
          <cell r="F9">
            <v>21.680846853977048</v>
          </cell>
          <cell r="G9">
            <v>31571</v>
          </cell>
          <cell r="H9">
            <v>52.056127160005275</v>
          </cell>
          <cell r="I9">
            <v>71</v>
          </cell>
          <cell r="J9">
            <v>0.11706898826012399</v>
          </cell>
        </row>
        <row r="10">
          <cell r="A10" t="str">
            <v>昭和５０年</v>
          </cell>
          <cell r="B10">
            <v>46233</v>
          </cell>
          <cell r="C10">
            <v>19386</v>
          </cell>
          <cell r="D10">
            <v>41.931088183764842</v>
          </cell>
          <cell r="E10">
            <v>10555</v>
          </cell>
          <cell r="F10">
            <v>22.830013194038891</v>
          </cell>
          <cell r="G10">
            <v>16198</v>
          </cell>
          <cell r="H10">
            <v>35.035580645859014</v>
          </cell>
          <cell r="I10">
            <v>101</v>
          </cell>
          <cell r="J10">
            <v>0.21845867670278804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
      <sheetName val="原稿"/>
    </sheetNames>
    <sheetDataSet>
      <sheetData sheetId="0">
        <row r="4">
          <cell r="B4" t="str">
            <v>年間販売額</v>
          </cell>
          <cell r="C4" t="str">
            <v>事業所数</v>
          </cell>
        </row>
        <row r="5">
          <cell r="A5" t="str">
            <v>昭和５４年</v>
          </cell>
          <cell r="B5" t="str">
            <v>（Ⅹ）20151</v>
          </cell>
          <cell r="C5">
            <v>131</v>
          </cell>
        </row>
        <row r="6">
          <cell r="A6" t="str">
            <v>昭和５７年</v>
          </cell>
          <cell r="B6">
            <v>55604</v>
          </cell>
          <cell r="C6">
            <v>239</v>
          </cell>
        </row>
        <row r="7">
          <cell r="A7" t="str">
            <v>昭和６０年</v>
          </cell>
          <cell r="B7">
            <v>68340</v>
          </cell>
          <cell r="C7">
            <v>255</v>
          </cell>
        </row>
        <row r="8">
          <cell r="A8" t="str">
            <v>昭和６３年</v>
          </cell>
          <cell r="B8">
            <v>93837</v>
          </cell>
          <cell r="C8">
            <v>262</v>
          </cell>
        </row>
        <row r="9">
          <cell r="A9" t="str">
            <v>平成　３年</v>
          </cell>
          <cell r="B9">
            <v>217415</v>
          </cell>
          <cell r="C9">
            <v>458</v>
          </cell>
        </row>
        <row r="10">
          <cell r="A10" t="str">
            <v>平成　６年</v>
          </cell>
          <cell r="B10">
            <v>214449</v>
          </cell>
          <cell r="C10">
            <v>370</v>
          </cell>
        </row>
        <row r="11">
          <cell r="A11" t="str">
            <v>平成　９年</v>
          </cell>
          <cell r="B11">
            <v>250722</v>
          </cell>
          <cell r="C11">
            <v>400</v>
          </cell>
        </row>
        <row r="12">
          <cell r="A12" t="str">
            <v>平成１１年</v>
          </cell>
          <cell r="B12">
            <v>429520</v>
          </cell>
          <cell r="C12">
            <v>468</v>
          </cell>
        </row>
        <row r="13">
          <cell r="A13" t="str">
            <v>平成１４年</v>
          </cell>
          <cell r="B13">
            <v>522070</v>
          </cell>
          <cell r="C13">
            <v>425</v>
          </cell>
        </row>
        <row r="14">
          <cell r="A14" t="str">
            <v>平成１６年</v>
          </cell>
          <cell r="B14">
            <v>487785</v>
          </cell>
          <cell r="C14">
            <v>442</v>
          </cell>
        </row>
        <row r="15">
          <cell r="A15" t="str">
            <v>平成１９年</v>
          </cell>
          <cell r="B15">
            <v>570333</v>
          </cell>
          <cell r="C15">
            <v>387</v>
          </cell>
        </row>
        <row r="16">
          <cell r="A16" t="str">
            <v>平成２４年</v>
          </cell>
          <cell r="B16">
            <v>503670</v>
          </cell>
          <cell r="C16">
            <v>381</v>
          </cell>
        </row>
        <row r="17">
          <cell r="A17" t="str">
            <v>平成２６年</v>
          </cell>
          <cell r="B17">
            <v>485905</v>
          </cell>
          <cell r="C17">
            <v>408</v>
          </cell>
        </row>
        <row r="18">
          <cell r="A18" t="str">
            <v>平成２８年</v>
          </cell>
          <cell r="B18">
            <v>352252</v>
          </cell>
          <cell r="C18">
            <v>429</v>
          </cell>
        </row>
        <row r="24">
          <cell r="B24" t="str">
            <v>年間販売額</v>
          </cell>
          <cell r="C24" t="str">
            <v>事業所数</v>
          </cell>
        </row>
        <row r="25">
          <cell r="A25" t="str">
            <v>昭和５４年</v>
          </cell>
          <cell r="B25">
            <v>38817</v>
          </cell>
          <cell r="C25">
            <v>1318</v>
          </cell>
        </row>
        <row r="26">
          <cell r="A26" t="str">
            <v>昭和５７年</v>
          </cell>
          <cell r="B26">
            <v>66882</v>
          </cell>
          <cell r="C26">
            <v>1544</v>
          </cell>
        </row>
        <row r="27">
          <cell r="A27" t="str">
            <v>昭和６０年</v>
          </cell>
          <cell r="B27">
            <v>93057</v>
          </cell>
          <cell r="C27">
            <v>1563</v>
          </cell>
        </row>
        <row r="28">
          <cell r="A28" t="str">
            <v>昭和６３年</v>
          </cell>
          <cell r="B28">
            <v>116897</v>
          </cell>
          <cell r="C28">
            <v>1531</v>
          </cell>
        </row>
        <row r="29">
          <cell r="A29" t="str">
            <v>平成　３年</v>
          </cell>
          <cell r="B29">
            <v>175079</v>
          </cell>
          <cell r="C29">
            <v>1587</v>
          </cell>
        </row>
        <row r="30">
          <cell r="A30" t="str">
            <v>平成　６年</v>
          </cell>
          <cell r="B30">
            <v>189569</v>
          </cell>
          <cell r="C30">
            <v>1535</v>
          </cell>
        </row>
        <row r="31">
          <cell r="A31" t="str">
            <v>平成　９年</v>
          </cell>
          <cell r="B31">
            <v>221485</v>
          </cell>
          <cell r="C31">
            <v>1581</v>
          </cell>
        </row>
        <row r="32">
          <cell r="A32" t="str">
            <v>平成１１年</v>
          </cell>
          <cell r="B32">
            <v>215537</v>
          </cell>
          <cell r="C32">
            <v>1591</v>
          </cell>
        </row>
        <row r="33">
          <cell r="A33" t="str">
            <v>平成１４年</v>
          </cell>
          <cell r="B33">
            <v>207183</v>
          </cell>
          <cell r="C33">
            <v>1516</v>
          </cell>
        </row>
        <row r="34">
          <cell r="A34" t="str">
            <v>平成１６年</v>
          </cell>
          <cell r="B34">
            <v>207036</v>
          </cell>
          <cell r="C34">
            <v>1572</v>
          </cell>
        </row>
        <row r="35">
          <cell r="A35" t="str">
            <v>平成１９年</v>
          </cell>
          <cell r="B35">
            <v>207479</v>
          </cell>
          <cell r="C35">
            <v>1435</v>
          </cell>
        </row>
        <row r="36">
          <cell r="A36" t="str">
            <v>平成２４年</v>
          </cell>
          <cell r="B36">
            <v>210135</v>
          </cell>
          <cell r="C36">
            <v>1147</v>
          </cell>
        </row>
        <row r="37">
          <cell r="A37" t="str">
            <v>平成２６年</v>
          </cell>
          <cell r="B37">
            <v>244408</v>
          </cell>
          <cell r="C37">
            <v>1244</v>
          </cell>
        </row>
        <row r="38">
          <cell r="A38" t="str">
            <v>平成２８年</v>
          </cell>
          <cell r="B38">
            <v>293310</v>
          </cell>
          <cell r="C38">
            <v>1397</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稿"/>
      <sheetName val="H27（人口）"/>
      <sheetName val="農家数"/>
      <sheetName val="耕地面積"/>
    </sheetNames>
    <sheetDataSet>
      <sheetData sheetId="0"/>
      <sheetData sheetId="1"/>
      <sheetData sheetId="2">
        <row r="7">
          <cell r="K7">
            <v>455</v>
          </cell>
          <cell r="L7">
            <v>91</v>
          </cell>
          <cell r="M7">
            <v>33</v>
          </cell>
          <cell r="N7">
            <v>331</v>
          </cell>
        </row>
        <row r="8">
          <cell r="K8">
            <v>521</v>
          </cell>
          <cell r="L8">
            <v>104</v>
          </cell>
          <cell r="M8">
            <v>46</v>
          </cell>
          <cell r="N8">
            <v>371</v>
          </cell>
        </row>
        <row r="9">
          <cell r="K9">
            <v>667</v>
          </cell>
          <cell r="L9">
            <v>159</v>
          </cell>
          <cell r="M9">
            <v>62</v>
          </cell>
          <cell r="N9">
            <v>446</v>
          </cell>
        </row>
        <row r="10">
          <cell r="K10">
            <v>367</v>
          </cell>
          <cell r="L10">
            <v>92</v>
          </cell>
          <cell r="M10">
            <v>30</v>
          </cell>
          <cell r="N10">
            <v>245</v>
          </cell>
        </row>
        <row r="11">
          <cell r="K11">
            <v>699</v>
          </cell>
          <cell r="L11">
            <v>151</v>
          </cell>
          <cell r="M11">
            <v>71</v>
          </cell>
          <cell r="N11">
            <v>477</v>
          </cell>
        </row>
        <row r="12">
          <cell r="K12">
            <v>277</v>
          </cell>
          <cell r="L12">
            <v>73</v>
          </cell>
          <cell r="M12">
            <v>45</v>
          </cell>
          <cell r="N12">
            <v>159</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
      <sheetName val="グラフ"/>
    </sheetNames>
    <sheetDataSet>
      <sheetData sheetId="0"/>
      <sheetData sheetId="1">
        <row r="3">
          <cell r="B3" t="str">
            <v>つくば市全体</v>
          </cell>
          <cell r="C3" t="str">
            <v>筑波山</v>
          </cell>
        </row>
        <row r="4">
          <cell r="A4" t="str">
            <v>平成１０年度</v>
          </cell>
          <cell r="B4">
            <v>1924200</v>
          </cell>
          <cell r="C4">
            <v>1775200</v>
          </cell>
        </row>
        <row r="5">
          <cell r="A5" t="str">
            <v>平成１１年度</v>
          </cell>
          <cell r="B5">
            <v>1879500</v>
          </cell>
          <cell r="C5">
            <v>1752300</v>
          </cell>
        </row>
        <row r="6">
          <cell r="A6" t="str">
            <v>平成１２年度</v>
          </cell>
          <cell r="B6">
            <v>2124700</v>
          </cell>
          <cell r="C6">
            <v>1975200</v>
          </cell>
        </row>
        <row r="7">
          <cell r="A7" t="str">
            <v>平成１３年度</v>
          </cell>
          <cell r="B7">
            <v>2652900</v>
          </cell>
          <cell r="C7">
            <v>2487800</v>
          </cell>
        </row>
        <row r="8">
          <cell r="A8" t="str">
            <v>平成１４年度</v>
          </cell>
          <cell r="B8">
            <v>3274400</v>
          </cell>
          <cell r="C8">
            <v>2708300</v>
          </cell>
        </row>
        <row r="9">
          <cell r="A9" t="str">
            <v>平成１５年度</v>
          </cell>
          <cell r="B9">
            <v>3673600</v>
          </cell>
          <cell r="C9">
            <v>3011300</v>
          </cell>
        </row>
        <row r="10">
          <cell r="A10" t="str">
            <v>平成１６年度</v>
          </cell>
          <cell r="B10">
            <v>3564800</v>
          </cell>
          <cell r="C10">
            <v>2979300</v>
          </cell>
        </row>
        <row r="11">
          <cell r="A11" t="str">
            <v>平成１７年度</v>
          </cell>
          <cell r="B11">
            <v>4015800</v>
          </cell>
          <cell r="C11">
            <v>2937800</v>
          </cell>
        </row>
        <row r="12">
          <cell r="A12" t="str">
            <v>平成１８年度</v>
          </cell>
          <cell r="B12">
            <v>3725100</v>
          </cell>
          <cell r="C12">
            <v>2950000</v>
          </cell>
        </row>
        <row r="13">
          <cell r="A13" t="str">
            <v>平成１９年度</v>
          </cell>
          <cell r="B13">
            <v>3802900</v>
          </cell>
          <cell r="C13">
            <v>2769300</v>
          </cell>
        </row>
        <row r="14">
          <cell r="A14" t="str">
            <v>平成２０年度</v>
          </cell>
          <cell r="B14">
            <v>3774900</v>
          </cell>
          <cell r="C14">
            <v>2781700</v>
          </cell>
        </row>
        <row r="15">
          <cell r="A15" t="str">
            <v>平成２１年度</v>
          </cell>
          <cell r="B15">
            <v>3626500</v>
          </cell>
          <cell r="C15">
            <v>2610400</v>
          </cell>
        </row>
        <row r="16">
          <cell r="A16" t="str">
            <v>平成２２年度</v>
          </cell>
          <cell r="B16">
            <v>3541600</v>
          </cell>
          <cell r="C16">
            <v>2483900</v>
          </cell>
        </row>
        <row r="17">
          <cell r="A17" t="str">
            <v>平成２３年</v>
          </cell>
          <cell r="B17">
            <v>3161600</v>
          </cell>
          <cell r="C17">
            <v>2083900</v>
          </cell>
        </row>
        <row r="18">
          <cell r="A18" t="str">
            <v>平成２４年</v>
          </cell>
          <cell r="B18">
            <v>3454400</v>
          </cell>
          <cell r="C18">
            <v>2137700</v>
          </cell>
        </row>
        <row r="19">
          <cell r="A19" t="str">
            <v>平成２５年</v>
          </cell>
          <cell r="B19">
            <v>3316100</v>
          </cell>
          <cell r="C19">
            <v>2051700</v>
          </cell>
        </row>
        <row r="20">
          <cell r="A20" t="str">
            <v>平成２６年</v>
          </cell>
          <cell r="B20">
            <v>3419400</v>
          </cell>
          <cell r="C20">
            <v>2094000</v>
          </cell>
        </row>
        <row r="21">
          <cell r="A21" t="str">
            <v>平成２７年</v>
          </cell>
          <cell r="B21">
            <v>3320400</v>
          </cell>
          <cell r="C21">
            <v>1967900</v>
          </cell>
        </row>
        <row r="22">
          <cell r="A22" t="str">
            <v>平成２８年</v>
          </cell>
          <cell r="B22">
            <v>3696400</v>
          </cell>
          <cell r="C22">
            <v>2217100</v>
          </cell>
        </row>
        <row r="23">
          <cell r="A23" t="str">
            <v>平成２９年</v>
          </cell>
          <cell r="B23">
            <v>3845500</v>
          </cell>
          <cell r="C23">
            <v>2257900</v>
          </cell>
        </row>
        <row r="24">
          <cell r="A24" t="str">
            <v>平成30年</v>
          </cell>
          <cell r="B24">
            <v>4216900</v>
          </cell>
          <cell r="C24">
            <v>2474600</v>
          </cell>
        </row>
        <row r="25">
          <cell r="A25" t="str">
            <v>令和元年</v>
          </cell>
          <cell r="B25">
            <v>4259000</v>
          </cell>
          <cell r="C25">
            <v>2509000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台数調べ"/>
      <sheetName val="H31月別"/>
      <sheetName val="Sheet2"/>
      <sheetName val="Sheet1"/>
      <sheetName val="H30-31"/>
    </sheetNames>
    <sheetDataSet>
      <sheetData sheetId="0" refreshError="1"/>
      <sheetData sheetId="1">
        <row r="3">
          <cell r="D3">
            <v>1107</v>
          </cell>
          <cell r="E3">
            <v>1993</v>
          </cell>
          <cell r="F3">
            <v>326</v>
          </cell>
          <cell r="G3">
            <v>291</v>
          </cell>
          <cell r="H3">
            <v>952</v>
          </cell>
          <cell r="I3">
            <v>515</v>
          </cell>
          <cell r="J3">
            <v>337</v>
          </cell>
          <cell r="K3">
            <v>2037</v>
          </cell>
          <cell r="L3">
            <v>177</v>
          </cell>
          <cell r="M3">
            <v>2648</v>
          </cell>
          <cell r="N3">
            <v>3683</v>
          </cell>
          <cell r="O3">
            <v>2045</v>
          </cell>
        </row>
        <row r="5">
          <cell r="D5">
            <v>2</v>
          </cell>
          <cell r="E5">
            <v>1</v>
          </cell>
          <cell r="F5">
            <v>0</v>
          </cell>
          <cell r="H5">
            <v>4</v>
          </cell>
          <cell r="K5">
            <v>1</v>
          </cell>
          <cell r="M5">
            <v>2</v>
          </cell>
          <cell r="N5">
            <v>91</v>
          </cell>
          <cell r="O5">
            <v>32</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分"/>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稿"/>
      <sheetName val="出火原因グラフデータ"/>
    </sheetNames>
    <sheetDataSet>
      <sheetData sheetId="0"/>
      <sheetData sheetId="1">
        <row r="1">
          <cell r="B1"/>
        </row>
        <row r="2">
          <cell r="B2" t="str">
            <v>件数</v>
          </cell>
        </row>
        <row r="3">
          <cell r="A3" t="str">
            <v>放火及び放火の疑い</v>
          </cell>
          <cell r="B3">
            <v>8</v>
          </cell>
        </row>
        <row r="4">
          <cell r="A4" t="str">
            <v>たき火</v>
          </cell>
          <cell r="B4">
            <v>11</v>
          </cell>
        </row>
        <row r="5">
          <cell r="A5" t="str">
            <v>こんろ</v>
          </cell>
          <cell r="B5">
            <v>4</v>
          </cell>
        </row>
        <row r="6">
          <cell r="A6" t="str">
            <v>電気機器</v>
          </cell>
          <cell r="B6">
            <v>4</v>
          </cell>
        </row>
        <row r="7">
          <cell r="A7" t="str">
            <v>電気配線</v>
          </cell>
          <cell r="B7">
            <v>2</v>
          </cell>
        </row>
        <row r="8">
          <cell r="A8" t="str">
            <v>たばこ</v>
          </cell>
          <cell r="B8">
            <v>6</v>
          </cell>
        </row>
        <row r="9">
          <cell r="A9" t="str">
            <v>ストーブ</v>
          </cell>
          <cell r="B9">
            <v>2</v>
          </cell>
        </row>
        <row r="10">
          <cell r="A10" t="str">
            <v>その他</v>
          </cell>
          <cell r="B10">
            <v>13</v>
          </cell>
        </row>
        <row r="11">
          <cell r="A11" t="str">
            <v>不明</v>
          </cell>
          <cell r="B11">
            <v>13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稿"/>
      <sheetName val="グラフ"/>
    </sheetNames>
    <sheetDataSet>
      <sheetData sheetId="0"/>
      <sheetData sheetId="1">
        <row r="1">
          <cell r="B1" t="str">
            <v>寝たきり老人数（左目盛）</v>
          </cell>
          <cell r="C1" t="str">
            <v>寝たきり老人割合（右目盛）</v>
          </cell>
        </row>
        <row r="2">
          <cell r="A2" t="str">
            <v>平成　５年度</v>
          </cell>
          <cell r="B2">
            <v>437</v>
          </cell>
          <cell r="C2">
            <v>2.2960121893553302</v>
          </cell>
        </row>
        <row r="3">
          <cell r="A3" t="str">
            <v>平成　６年度</v>
          </cell>
          <cell r="B3">
            <v>471</v>
          </cell>
          <cell r="C3">
            <v>2.3971905537459284</v>
          </cell>
        </row>
        <row r="4">
          <cell r="A4" t="str">
            <v>平成　７年度</v>
          </cell>
          <cell r="B4">
            <v>516</v>
          </cell>
          <cell r="C4">
            <v>2.5483998419596996</v>
          </cell>
        </row>
        <row r="5">
          <cell r="A5" t="str">
            <v>平成　８年度</v>
          </cell>
          <cell r="B5">
            <v>492</v>
          </cell>
          <cell r="C5">
            <v>2.3459851230211712</v>
          </cell>
        </row>
        <row r="6">
          <cell r="A6" t="str">
            <v>平成　９年度</v>
          </cell>
          <cell r="B6">
            <v>465</v>
          </cell>
          <cell r="C6">
            <v>2.1093218416874575</v>
          </cell>
        </row>
        <row r="7">
          <cell r="A7" t="str">
            <v>平成１０年度</v>
          </cell>
          <cell r="B7">
            <v>455</v>
          </cell>
          <cell r="C7">
            <v>2.0105165480977418</v>
          </cell>
        </row>
        <row r="8">
          <cell r="A8" t="str">
            <v>平成１１年度</v>
          </cell>
          <cell r="B8">
            <v>501</v>
          </cell>
          <cell r="C8">
            <v>2.1480020579660435</v>
          </cell>
        </row>
        <row r="9">
          <cell r="A9" t="str">
            <v>平成１２年度</v>
          </cell>
          <cell r="B9">
            <v>466</v>
          </cell>
          <cell r="C9">
            <v>1.9304059652029824</v>
          </cell>
        </row>
        <row r="10">
          <cell r="A10" t="str">
            <v>平成１３年度</v>
          </cell>
          <cell r="B10">
            <v>360</v>
          </cell>
          <cell r="C10">
            <v>1.4362084097981329</v>
          </cell>
        </row>
        <row r="11">
          <cell r="A11" t="str">
            <v>平成１４年度</v>
          </cell>
          <cell r="B11">
            <v>483</v>
          </cell>
          <cell r="C11">
            <v>1.8688334300638421</v>
          </cell>
        </row>
        <row r="12">
          <cell r="A12" t="str">
            <v>平成１５年度</v>
          </cell>
          <cell r="B12">
            <v>397</v>
          </cell>
          <cell r="C12">
            <v>1.4972092321617136</v>
          </cell>
        </row>
        <row r="13">
          <cell r="A13" t="str">
            <v>平成１６年度</v>
          </cell>
          <cell r="B13">
            <v>337</v>
          </cell>
          <cell r="C13">
            <v>1.2381967152882389</v>
          </cell>
        </row>
        <row r="14">
          <cell r="A14" t="str">
            <v>平成１７年度</v>
          </cell>
          <cell r="B14">
            <v>281</v>
          </cell>
          <cell r="C14">
            <v>0.99677201943882787</v>
          </cell>
        </row>
        <row r="15">
          <cell r="A15" t="str">
            <v>平成１８年度</v>
          </cell>
          <cell r="B15">
            <v>261</v>
          </cell>
          <cell r="C15">
            <v>0.88805716230010212</v>
          </cell>
        </row>
        <row r="16">
          <cell r="A16" t="str">
            <v>平成１９年度</v>
          </cell>
          <cell r="B16">
            <v>1241</v>
          </cell>
          <cell r="C16">
            <v>4.0779442691903265</v>
          </cell>
        </row>
        <row r="17">
          <cell r="A17" t="str">
            <v>平成２０年度</v>
          </cell>
          <cell r="B17">
            <v>1263</v>
          </cell>
          <cell r="C17">
            <v>4</v>
          </cell>
        </row>
        <row r="18">
          <cell r="A18" t="str">
            <v>平成２１年度</v>
          </cell>
          <cell r="B18">
            <v>1238</v>
          </cell>
          <cell r="C18">
            <v>3.8</v>
          </cell>
        </row>
        <row r="19">
          <cell r="A19" t="str">
            <v>平成２２年度</v>
          </cell>
          <cell r="B19">
            <v>1377</v>
          </cell>
          <cell r="C19">
            <v>4.0999999999999996</v>
          </cell>
        </row>
        <row r="20">
          <cell r="A20" t="str">
            <v>平成２３年度</v>
          </cell>
          <cell r="B20">
            <v>1381</v>
          </cell>
          <cell r="C20">
            <v>4</v>
          </cell>
        </row>
        <row r="21">
          <cell r="A21" t="str">
            <v>平成２４年度</v>
          </cell>
          <cell r="B21">
            <v>1471</v>
          </cell>
          <cell r="C21">
            <v>4</v>
          </cell>
        </row>
        <row r="22">
          <cell r="A22" t="str">
            <v>平成２５年度</v>
          </cell>
          <cell r="B22">
            <v>1482</v>
          </cell>
          <cell r="C22">
            <v>3.9</v>
          </cell>
        </row>
        <row r="23">
          <cell r="A23" t="str">
            <v>平成２６年度</v>
          </cell>
          <cell r="B23">
            <v>1517</v>
          </cell>
          <cell r="C23">
            <v>3.8</v>
          </cell>
        </row>
        <row r="24">
          <cell r="A24" t="str">
            <v>平成２７年度</v>
          </cell>
          <cell r="B24">
            <v>1531</v>
          </cell>
          <cell r="C24">
            <v>3.7</v>
          </cell>
        </row>
        <row r="25">
          <cell r="A25" t="str">
            <v>平成２８年度</v>
          </cell>
          <cell r="B25">
            <v>1500</v>
          </cell>
          <cell r="C25">
            <v>3.5</v>
          </cell>
        </row>
        <row r="26">
          <cell r="A26" t="str">
            <v>平成２９年度</v>
          </cell>
          <cell r="B26">
            <v>1538</v>
          </cell>
          <cell r="C26">
            <v>3.5</v>
          </cell>
        </row>
        <row r="27">
          <cell r="A27" t="str">
            <v>平成３０年度</v>
          </cell>
          <cell r="B27">
            <v>1590</v>
          </cell>
          <cell r="C27">
            <v>3.5261243679588397</v>
          </cell>
        </row>
        <row r="28">
          <cell r="A28" t="str">
            <v>令和　元年度</v>
          </cell>
          <cell r="B28">
            <v>1613</v>
          </cell>
          <cell r="C28">
            <v>3.4987636111231617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5.xml"/><Relationship Id="rId1" Type="http://schemas.openxmlformats.org/officeDocument/2006/relationships/printerSettings" Target="../printerSettings/printerSettings51.bin"/><Relationship Id="rId4" Type="http://schemas.openxmlformats.org/officeDocument/2006/relationships/comments" Target="../comments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33226-EE58-4214-A965-1896AA97222C}">
  <sheetPr>
    <pageSetUpPr fitToPage="1"/>
  </sheetPr>
  <dimension ref="A1:S121"/>
  <sheetViews>
    <sheetView zoomScaleNormal="100" zoomScaleSheetLayoutView="100" workbookViewId="0">
      <selection activeCell="A11" sqref="A11"/>
    </sheetView>
  </sheetViews>
  <sheetFormatPr defaultRowHeight="13.5"/>
  <cols>
    <col min="1" max="9" width="9.375" style="1" customWidth="1"/>
    <col min="10" max="16384" width="9" style="1"/>
  </cols>
  <sheetData>
    <row r="1" spans="1:13" ht="15.6" customHeight="1" thickTop="1">
      <c r="A1" s="1945" t="s">
        <v>2582</v>
      </c>
      <c r="B1" s="1946"/>
      <c r="C1" s="1947"/>
      <c r="D1" s="1950" t="s">
        <v>2264</v>
      </c>
      <c r="E1" s="1951"/>
      <c r="F1" s="1952"/>
      <c r="G1" s="1950" t="s">
        <v>2263</v>
      </c>
      <c r="H1" s="1951"/>
      <c r="I1" s="1952"/>
    </row>
    <row r="2" spans="1:13" ht="15.6" customHeight="1">
      <c r="A2" s="1918"/>
      <c r="B2" s="1948"/>
      <c r="C2" s="1949"/>
      <c r="D2" s="1956"/>
      <c r="E2" s="1957"/>
      <c r="F2" s="1958"/>
      <c r="G2" s="1956"/>
      <c r="H2" s="1957"/>
      <c r="I2" s="1958"/>
    </row>
    <row r="3" spans="1:13" ht="15.6" customHeight="1">
      <c r="A3" s="1918"/>
      <c r="B3" s="1948"/>
      <c r="C3" s="1949"/>
      <c r="D3" s="1956"/>
      <c r="E3" s="1957"/>
      <c r="F3" s="1958"/>
      <c r="G3" s="1956"/>
      <c r="H3" s="1957"/>
      <c r="I3" s="1958"/>
    </row>
    <row r="4" spans="1:13" ht="15.6" customHeight="1">
      <c r="A4" s="1918"/>
      <c r="B4" s="1948"/>
      <c r="C4" s="1949"/>
      <c r="D4" s="1956"/>
      <c r="E4" s="1957"/>
      <c r="F4" s="1958"/>
      <c r="G4" s="1956"/>
      <c r="H4" s="1957"/>
      <c r="I4" s="1958"/>
    </row>
    <row r="5" spans="1:13" ht="15.6" customHeight="1">
      <c r="A5" s="1918"/>
      <c r="B5" s="1948"/>
      <c r="C5" s="1949"/>
      <c r="D5" s="1956"/>
      <c r="E5" s="1957"/>
      <c r="F5" s="1958"/>
      <c r="G5" s="1956"/>
      <c r="H5" s="1957"/>
      <c r="I5" s="1958"/>
    </row>
    <row r="6" spans="1:13" ht="15.6" customHeight="1">
      <c r="A6" s="1918"/>
      <c r="B6" s="1948"/>
      <c r="C6" s="1949"/>
      <c r="D6" s="1956"/>
      <c r="E6" s="1957"/>
      <c r="F6" s="1958"/>
      <c r="G6" s="1956"/>
      <c r="H6" s="1957"/>
      <c r="I6" s="1958"/>
      <c r="M6" s="44"/>
    </row>
    <row r="7" spans="1:13" ht="15.6" customHeight="1" thickBot="1">
      <c r="A7" s="1918"/>
      <c r="B7" s="1948"/>
      <c r="C7" s="1949"/>
      <c r="D7" s="1959"/>
      <c r="E7" s="1960"/>
      <c r="F7" s="1961"/>
      <c r="G7" s="1959"/>
      <c r="H7" s="1960"/>
      <c r="I7" s="1961"/>
    </row>
    <row r="8" spans="1:13" ht="15.6" customHeight="1">
      <c r="A8" s="1918"/>
      <c r="B8" s="1948"/>
      <c r="C8" s="1949"/>
      <c r="D8" s="1657" t="s">
        <v>2262</v>
      </c>
      <c r="E8" s="1712"/>
      <c r="F8" s="1711"/>
      <c r="G8" s="1657" t="s">
        <v>2261</v>
      </c>
      <c r="H8" s="1656"/>
      <c r="I8" s="1678"/>
    </row>
    <row r="9" spans="1:13" ht="15.6" customHeight="1">
      <c r="A9" s="1918"/>
      <c r="B9" s="1948"/>
      <c r="C9" s="1949"/>
      <c r="D9" s="1709" t="s">
        <v>2260</v>
      </c>
      <c r="E9" s="1050">
        <v>283.72000000000003</v>
      </c>
      <c r="F9" s="1710" t="s">
        <v>2259</v>
      </c>
      <c r="G9" s="1709" t="s">
        <v>2258</v>
      </c>
      <c r="H9" s="1708">
        <v>244528</v>
      </c>
      <c r="I9" s="1707" t="s">
        <v>2251</v>
      </c>
    </row>
    <row r="10" spans="1:13" ht="15.6" customHeight="1" thickBot="1">
      <c r="A10" s="1893"/>
      <c r="B10" s="1937"/>
      <c r="C10" s="1938"/>
      <c r="D10" s="1706" t="s">
        <v>2257</v>
      </c>
      <c r="E10" s="1705">
        <v>861.9</v>
      </c>
      <c r="F10" s="1704" t="s">
        <v>2256</v>
      </c>
      <c r="G10" s="1672" t="s">
        <v>413</v>
      </c>
      <c r="H10" s="1703">
        <v>109871</v>
      </c>
      <c r="I10" s="1670" t="s">
        <v>2255</v>
      </c>
    </row>
    <row r="11" spans="1:13" ht="14.25" thickTop="1">
      <c r="D11" s="224"/>
    </row>
    <row r="13" spans="1:13" ht="14.25" thickBot="1"/>
    <row r="14" spans="1:13" ht="15.6" customHeight="1" thickTop="1">
      <c r="A14" s="1931" t="s">
        <v>2254</v>
      </c>
      <c r="B14" s="1932"/>
      <c r="C14" s="1933"/>
      <c r="D14" s="1931" t="s">
        <v>2253</v>
      </c>
      <c r="E14" s="1932"/>
      <c r="F14" s="1933"/>
      <c r="G14" s="1931" t="s">
        <v>2252</v>
      </c>
      <c r="H14" s="1932"/>
      <c r="I14" s="1933"/>
    </row>
    <row r="15" spans="1:13" ht="15.6" customHeight="1">
      <c r="A15" s="1896"/>
      <c r="B15" s="1897"/>
      <c r="C15" s="1898"/>
      <c r="D15" s="1896"/>
      <c r="E15" s="1897"/>
      <c r="F15" s="1898"/>
      <c r="G15" s="1896"/>
      <c r="H15" s="1897"/>
      <c r="I15" s="1898"/>
    </row>
    <row r="16" spans="1:13" ht="15.6" customHeight="1">
      <c r="A16" s="1896"/>
      <c r="B16" s="1897"/>
      <c r="C16" s="1898"/>
      <c r="D16" s="1896"/>
      <c r="E16" s="1897"/>
      <c r="F16" s="1898"/>
      <c r="G16" s="1896"/>
      <c r="H16" s="1897"/>
      <c r="I16" s="1898"/>
    </row>
    <row r="17" spans="1:9" ht="15.6" customHeight="1">
      <c r="A17" s="1896"/>
      <c r="B17" s="1897"/>
      <c r="C17" s="1898"/>
      <c r="D17" s="1896"/>
      <c r="E17" s="1897"/>
      <c r="F17" s="1898"/>
      <c r="G17" s="1896"/>
      <c r="H17" s="1897"/>
      <c r="I17" s="1898"/>
    </row>
    <row r="18" spans="1:9" ht="15.6" customHeight="1">
      <c r="A18" s="1896"/>
      <c r="B18" s="1897"/>
      <c r="C18" s="1898"/>
      <c r="D18" s="1896"/>
      <c r="E18" s="1897"/>
      <c r="F18" s="1898"/>
      <c r="G18" s="1896"/>
      <c r="H18" s="1897"/>
      <c r="I18" s="1898"/>
    </row>
    <row r="19" spans="1:9" ht="15.6" customHeight="1">
      <c r="A19" s="1896"/>
      <c r="B19" s="1897"/>
      <c r="C19" s="1898"/>
      <c r="D19" s="1896"/>
      <c r="E19" s="1897"/>
      <c r="F19" s="1898"/>
      <c r="G19" s="1896"/>
      <c r="H19" s="1897"/>
      <c r="I19" s="1898"/>
    </row>
    <row r="20" spans="1:9" ht="15.6" customHeight="1" thickBot="1">
      <c r="A20" s="1899"/>
      <c r="B20" s="1900"/>
      <c r="C20" s="1901"/>
      <c r="D20" s="1899"/>
      <c r="E20" s="1900"/>
      <c r="F20" s="1901"/>
      <c r="G20" s="1899"/>
      <c r="H20" s="1900"/>
      <c r="I20" s="1901"/>
    </row>
    <row r="21" spans="1:9" ht="15.6" customHeight="1">
      <c r="A21" s="1702" t="s">
        <v>2234</v>
      </c>
      <c r="B21" s="1701"/>
      <c r="C21" s="1700"/>
      <c r="D21" s="1657" t="s">
        <v>0</v>
      </c>
      <c r="E21" s="1245"/>
      <c r="F21" s="1668"/>
      <c r="G21" s="1657" t="s">
        <v>1847</v>
      </c>
      <c r="H21" s="1656"/>
      <c r="I21" s="1655"/>
    </row>
    <row r="22" spans="1:9" ht="15.6" customHeight="1">
      <c r="A22" s="1699"/>
      <c r="B22" s="1057">
        <f>H9/H10</f>
        <v>2.2255918304193099</v>
      </c>
      <c r="C22" s="1698" t="s">
        <v>2251</v>
      </c>
      <c r="D22" s="1902" t="s">
        <v>2250</v>
      </c>
      <c r="E22" s="1921"/>
      <c r="F22" s="1908"/>
      <c r="G22" s="1902" t="s">
        <v>2249</v>
      </c>
      <c r="H22" s="1921"/>
      <c r="I22" s="1908"/>
    </row>
    <row r="23" spans="1:9" ht="15.6" customHeight="1" thickBot="1">
      <c r="A23" s="1667"/>
      <c r="B23" s="1666"/>
      <c r="C23" s="1665"/>
      <c r="D23" s="1667"/>
      <c r="E23" s="1666"/>
      <c r="F23" s="1665"/>
      <c r="G23" s="1667"/>
      <c r="H23" s="1666"/>
      <c r="I23" s="1665"/>
    </row>
    <row r="24" spans="1:9" ht="14.25" thickTop="1">
      <c r="A24" s="1664"/>
      <c r="B24" s="1664"/>
      <c r="C24" s="1664"/>
      <c r="D24" s="1664"/>
      <c r="E24" s="1664"/>
      <c r="F24" s="1664"/>
      <c r="G24" s="1664"/>
      <c r="H24" s="1664"/>
      <c r="I24" s="1664"/>
    </row>
    <row r="25" spans="1:9">
      <c r="A25" s="1664"/>
      <c r="B25" s="1664"/>
      <c r="C25" s="1664"/>
      <c r="D25" s="1664"/>
      <c r="E25" s="1664"/>
      <c r="F25" s="1664"/>
      <c r="G25" s="1664"/>
      <c r="H25" s="1664"/>
      <c r="I25" s="1664"/>
    </row>
    <row r="26" spans="1:9" ht="14.25" thickBot="1">
      <c r="B26" s="1664"/>
      <c r="C26" s="1664"/>
      <c r="D26" s="1664"/>
      <c r="E26" s="1664"/>
      <c r="F26" s="1664"/>
      <c r="G26" s="1664"/>
      <c r="H26" s="1664"/>
      <c r="I26" s="1664"/>
    </row>
    <row r="27" spans="1:9" ht="15.6" customHeight="1" thickTop="1">
      <c r="A27" s="1931" t="s">
        <v>2248</v>
      </c>
      <c r="B27" s="1932"/>
      <c r="C27" s="1933"/>
      <c r="D27" s="1931" t="s">
        <v>2247</v>
      </c>
      <c r="E27" s="1932"/>
      <c r="F27" s="1933"/>
      <c r="G27" s="1931" t="s">
        <v>2246</v>
      </c>
      <c r="H27" s="1932"/>
      <c r="I27" s="1933"/>
    </row>
    <row r="28" spans="1:9" ht="15.6" customHeight="1">
      <c r="A28" s="1896"/>
      <c r="B28" s="1897"/>
      <c r="C28" s="1898"/>
      <c r="D28" s="1896"/>
      <c r="E28" s="1897"/>
      <c r="F28" s="1898"/>
      <c r="G28" s="1896"/>
      <c r="H28" s="1897"/>
      <c r="I28" s="1898"/>
    </row>
    <row r="29" spans="1:9" ht="15.6" customHeight="1">
      <c r="A29" s="1896"/>
      <c r="B29" s="1897"/>
      <c r="C29" s="1898"/>
      <c r="D29" s="1896"/>
      <c r="E29" s="1897"/>
      <c r="F29" s="1898"/>
      <c r="G29" s="1896"/>
      <c r="H29" s="1897"/>
      <c r="I29" s="1898"/>
    </row>
    <row r="30" spans="1:9" ht="15.6" customHeight="1">
      <c r="A30" s="1896"/>
      <c r="B30" s="1897"/>
      <c r="C30" s="1898"/>
      <c r="D30" s="1896"/>
      <c r="E30" s="1897"/>
      <c r="F30" s="1898"/>
      <c r="G30" s="1896"/>
      <c r="H30" s="1897"/>
      <c r="I30" s="1898"/>
    </row>
    <row r="31" spans="1:9" ht="15.6" customHeight="1">
      <c r="A31" s="1896"/>
      <c r="B31" s="1897"/>
      <c r="C31" s="1898"/>
      <c r="D31" s="1896"/>
      <c r="E31" s="1897"/>
      <c r="F31" s="1898"/>
      <c r="G31" s="1896"/>
      <c r="H31" s="1897"/>
      <c r="I31" s="1898"/>
    </row>
    <row r="32" spans="1:9" ht="15.6" customHeight="1">
      <c r="A32" s="1896"/>
      <c r="B32" s="1897"/>
      <c r="C32" s="1898"/>
      <c r="D32" s="1896"/>
      <c r="E32" s="1897"/>
      <c r="F32" s="1898"/>
      <c r="G32" s="1896"/>
      <c r="H32" s="1897"/>
      <c r="I32" s="1898"/>
    </row>
    <row r="33" spans="1:19" ht="15.6" customHeight="1" thickBot="1">
      <c r="A33" s="1899"/>
      <c r="B33" s="1900"/>
      <c r="C33" s="1901"/>
      <c r="D33" s="1899"/>
      <c r="E33" s="1900"/>
      <c r="F33" s="1901"/>
      <c r="G33" s="1899"/>
      <c r="H33" s="1900"/>
      <c r="I33" s="1901"/>
    </row>
    <row r="34" spans="1:19" ht="15.6" customHeight="1">
      <c r="A34" s="1657" t="s">
        <v>1847</v>
      </c>
      <c r="B34" s="1245"/>
      <c r="C34" s="1668"/>
      <c r="D34" s="1657" t="s">
        <v>1847</v>
      </c>
      <c r="E34" s="1245"/>
      <c r="F34" s="1668"/>
      <c r="G34" s="1657" t="s">
        <v>0</v>
      </c>
      <c r="H34" s="1245"/>
      <c r="I34" s="1668"/>
    </row>
    <row r="35" spans="1:19" ht="15.6" customHeight="1">
      <c r="A35" s="1953" t="s">
        <v>2245</v>
      </c>
      <c r="B35" s="1954"/>
      <c r="C35" s="1955"/>
      <c r="D35" s="1902" t="s">
        <v>2244</v>
      </c>
      <c r="E35" s="1921"/>
      <c r="F35" s="1908"/>
      <c r="G35" s="1902" t="s">
        <v>2243</v>
      </c>
      <c r="H35" s="1921"/>
      <c r="I35" s="1908"/>
    </row>
    <row r="36" spans="1:19" ht="15.6" customHeight="1" thickBot="1">
      <c r="A36" s="1697" t="s">
        <v>2242</v>
      </c>
      <c r="B36" s="1696"/>
      <c r="C36" s="1695"/>
      <c r="D36" s="1893" t="s">
        <v>2241</v>
      </c>
      <c r="E36" s="1937"/>
      <c r="F36" s="1938"/>
      <c r="G36" s="1893" t="s">
        <v>2240</v>
      </c>
      <c r="H36" s="1937"/>
      <c r="I36" s="1938"/>
    </row>
    <row r="37" spans="1:19" ht="14.25" thickTop="1">
      <c r="A37" s="1664"/>
      <c r="B37" s="1664"/>
      <c r="C37" s="1664"/>
      <c r="D37" s="1664"/>
      <c r="E37" s="1664"/>
      <c r="F37" s="1664"/>
      <c r="G37" s="1664"/>
      <c r="H37" s="1664"/>
      <c r="I37" s="1664"/>
    </row>
    <row r="38" spans="1:19">
      <c r="A38" s="1664"/>
      <c r="B38" s="1664"/>
      <c r="C38" s="1664"/>
      <c r="D38" s="1664"/>
      <c r="E38" s="1664"/>
      <c r="F38" s="1664"/>
      <c r="G38" s="1664"/>
      <c r="H38" s="1664"/>
      <c r="I38" s="1664"/>
    </row>
    <row r="39" spans="1:19" ht="14.25" thickBot="1">
      <c r="A39" s="1664"/>
      <c r="B39" s="1664"/>
      <c r="C39" s="1664"/>
      <c r="D39" s="1664"/>
      <c r="E39" s="1664"/>
      <c r="F39" s="1664"/>
      <c r="G39" s="1664"/>
      <c r="H39" s="1664"/>
      <c r="I39" s="1664"/>
    </row>
    <row r="40" spans="1:19" ht="15.6" customHeight="1" thickTop="1">
      <c r="A40" s="1931" t="s">
        <v>2239</v>
      </c>
      <c r="B40" s="1932"/>
      <c r="C40" s="1933"/>
      <c r="D40" s="1910" t="s">
        <v>2238</v>
      </c>
      <c r="E40" s="1911"/>
      <c r="F40" s="1911"/>
      <c r="G40" s="1911"/>
      <c r="H40" s="1911"/>
      <c r="I40" s="1912"/>
      <c r="N40" s="1694"/>
      <c r="O40" s="1694"/>
      <c r="P40" s="1694"/>
      <c r="Q40" s="1694"/>
      <c r="R40" s="1694"/>
      <c r="S40" s="1694"/>
    </row>
    <row r="41" spans="1:19" ht="15.6" customHeight="1">
      <c r="A41" s="1896"/>
      <c r="B41" s="1897"/>
      <c r="C41" s="1898"/>
      <c r="D41" s="1905"/>
      <c r="E41" s="1906"/>
      <c r="F41" s="1906"/>
      <c r="G41" s="1909"/>
      <c r="H41" s="1897"/>
      <c r="I41" s="1898"/>
      <c r="N41" s="1680"/>
      <c r="O41" s="1693"/>
      <c r="P41" s="1693"/>
      <c r="Q41" s="1680"/>
      <c r="R41" s="1693"/>
      <c r="S41" s="1680"/>
    </row>
    <row r="42" spans="1:19" ht="15.6" customHeight="1">
      <c r="A42" s="1896"/>
      <c r="B42" s="1897"/>
      <c r="C42" s="1898"/>
      <c r="D42" s="1905"/>
      <c r="E42" s="1906"/>
      <c r="F42" s="1906"/>
      <c r="G42" s="1897"/>
      <c r="H42" s="1897"/>
      <c r="I42" s="1898"/>
      <c r="N42" s="1680"/>
      <c r="O42" s="1693"/>
      <c r="P42" s="1693"/>
      <c r="Q42" s="1693"/>
      <c r="R42" s="1693"/>
      <c r="S42" s="1680"/>
    </row>
    <row r="43" spans="1:19" ht="15.6" customHeight="1">
      <c r="A43" s="1896"/>
      <c r="B43" s="1897"/>
      <c r="C43" s="1898"/>
      <c r="D43" s="1905"/>
      <c r="E43" s="1906"/>
      <c r="F43" s="1906"/>
      <c r="G43" s="1897"/>
      <c r="H43" s="1897"/>
      <c r="I43" s="1898"/>
      <c r="N43" s="1680"/>
      <c r="O43" s="1693"/>
      <c r="P43" s="1693"/>
      <c r="Q43" s="1693"/>
      <c r="R43" s="1693"/>
      <c r="S43" s="1680"/>
    </row>
    <row r="44" spans="1:19" ht="15.6" customHeight="1">
      <c r="A44" s="1896"/>
      <c r="B44" s="1897"/>
      <c r="C44" s="1898"/>
      <c r="D44" s="1905"/>
      <c r="E44" s="1906"/>
      <c r="F44" s="1906"/>
      <c r="G44" s="1897"/>
      <c r="H44" s="1897"/>
      <c r="I44" s="1898"/>
      <c r="N44" s="1680"/>
      <c r="O44" s="1693"/>
      <c r="P44" s="1693"/>
      <c r="Q44" s="1693"/>
      <c r="R44" s="1693"/>
      <c r="S44" s="1680"/>
    </row>
    <row r="45" spans="1:19" ht="15.6" customHeight="1">
      <c r="A45" s="1896"/>
      <c r="B45" s="1897"/>
      <c r="C45" s="1898"/>
      <c r="D45" s="1905"/>
      <c r="E45" s="1906"/>
      <c r="F45" s="1906"/>
      <c r="G45" s="1897"/>
      <c r="H45" s="1897"/>
      <c r="I45" s="1898"/>
      <c r="N45" s="1680"/>
      <c r="O45" s="1693"/>
      <c r="P45" s="1693"/>
      <c r="Q45" s="1693"/>
      <c r="R45" s="1693"/>
      <c r="S45" s="1680"/>
    </row>
    <row r="46" spans="1:19" ht="15.6" customHeight="1" thickBot="1">
      <c r="A46" s="1899"/>
      <c r="B46" s="1900"/>
      <c r="C46" s="1901"/>
      <c r="D46" s="1664" t="s">
        <v>2237</v>
      </c>
      <c r="E46" s="1692"/>
      <c r="F46" s="1692" t="s">
        <v>2236</v>
      </c>
      <c r="G46" s="1692"/>
      <c r="H46" s="1692" t="s">
        <v>2235</v>
      </c>
      <c r="I46" s="1691"/>
      <c r="N46" s="1679"/>
      <c r="O46" s="1679"/>
      <c r="P46" s="1679"/>
      <c r="Q46" s="1679"/>
      <c r="R46" s="1679"/>
      <c r="S46" s="1679"/>
    </row>
    <row r="47" spans="1:19" ht="15.6" customHeight="1">
      <c r="A47" s="1657" t="s">
        <v>2234</v>
      </c>
      <c r="B47" s="1656"/>
      <c r="C47" s="1655"/>
      <c r="D47" s="1690" t="s">
        <v>2233</v>
      </c>
      <c r="E47" s="1689"/>
      <c r="F47" s="1687" t="s">
        <v>2233</v>
      </c>
      <c r="G47" s="1688"/>
      <c r="H47" s="1687" t="s">
        <v>2233</v>
      </c>
      <c r="I47" s="1686"/>
      <c r="N47" s="1684"/>
      <c r="O47" s="1685"/>
      <c r="P47" s="1685"/>
      <c r="Q47" s="1684"/>
      <c r="R47" s="1676"/>
      <c r="S47" s="1676"/>
    </row>
    <row r="48" spans="1:19" ht="15.6" customHeight="1">
      <c r="A48" s="1902" t="s">
        <v>2232</v>
      </c>
      <c r="B48" s="1903"/>
      <c r="C48" s="1904"/>
      <c r="D48" s="1939" t="s">
        <v>2231</v>
      </c>
      <c r="E48" s="1940"/>
      <c r="F48" s="1942" t="s">
        <v>2230</v>
      </c>
      <c r="G48" s="1940"/>
      <c r="H48" s="1942" t="s">
        <v>2229</v>
      </c>
      <c r="I48" s="1944"/>
      <c r="N48" s="1682"/>
      <c r="O48" s="1681"/>
      <c r="P48" s="1681"/>
      <c r="Q48" s="1682"/>
      <c r="R48" s="1681"/>
      <c r="S48" s="1681"/>
    </row>
    <row r="49" spans="1:19" ht="15.6" customHeight="1" thickBot="1">
      <c r="A49" s="1667"/>
      <c r="B49" s="1666"/>
      <c r="C49" s="1665"/>
      <c r="D49" s="1928" t="s">
        <v>2228</v>
      </c>
      <c r="E49" s="1941"/>
      <c r="F49" s="1943" t="s">
        <v>2227</v>
      </c>
      <c r="G49" s="1941"/>
      <c r="H49" s="1943" t="s">
        <v>2226</v>
      </c>
      <c r="I49" s="1930"/>
      <c r="N49" s="1680"/>
      <c r="O49" s="1048"/>
      <c r="P49" s="1048"/>
      <c r="Q49" s="1680"/>
      <c r="R49" s="1048"/>
      <c r="S49" s="1048"/>
    </row>
    <row r="50" spans="1:19" ht="15.6" customHeight="1" thickTop="1">
      <c r="A50" s="1679"/>
      <c r="B50" s="1679"/>
      <c r="C50" s="1679"/>
      <c r="D50" s="1387"/>
      <c r="E50" s="1387"/>
      <c r="F50" s="1387"/>
      <c r="G50" s="1387"/>
      <c r="H50" s="1387"/>
      <c r="I50" s="1387"/>
    </row>
    <row r="51" spans="1:19" ht="15.6" customHeight="1">
      <c r="A51" s="1679"/>
      <c r="B51" s="1679"/>
      <c r="C51" s="1679"/>
      <c r="D51" s="1387"/>
      <c r="E51" s="1387"/>
      <c r="F51" s="1387"/>
      <c r="G51" s="1387"/>
      <c r="H51" s="1387"/>
      <c r="I51" s="1387"/>
    </row>
    <row r="52" spans="1:19" ht="15.6" customHeight="1" thickBot="1">
      <c r="A52" s="1679"/>
      <c r="B52" s="1679"/>
      <c r="C52" s="1679"/>
      <c r="D52" s="1679"/>
      <c r="E52" s="1679"/>
      <c r="F52" s="1679"/>
      <c r="G52" s="1679"/>
      <c r="H52" s="1679"/>
      <c r="I52" s="1679"/>
    </row>
    <row r="53" spans="1:19" ht="15.6" customHeight="1" thickTop="1">
      <c r="A53" s="1910" t="s">
        <v>2225</v>
      </c>
      <c r="B53" s="1911"/>
      <c r="C53" s="1912"/>
      <c r="D53" s="1910" t="s">
        <v>2224</v>
      </c>
      <c r="E53" s="1911"/>
      <c r="F53" s="1912"/>
      <c r="G53" s="1931" t="s">
        <v>2223</v>
      </c>
      <c r="H53" s="1932"/>
      <c r="I53" s="1933"/>
    </row>
    <row r="54" spans="1:19" ht="15.6" customHeight="1">
      <c r="A54" s="1896"/>
      <c r="B54" s="1897"/>
      <c r="C54" s="1898"/>
      <c r="D54" s="1896"/>
      <c r="E54" s="1897"/>
      <c r="F54" s="1898"/>
      <c r="G54" s="1896"/>
      <c r="H54" s="1897"/>
      <c r="I54" s="1898"/>
    </row>
    <row r="55" spans="1:19" ht="15.6" customHeight="1">
      <c r="A55" s="1896"/>
      <c r="B55" s="1897"/>
      <c r="C55" s="1898"/>
      <c r="D55" s="1896"/>
      <c r="E55" s="1897"/>
      <c r="F55" s="1898"/>
      <c r="G55" s="1896"/>
      <c r="H55" s="1897"/>
      <c r="I55" s="1898"/>
    </row>
    <row r="56" spans="1:19" ht="15.6" customHeight="1">
      <c r="A56" s="1896"/>
      <c r="B56" s="1897"/>
      <c r="C56" s="1898"/>
      <c r="D56" s="1896"/>
      <c r="E56" s="1897"/>
      <c r="F56" s="1898"/>
      <c r="G56" s="1896"/>
      <c r="H56" s="1897"/>
      <c r="I56" s="1898"/>
    </row>
    <row r="57" spans="1:19" ht="15.6" customHeight="1">
      <c r="A57" s="1896"/>
      <c r="B57" s="1897"/>
      <c r="C57" s="1898"/>
      <c r="D57" s="1896"/>
      <c r="E57" s="1897"/>
      <c r="F57" s="1898"/>
      <c r="G57" s="1896"/>
      <c r="H57" s="1897"/>
      <c r="I57" s="1898"/>
    </row>
    <row r="58" spans="1:19" ht="15.6" customHeight="1">
      <c r="A58" s="1896"/>
      <c r="B58" s="1897"/>
      <c r="C58" s="1898"/>
      <c r="D58" s="1896"/>
      <c r="E58" s="1897"/>
      <c r="F58" s="1898"/>
      <c r="G58" s="1896"/>
      <c r="H58" s="1897"/>
      <c r="I58" s="1898"/>
    </row>
    <row r="59" spans="1:19" ht="15.6" customHeight="1" thickBot="1">
      <c r="A59" s="1899"/>
      <c r="B59" s="1900"/>
      <c r="C59" s="1901"/>
      <c r="D59" s="1899"/>
      <c r="E59" s="1900"/>
      <c r="F59" s="1901"/>
      <c r="G59" s="1899"/>
      <c r="H59" s="1900"/>
      <c r="I59" s="1901"/>
    </row>
    <row r="60" spans="1:19" ht="15.6" customHeight="1">
      <c r="A60" s="1657" t="s">
        <v>1753</v>
      </c>
      <c r="B60" s="1245"/>
      <c r="C60" s="1678"/>
      <c r="D60" s="1657" t="s">
        <v>1753</v>
      </c>
      <c r="E60" s="1245"/>
      <c r="F60" s="1668"/>
      <c r="G60" s="1677" t="s">
        <v>1753</v>
      </c>
      <c r="H60" s="1676"/>
      <c r="I60" s="1675"/>
    </row>
    <row r="61" spans="1:19" ht="15.6" customHeight="1">
      <c r="A61" s="1674"/>
      <c r="B61" s="1343" t="s">
        <v>2222</v>
      </c>
      <c r="C61" s="1673"/>
      <c r="D61" s="1922" t="s">
        <v>2221</v>
      </c>
      <c r="E61" s="1923"/>
      <c r="F61" s="1924"/>
      <c r="G61" s="1905" t="s">
        <v>2220</v>
      </c>
      <c r="H61" s="1913"/>
      <c r="I61" s="1914"/>
    </row>
    <row r="62" spans="1:19" ht="15.6" customHeight="1" thickBot="1">
      <c r="A62" s="1667"/>
      <c r="B62" s="1666"/>
      <c r="C62" s="1665"/>
      <c r="D62" s="1672"/>
      <c r="E62" s="1671"/>
      <c r="F62" s="1670"/>
      <c r="G62" s="1928" t="s">
        <v>2219</v>
      </c>
      <c r="H62" s="1929"/>
      <c r="I62" s="1930"/>
    </row>
    <row r="63" spans="1:19" ht="14.25" thickTop="1">
      <c r="A63" s="1664"/>
      <c r="B63" s="1664"/>
      <c r="C63" s="1664"/>
      <c r="D63" s="1664"/>
      <c r="E63" s="1664"/>
      <c r="F63" s="1664"/>
      <c r="G63" s="1664"/>
      <c r="H63" s="1664"/>
      <c r="I63" s="1664"/>
    </row>
    <row r="64" spans="1:19">
      <c r="A64" s="1664"/>
      <c r="B64" s="1664"/>
      <c r="C64" s="1664"/>
      <c r="D64" s="1664"/>
      <c r="E64" s="1664"/>
      <c r="F64" s="1664"/>
      <c r="G64" s="1664"/>
      <c r="H64" s="1664"/>
      <c r="I64" s="1664"/>
    </row>
    <row r="65" spans="1:14" ht="14.25" thickBot="1">
      <c r="A65" s="1664"/>
      <c r="B65" s="1664"/>
      <c r="C65" s="1664"/>
      <c r="D65" s="1664"/>
      <c r="E65" s="1664"/>
      <c r="F65" s="1664"/>
      <c r="G65" s="1664"/>
      <c r="H65" s="1664"/>
      <c r="I65" s="1664"/>
    </row>
    <row r="66" spans="1:14" ht="15.6" customHeight="1" thickTop="1">
      <c r="A66" s="1931" t="s">
        <v>2218</v>
      </c>
      <c r="B66" s="1932"/>
      <c r="C66" s="1933"/>
      <c r="D66" s="1931" t="s">
        <v>1725</v>
      </c>
      <c r="E66" s="1932"/>
      <c r="F66" s="1933"/>
      <c r="G66" s="1931" t="s">
        <v>1722</v>
      </c>
      <c r="H66" s="1932"/>
      <c r="I66" s="1933"/>
    </row>
    <row r="67" spans="1:14" ht="15.6" customHeight="1">
      <c r="A67" s="1896"/>
      <c r="B67" s="1897"/>
      <c r="C67" s="1898"/>
      <c r="D67" s="1896"/>
      <c r="E67" s="1897"/>
      <c r="F67" s="1898"/>
      <c r="G67" s="1896"/>
      <c r="H67" s="1897"/>
      <c r="I67" s="1898"/>
    </row>
    <row r="68" spans="1:14" ht="15.6" customHeight="1">
      <c r="A68" s="1896"/>
      <c r="B68" s="1897"/>
      <c r="C68" s="1898"/>
      <c r="D68" s="1896"/>
      <c r="E68" s="1897"/>
      <c r="F68" s="1898"/>
      <c r="G68" s="1896"/>
      <c r="H68" s="1897"/>
      <c r="I68" s="1898"/>
    </row>
    <row r="69" spans="1:14" ht="15.6" customHeight="1">
      <c r="A69" s="1896"/>
      <c r="B69" s="1897"/>
      <c r="C69" s="1898"/>
      <c r="D69" s="1896"/>
      <c r="E69" s="1897"/>
      <c r="F69" s="1898"/>
      <c r="G69" s="1896"/>
      <c r="H69" s="1897"/>
      <c r="I69" s="1898"/>
    </row>
    <row r="70" spans="1:14" ht="15.6" customHeight="1">
      <c r="A70" s="1896"/>
      <c r="B70" s="1897"/>
      <c r="C70" s="1898"/>
      <c r="D70" s="1896"/>
      <c r="E70" s="1897"/>
      <c r="F70" s="1898"/>
      <c r="G70" s="1896"/>
      <c r="H70" s="1897"/>
      <c r="I70" s="1898"/>
    </row>
    <row r="71" spans="1:14" ht="15.6" customHeight="1">
      <c r="A71" s="1896"/>
      <c r="B71" s="1897"/>
      <c r="C71" s="1898"/>
      <c r="D71" s="1896"/>
      <c r="E71" s="1897"/>
      <c r="F71" s="1898"/>
      <c r="G71" s="1896"/>
      <c r="H71" s="1897"/>
      <c r="I71" s="1898"/>
    </row>
    <row r="72" spans="1:14" ht="15.6" customHeight="1" thickBot="1">
      <c r="A72" s="1899"/>
      <c r="B72" s="1900"/>
      <c r="C72" s="1901"/>
      <c r="D72" s="1899"/>
      <c r="E72" s="1900"/>
      <c r="F72" s="1901"/>
      <c r="G72" s="1899"/>
      <c r="H72" s="1900"/>
      <c r="I72" s="1901"/>
    </row>
    <row r="73" spans="1:14" ht="15.6" customHeight="1">
      <c r="A73" s="1657" t="s">
        <v>0</v>
      </c>
      <c r="B73" s="1245"/>
      <c r="C73" s="1668"/>
      <c r="D73" s="1657" t="s">
        <v>1847</v>
      </c>
      <c r="E73" s="1245"/>
      <c r="F73" s="1668"/>
      <c r="G73" s="1669" t="s">
        <v>1847</v>
      </c>
      <c r="H73" s="1245"/>
      <c r="I73" s="1668"/>
    </row>
    <row r="74" spans="1:14" ht="15.6" customHeight="1">
      <c r="A74" s="1902" t="s">
        <v>2217</v>
      </c>
      <c r="B74" s="1907"/>
      <c r="C74" s="1908"/>
      <c r="D74" s="1902" t="s">
        <v>2216</v>
      </c>
      <c r="E74" s="1907"/>
      <c r="F74" s="1908"/>
      <c r="G74" s="1902" t="s">
        <v>2215</v>
      </c>
      <c r="H74" s="1907"/>
      <c r="I74" s="1908"/>
      <c r="M74" s="4"/>
      <c r="N74" s="4"/>
    </row>
    <row r="75" spans="1:14" ht="15.6" customHeight="1" thickBot="1">
      <c r="A75" s="1667"/>
      <c r="B75" s="1666"/>
      <c r="C75" s="1665"/>
      <c r="D75" s="1667"/>
      <c r="E75" s="1666"/>
      <c r="F75" s="1665"/>
      <c r="G75" s="1893" t="s">
        <v>2214</v>
      </c>
      <c r="H75" s="1937"/>
      <c r="I75" s="1938"/>
    </row>
    <row r="76" spans="1:14" ht="14.25" thickTop="1">
      <c r="A76" s="1664"/>
      <c r="B76" s="1664"/>
      <c r="C76" s="1664"/>
      <c r="D76" s="1664"/>
      <c r="E76" s="1664"/>
      <c r="F76" s="1664"/>
      <c r="G76" s="1664"/>
      <c r="H76" s="1664"/>
      <c r="I76" s="1664"/>
    </row>
    <row r="77" spans="1:14">
      <c r="A77" s="1664"/>
      <c r="B77" s="1664"/>
      <c r="C77" s="1664"/>
      <c r="D77" s="1664"/>
      <c r="E77" s="1664"/>
      <c r="F77" s="1664"/>
      <c r="G77" s="1664"/>
      <c r="H77" s="1664"/>
      <c r="I77" s="1664"/>
    </row>
    <row r="78" spans="1:14" s="224" customFormat="1" ht="14.25" thickBot="1"/>
    <row r="79" spans="1:14" ht="15.6" customHeight="1" thickTop="1">
      <c r="A79" s="1910" t="s">
        <v>2213</v>
      </c>
      <c r="B79" s="1911"/>
      <c r="C79" s="1912"/>
      <c r="D79" s="1910" t="s">
        <v>2212</v>
      </c>
      <c r="E79" s="1911"/>
      <c r="F79" s="1912"/>
      <c r="G79" s="1910" t="s">
        <v>2211</v>
      </c>
      <c r="H79" s="1911"/>
      <c r="I79" s="1912"/>
    </row>
    <row r="80" spans="1:14" ht="15.6" customHeight="1">
      <c r="A80" s="1896"/>
      <c r="B80" s="1897"/>
      <c r="C80" s="1898"/>
      <c r="D80" s="1896"/>
      <c r="E80" s="1897"/>
      <c r="F80" s="1898"/>
      <c r="G80" s="1896"/>
      <c r="H80" s="1897"/>
      <c r="I80" s="1898"/>
    </row>
    <row r="81" spans="1:9" ht="15.6" customHeight="1">
      <c r="A81" s="1896"/>
      <c r="B81" s="1897"/>
      <c r="C81" s="1898"/>
      <c r="D81" s="1896"/>
      <c r="E81" s="1897"/>
      <c r="F81" s="1898"/>
      <c r="G81" s="1896"/>
      <c r="H81" s="1897"/>
      <c r="I81" s="1898"/>
    </row>
    <row r="82" spans="1:9" ht="15.6" customHeight="1">
      <c r="A82" s="1896"/>
      <c r="B82" s="1897"/>
      <c r="C82" s="1898"/>
      <c r="D82" s="1896"/>
      <c r="E82" s="1897"/>
      <c r="F82" s="1898"/>
      <c r="G82" s="1896"/>
      <c r="H82" s="1897"/>
      <c r="I82" s="1898"/>
    </row>
    <row r="83" spans="1:9" ht="15.6" customHeight="1">
      <c r="A83" s="1896"/>
      <c r="B83" s="1897"/>
      <c r="C83" s="1898"/>
      <c r="D83" s="1896"/>
      <c r="E83" s="1897"/>
      <c r="F83" s="1898"/>
      <c r="G83" s="1896"/>
      <c r="H83" s="1897"/>
      <c r="I83" s="1898"/>
    </row>
    <row r="84" spans="1:9" ht="15.6" customHeight="1">
      <c r="A84" s="1896"/>
      <c r="B84" s="1897"/>
      <c r="C84" s="1898"/>
      <c r="D84" s="1896"/>
      <c r="E84" s="1897"/>
      <c r="F84" s="1898"/>
      <c r="G84" s="1896"/>
      <c r="H84" s="1897"/>
      <c r="I84" s="1898"/>
    </row>
    <row r="85" spans="1:9" ht="15.6" customHeight="1" thickBot="1">
      <c r="A85" s="1899"/>
      <c r="B85" s="1900"/>
      <c r="C85" s="1901"/>
      <c r="D85" s="1899"/>
      <c r="E85" s="1900"/>
      <c r="F85" s="1901"/>
      <c r="G85" s="1899"/>
      <c r="H85" s="1900"/>
      <c r="I85" s="1901"/>
    </row>
    <row r="86" spans="1:9" ht="15.6" customHeight="1">
      <c r="A86" s="1657" t="s">
        <v>2210</v>
      </c>
      <c r="B86" s="1245"/>
      <c r="C86" s="1668"/>
      <c r="D86" s="1657" t="s">
        <v>1753</v>
      </c>
      <c r="E86" s="1245"/>
      <c r="F86" s="1668"/>
      <c r="G86" s="1657" t="s">
        <v>1753</v>
      </c>
      <c r="H86" s="1656"/>
      <c r="I86" s="1655"/>
    </row>
    <row r="87" spans="1:9" ht="15.6" customHeight="1">
      <c r="A87" s="1902" t="s">
        <v>2209</v>
      </c>
      <c r="B87" s="1907"/>
      <c r="C87" s="1908"/>
      <c r="D87" s="1902" t="s">
        <v>2208</v>
      </c>
      <c r="E87" s="1907"/>
      <c r="F87" s="1908"/>
      <c r="G87" s="1918" t="s">
        <v>2207</v>
      </c>
      <c r="H87" s="1919"/>
      <c r="I87" s="1920"/>
    </row>
    <row r="88" spans="1:9" ht="15.6" customHeight="1" thickBot="1">
      <c r="A88" s="1928" t="s">
        <v>2206</v>
      </c>
      <c r="B88" s="1929"/>
      <c r="C88" s="1930"/>
      <c r="D88" s="1928" t="s">
        <v>2205</v>
      </c>
      <c r="E88" s="1929"/>
      <c r="F88" s="1930"/>
      <c r="G88" s="1667"/>
      <c r="H88" s="1666"/>
      <c r="I88" s="1665"/>
    </row>
    <row r="89" spans="1:9" ht="14.25" thickTop="1">
      <c r="A89" s="1664"/>
      <c r="B89" s="1664"/>
      <c r="C89" s="1664"/>
      <c r="D89" s="1664"/>
      <c r="E89" s="1664"/>
      <c r="F89" s="1664"/>
      <c r="G89" s="1664"/>
      <c r="H89" s="1664"/>
      <c r="I89" s="1664"/>
    </row>
    <row r="90" spans="1:9">
      <c r="A90" s="1664"/>
      <c r="B90" s="1664"/>
      <c r="C90" s="1664"/>
      <c r="D90" s="1664"/>
      <c r="E90" s="1664"/>
      <c r="F90" s="1664"/>
      <c r="G90" s="1664"/>
      <c r="H90" s="1664"/>
      <c r="I90" s="1664"/>
    </row>
    <row r="91" spans="1:9" ht="14.25" thickBot="1">
      <c r="A91" s="1664"/>
      <c r="B91" s="1664"/>
      <c r="C91" s="1664"/>
      <c r="D91" s="1664"/>
      <c r="E91" s="1664"/>
      <c r="F91" s="1664"/>
      <c r="G91" s="1664"/>
      <c r="H91" s="1664"/>
      <c r="I91" s="1664"/>
    </row>
    <row r="92" spans="1:9" ht="15.6" customHeight="1" thickTop="1">
      <c r="A92" s="1910" t="s">
        <v>2204</v>
      </c>
      <c r="B92" s="1911"/>
      <c r="C92" s="1912"/>
      <c r="D92" s="1931" t="s">
        <v>2203</v>
      </c>
      <c r="E92" s="1932"/>
      <c r="F92" s="1933"/>
      <c r="G92" s="1925" t="s">
        <v>2202</v>
      </c>
      <c r="H92" s="1926"/>
      <c r="I92" s="1927"/>
    </row>
    <row r="93" spans="1:9" ht="15.6" customHeight="1">
      <c r="A93" s="1896"/>
      <c r="B93" s="1897"/>
      <c r="C93" s="1898"/>
      <c r="D93" s="1896"/>
      <c r="E93" s="1897"/>
      <c r="F93" s="1898"/>
      <c r="G93" s="1662"/>
      <c r="H93" s="1662"/>
      <c r="I93" s="1663"/>
    </row>
    <row r="94" spans="1:9" ht="15.6" customHeight="1">
      <c r="A94" s="1896"/>
      <c r="B94" s="1897"/>
      <c r="C94" s="1898"/>
      <c r="D94" s="1896"/>
      <c r="E94" s="1897"/>
      <c r="F94" s="1898"/>
      <c r="G94" s="1662"/>
      <c r="H94" s="1662"/>
      <c r="I94" s="1661"/>
    </row>
    <row r="95" spans="1:9" ht="15.6" customHeight="1">
      <c r="A95" s="1896"/>
      <c r="B95" s="1897"/>
      <c r="C95" s="1898"/>
      <c r="D95" s="1896"/>
      <c r="E95" s="1897"/>
      <c r="F95" s="1898"/>
      <c r="G95" s="1896"/>
      <c r="H95" s="1909"/>
      <c r="I95" s="1898"/>
    </row>
    <row r="96" spans="1:9" ht="15.6" customHeight="1">
      <c r="A96" s="1896"/>
      <c r="B96" s="1897"/>
      <c r="C96" s="1898"/>
      <c r="D96" s="1896"/>
      <c r="E96" s="1897"/>
      <c r="F96" s="1898"/>
      <c r="G96" s="1905"/>
      <c r="H96" s="1913"/>
      <c r="I96" s="1914"/>
    </row>
    <row r="97" spans="1:10" ht="15.6" customHeight="1">
      <c r="A97" s="1896"/>
      <c r="B97" s="1897"/>
      <c r="C97" s="1898"/>
      <c r="D97" s="1896"/>
      <c r="E97" s="1897"/>
      <c r="F97" s="1898"/>
      <c r="G97" s="1915"/>
      <c r="H97" s="1916"/>
      <c r="I97" s="1917"/>
    </row>
    <row r="98" spans="1:10" ht="15.6" customHeight="1" thickBot="1">
      <c r="A98" s="1899"/>
      <c r="B98" s="1900"/>
      <c r="C98" s="1901"/>
      <c r="D98" s="1899"/>
      <c r="E98" s="1900"/>
      <c r="F98" s="1901"/>
      <c r="G98" s="1660"/>
      <c r="H98" s="1659"/>
      <c r="I98" s="1658"/>
    </row>
    <row r="99" spans="1:10" ht="15.6" customHeight="1">
      <c r="A99" s="1934" t="s">
        <v>2201</v>
      </c>
      <c r="B99" s="1935"/>
      <c r="C99" s="1936"/>
      <c r="D99" s="1657" t="s">
        <v>2200</v>
      </c>
      <c r="E99" s="1656"/>
      <c r="F99" s="1655"/>
      <c r="G99" s="1896" t="s">
        <v>2199</v>
      </c>
      <c r="H99" s="1909"/>
      <c r="I99" s="1898"/>
    </row>
    <row r="100" spans="1:10" ht="15.6" customHeight="1">
      <c r="A100" s="1918" t="s">
        <v>2198</v>
      </c>
      <c r="B100" s="1919"/>
      <c r="C100" s="1920"/>
      <c r="D100" s="1918" t="s">
        <v>2197</v>
      </c>
      <c r="E100" s="1919"/>
      <c r="F100" s="1920"/>
      <c r="G100" s="1905" t="s">
        <v>2196</v>
      </c>
      <c r="H100" s="1913"/>
      <c r="I100" s="1914"/>
    </row>
    <row r="101" spans="1:10" ht="15.6" customHeight="1" thickBot="1">
      <c r="A101" s="1893"/>
      <c r="B101" s="1894"/>
      <c r="C101" s="1895"/>
      <c r="D101" s="1893" t="s">
        <v>2195</v>
      </c>
      <c r="E101" s="1894"/>
      <c r="F101" s="1895"/>
      <c r="G101" s="1654"/>
      <c r="H101" s="1653" t="s">
        <v>2194</v>
      </c>
      <c r="I101" s="1652"/>
    </row>
    <row r="102" spans="1:10" ht="15.6" customHeight="1" thickTop="1">
      <c r="D102" s="44"/>
      <c r="E102" s="44"/>
      <c r="F102" s="44"/>
      <c r="G102" s="44"/>
      <c r="H102" s="44"/>
    </row>
    <row r="103" spans="1:10" ht="15.6" customHeight="1">
      <c r="D103" s="44"/>
      <c r="E103" s="44"/>
      <c r="F103" s="44"/>
      <c r="G103" s="44"/>
      <c r="H103" s="44"/>
    </row>
    <row r="104" spans="1:10" ht="15.6" customHeight="1">
      <c r="D104" s="44"/>
      <c r="E104" s="44"/>
      <c r="F104" s="44"/>
      <c r="G104" s="44"/>
      <c r="H104" s="44"/>
    </row>
    <row r="105" spans="1:10" ht="15.6" customHeight="1">
      <c r="D105" s="44"/>
      <c r="E105" s="44"/>
      <c r="F105" s="44"/>
      <c r="G105" s="44"/>
      <c r="H105" s="44"/>
      <c r="I105" s="44"/>
    </row>
    <row r="106" spans="1:10" ht="15.6" customHeight="1">
      <c r="D106" s="44"/>
      <c r="E106" s="44"/>
      <c r="F106" s="44"/>
      <c r="G106" s="44"/>
      <c r="H106" s="44"/>
      <c r="I106" s="44"/>
    </row>
    <row r="107" spans="1:10">
      <c r="D107" s="44"/>
      <c r="E107" s="44"/>
      <c r="F107" s="44"/>
      <c r="G107" s="44"/>
      <c r="H107" s="44"/>
      <c r="I107" s="44"/>
    </row>
    <row r="108" spans="1:10">
      <c r="A108" s="44"/>
      <c r="B108" s="44"/>
      <c r="C108" s="44"/>
      <c r="D108" s="44"/>
      <c r="E108" s="44"/>
      <c r="F108" s="44"/>
      <c r="G108" s="44"/>
      <c r="H108" s="44"/>
      <c r="I108" s="44"/>
      <c r="J108" s="44"/>
    </row>
    <row r="109" spans="1:10">
      <c r="A109" s="44"/>
      <c r="B109" s="44"/>
      <c r="C109" s="44"/>
      <c r="D109" s="44"/>
      <c r="E109" s="44"/>
      <c r="F109" s="44"/>
      <c r="G109" s="44"/>
      <c r="H109" s="44"/>
      <c r="I109" s="44"/>
      <c r="J109" s="44"/>
    </row>
    <row r="110" spans="1:10">
      <c r="A110" s="44"/>
      <c r="B110" s="44"/>
      <c r="C110" s="44"/>
      <c r="D110" s="44"/>
      <c r="E110" s="44"/>
      <c r="F110" s="44"/>
      <c r="G110" s="44"/>
      <c r="H110" s="44"/>
      <c r="I110" s="44"/>
      <c r="J110" s="44"/>
    </row>
    <row r="111" spans="1:10">
      <c r="A111" s="44"/>
      <c r="B111" s="44"/>
      <c r="C111" s="44"/>
      <c r="D111" s="44"/>
      <c r="E111" s="44"/>
      <c r="F111" s="44"/>
      <c r="G111" s="44"/>
      <c r="H111" s="44"/>
      <c r="I111" s="44"/>
      <c r="J111" s="44"/>
    </row>
    <row r="112" spans="1:10">
      <c r="A112" s="44"/>
      <c r="B112" s="44"/>
      <c r="C112" s="44"/>
      <c r="D112" s="44"/>
      <c r="E112" s="44"/>
      <c r="F112" s="44"/>
      <c r="G112" s="44"/>
      <c r="H112" s="44"/>
      <c r="I112" s="44"/>
      <c r="J112" s="44"/>
    </row>
    <row r="113" spans="1:10">
      <c r="A113" s="44"/>
      <c r="B113" s="44"/>
      <c r="C113" s="44"/>
      <c r="D113" s="44"/>
      <c r="E113" s="44"/>
      <c r="F113" s="44"/>
      <c r="G113" s="44"/>
      <c r="H113" s="44"/>
      <c r="I113" s="44"/>
      <c r="J113" s="44"/>
    </row>
    <row r="114" spans="1:10">
      <c r="A114" s="44"/>
      <c r="B114" s="44"/>
      <c r="C114" s="44"/>
      <c r="D114" s="44"/>
      <c r="E114" s="44"/>
      <c r="F114" s="44"/>
      <c r="G114" s="44"/>
      <c r="H114" s="44"/>
      <c r="I114" s="44"/>
      <c r="J114" s="44"/>
    </row>
    <row r="115" spans="1:10">
      <c r="A115" s="44"/>
      <c r="B115" s="44"/>
      <c r="C115" s="44"/>
      <c r="D115" s="44"/>
      <c r="E115" s="44"/>
      <c r="F115" s="44"/>
      <c r="G115" s="44"/>
      <c r="H115" s="44"/>
      <c r="I115" s="44"/>
      <c r="J115" s="44"/>
    </row>
    <row r="116" spans="1:10">
      <c r="A116" s="44"/>
      <c r="B116" s="44"/>
      <c r="C116" s="44"/>
      <c r="D116" s="44"/>
      <c r="E116" s="44"/>
      <c r="F116" s="44"/>
      <c r="G116" s="44"/>
      <c r="H116" s="44"/>
      <c r="I116" s="44"/>
      <c r="J116" s="44"/>
    </row>
    <row r="117" spans="1:10">
      <c r="A117" s="44"/>
      <c r="B117" s="44"/>
      <c r="C117" s="44"/>
      <c r="D117" s="44"/>
      <c r="E117" s="44"/>
      <c r="F117" s="44"/>
      <c r="G117" s="44"/>
      <c r="H117" s="44"/>
      <c r="I117" s="44"/>
      <c r="J117" s="44"/>
    </row>
    <row r="118" spans="1:10">
      <c r="A118" s="44"/>
      <c r="B118" s="44"/>
      <c r="C118" s="44"/>
      <c r="D118" s="44"/>
      <c r="E118" s="44"/>
      <c r="F118" s="44"/>
      <c r="G118" s="44"/>
      <c r="H118" s="44"/>
      <c r="I118" s="44"/>
      <c r="J118" s="44"/>
    </row>
    <row r="119" spans="1:10">
      <c r="A119" s="44"/>
      <c r="B119" s="44"/>
      <c r="C119" s="44"/>
      <c r="D119" s="44"/>
      <c r="E119" s="44"/>
      <c r="F119" s="44"/>
      <c r="J119" s="44"/>
    </row>
    <row r="120" spans="1:10">
      <c r="A120" s="44"/>
      <c r="B120" s="44"/>
      <c r="C120" s="44"/>
      <c r="D120" s="44"/>
      <c r="E120" s="44"/>
      <c r="F120" s="44"/>
      <c r="J120" s="44"/>
    </row>
    <row r="121" spans="1:10">
      <c r="A121" s="44"/>
      <c r="B121" s="44"/>
      <c r="C121" s="44"/>
      <c r="D121" s="44"/>
      <c r="E121" s="44"/>
      <c r="F121" s="44"/>
      <c r="J121" s="44"/>
    </row>
  </sheetData>
  <mergeCells count="81">
    <mergeCell ref="D2:F7"/>
    <mergeCell ref="G2:I7"/>
    <mergeCell ref="A15:C20"/>
    <mergeCell ref="D15:F20"/>
    <mergeCell ref="A28:C33"/>
    <mergeCell ref="D74:F74"/>
    <mergeCell ref="A40:C40"/>
    <mergeCell ref="A1:C10"/>
    <mergeCell ref="G54:I59"/>
    <mergeCell ref="A14:C14"/>
    <mergeCell ref="G15:I20"/>
    <mergeCell ref="D22:F22"/>
    <mergeCell ref="G22:I22"/>
    <mergeCell ref="D1:F1"/>
    <mergeCell ref="G1:I1"/>
    <mergeCell ref="D14:F14"/>
    <mergeCell ref="G14:I14"/>
    <mergeCell ref="A27:C27"/>
    <mergeCell ref="D27:F27"/>
    <mergeCell ref="G27:I27"/>
    <mergeCell ref="D28:F33"/>
    <mergeCell ref="A74:C74"/>
    <mergeCell ref="D36:F36"/>
    <mergeCell ref="G36:I36"/>
    <mergeCell ref="G87:I87"/>
    <mergeCell ref="G61:I61"/>
    <mergeCell ref="D87:F87"/>
    <mergeCell ref="G66:I66"/>
    <mergeCell ref="D66:F66"/>
    <mergeCell ref="G62:I62"/>
    <mergeCell ref="A66:C66"/>
    <mergeCell ref="A54:C59"/>
    <mergeCell ref="A53:C53"/>
    <mergeCell ref="A87:C87"/>
    <mergeCell ref="G53:I53"/>
    <mergeCell ref="G75:I75"/>
    <mergeCell ref="D48:E48"/>
    <mergeCell ref="A100:C100"/>
    <mergeCell ref="A92:C92"/>
    <mergeCell ref="D92:F92"/>
    <mergeCell ref="A93:C98"/>
    <mergeCell ref="D93:F98"/>
    <mergeCell ref="A99:C99"/>
    <mergeCell ref="G95:I95"/>
    <mergeCell ref="G92:I92"/>
    <mergeCell ref="A79:C79"/>
    <mergeCell ref="D79:F79"/>
    <mergeCell ref="G79:I79"/>
    <mergeCell ref="A80:C85"/>
    <mergeCell ref="A88:C88"/>
    <mergeCell ref="D88:F88"/>
    <mergeCell ref="G80:I85"/>
    <mergeCell ref="D80:F85"/>
    <mergeCell ref="D35:F35"/>
    <mergeCell ref="D61:F61"/>
    <mergeCell ref="A67:C72"/>
    <mergeCell ref="D67:F72"/>
    <mergeCell ref="G35:I35"/>
    <mergeCell ref="G67:I72"/>
    <mergeCell ref="D49:E49"/>
    <mergeCell ref="F48:G48"/>
    <mergeCell ref="F49:G49"/>
    <mergeCell ref="H48:I48"/>
    <mergeCell ref="H49:I49"/>
    <mergeCell ref="A35:C35"/>
    <mergeCell ref="A101:C101"/>
    <mergeCell ref="G28:I33"/>
    <mergeCell ref="A48:C48"/>
    <mergeCell ref="A41:C46"/>
    <mergeCell ref="D41:F45"/>
    <mergeCell ref="G74:I74"/>
    <mergeCell ref="G41:I45"/>
    <mergeCell ref="D40:I40"/>
    <mergeCell ref="D54:F59"/>
    <mergeCell ref="D53:F53"/>
    <mergeCell ref="G99:I99"/>
    <mergeCell ref="G100:I100"/>
    <mergeCell ref="G96:I96"/>
    <mergeCell ref="G97:I97"/>
    <mergeCell ref="D101:F101"/>
    <mergeCell ref="D100:F100"/>
  </mergeCells>
  <phoneticPr fontId="3"/>
  <pageMargins left="1.1023622047244095" right="0.98425196850393704" top="1.1811023622047245" bottom="1.1811023622047245" header="0.51181102362204722" footer="0.51181102362204722"/>
  <pageSetup paperSize="9" scale="95" fitToHeight="2" orientation="portrait" verticalDpi="72" r:id="rId1"/>
  <headerFooter scaleWithDoc="0" alignWithMargins="0">
    <oddFooter xml:space="preserve">&amp;C&amp;"ＭＳ Ｐゴシック,太字"&amp;14
&amp;"ＭＳ Ｐゴシック,標準"&amp;11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A5563-109C-4B96-8C48-F0B17DA5AC2F}">
  <sheetPr>
    <pageSetUpPr fitToPage="1"/>
  </sheetPr>
  <dimension ref="A1:H13"/>
  <sheetViews>
    <sheetView zoomScaleNormal="100" zoomScaleSheetLayoutView="75" workbookViewId="0"/>
  </sheetViews>
  <sheetFormatPr defaultColWidth="10.75" defaultRowHeight="13.5"/>
  <cols>
    <col min="1" max="1" width="9.625" style="1" bestFit="1" customWidth="1"/>
    <col min="2" max="7" width="10.5" style="1" customWidth="1"/>
    <col min="8" max="16384" width="10.75" style="1"/>
  </cols>
  <sheetData>
    <row r="1" spans="1:8" s="9" customFormat="1">
      <c r="A1" s="9" t="s">
        <v>448</v>
      </c>
      <c r="B1" s="100"/>
    </row>
    <row r="2" spans="1:8" s="9" customFormat="1">
      <c r="A2" s="9" t="s">
        <v>416</v>
      </c>
      <c r="B2" s="100"/>
    </row>
    <row r="3" spans="1:8" s="9" customFormat="1">
      <c r="A3" s="9" t="s">
        <v>447</v>
      </c>
      <c r="B3" s="100"/>
    </row>
    <row r="4" spans="1:8" ht="20.25" customHeight="1">
      <c r="E4" s="7"/>
    </row>
    <row r="5" spans="1:8" ht="20.100000000000001" customHeight="1">
      <c r="A5" s="6" t="s">
        <v>378</v>
      </c>
      <c r="B5" s="99" t="s">
        <v>446</v>
      </c>
      <c r="C5" s="99" t="s">
        <v>445</v>
      </c>
      <c r="D5" s="98" t="s">
        <v>444</v>
      </c>
      <c r="E5" s="97"/>
      <c r="F5" s="44"/>
    </row>
    <row r="6" spans="1:8" ht="20.100000000000001" customHeight="1">
      <c r="A6" s="96" t="s">
        <v>443</v>
      </c>
      <c r="B6" s="69">
        <v>147269</v>
      </c>
      <c r="C6" s="69">
        <v>150074</v>
      </c>
      <c r="D6" s="95">
        <f t="shared" ref="D6:D12" si="0">B6/C6*100</f>
        <v>98.130922078441301</v>
      </c>
      <c r="E6" s="95"/>
      <c r="H6" s="44"/>
    </row>
    <row r="7" spans="1:8" ht="20.100000000000001" customHeight="1">
      <c r="A7" s="96" t="s">
        <v>442</v>
      </c>
      <c r="B7" s="69">
        <v>168601</v>
      </c>
      <c r="C7" s="69">
        <v>167998</v>
      </c>
      <c r="D7" s="95">
        <f t="shared" si="0"/>
        <v>100.35893284443861</v>
      </c>
      <c r="E7" s="95"/>
    </row>
    <row r="8" spans="1:8" ht="20.100000000000001" customHeight="1">
      <c r="A8" s="96" t="s">
        <v>441</v>
      </c>
      <c r="B8" s="69">
        <v>188988</v>
      </c>
      <c r="C8" s="69">
        <v>182322</v>
      </c>
      <c r="D8" s="95">
        <f t="shared" si="0"/>
        <v>103.65616875637609</v>
      </c>
      <c r="E8" s="95"/>
    </row>
    <row r="9" spans="1:8" ht="20.100000000000001" customHeight="1">
      <c r="A9" s="96" t="s">
        <v>440</v>
      </c>
      <c r="B9" s="69">
        <v>208061</v>
      </c>
      <c r="C9" s="69">
        <v>191814</v>
      </c>
      <c r="D9" s="95">
        <f t="shared" si="0"/>
        <v>108.47018465805417</v>
      </c>
      <c r="E9" s="95"/>
    </row>
    <row r="10" spans="1:8" ht="20.100000000000001" customHeight="1">
      <c r="A10" s="96" t="s">
        <v>439</v>
      </c>
      <c r="B10" s="69">
        <v>218486</v>
      </c>
      <c r="C10" s="69">
        <v>200527</v>
      </c>
      <c r="D10" s="95">
        <f t="shared" si="0"/>
        <v>108.95590120033711</v>
      </c>
      <c r="E10" s="95"/>
    </row>
    <row r="11" spans="1:8" ht="20.100000000000001" customHeight="1">
      <c r="A11" s="96" t="s">
        <v>438</v>
      </c>
      <c r="B11" s="69">
        <v>233183</v>
      </c>
      <c r="C11" s="69">
        <v>214590</v>
      </c>
      <c r="D11" s="95">
        <f t="shared" si="0"/>
        <v>108.66442984295634</v>
      </c>
      <c r="E11" s="95"/>
    </row>
    <row r="12" spans="1:8" ht="20.100000000000001" customHeight="1">
      <c r="A12" s="96" t="s">
        <v>437</v>
      </c>
      <c r="B12" s="69">
        <v>244164</v>
      </c>
      <c r="C12" s="69">
        <v>226963</v>
      </c>
      <c r="D12" s="95">
        <f t="shared" si="0"/>
        <v>107.57876834550125</v>
      </c>
      <c r="E12" s="95"/>
    </row>
    <row r="13" spans="1:8" ht="18" customHeight="1">
      <c r="A13" s="44"/>
      <c r="B13" s="44"/>
      <c r="C13" s="44"/>
      <c r="D13" s="44"/>
      <c r="E13" s="94"/>
    </row>
  </sheetData>
  <phoneticPr fontId="3"/>
  <pageMargins left="0.98425196850393704" right="0.98425196850393704" top="1.1811023622047245" bottom="1.1811023622047245" header="0.51181102362204722" footer="0.51181102362204722"/>
  <pageSetup paperSize="9" scale="86"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99ACF-6AA2-483A-8A44-E00E2D36D251}">
  <sheetPr>
    <pageSetUpPr fitToPage="1"/>
  </sheetPr>
  <dimension ref="A1:I15"/>
  <sheetViews>
    <sheetView zoomScaleNormal="100" zoomScaleSheetLayoutView="75" workbookViewId="0"/>
  </sheetViews>
  <sheetFormatPr defaultColWidth="10.75" defaultRowHeight="13.5"/>
  <cols>
    <col min="1" max="1" width="9.625" style="1" bestFit="1" customWidth="1"/>
    <col min="2" max="9" width="10.5" style="1" customWidth="1"/>
    <col min="10" max="16384" width="10.75" style="1"/>
  </cols>
  <sheetData>
    <row r="1" spans="1:9" s="9" customFormat="1">
      <c r="A1" s="9" t="s">
        <v>462</v>
      </c>
    </row>
    <row r="2" spans="1:9" s="9" customFormat="1">
      <c r="A2" s="9" t="s">
        <v>416</v>
      </c>
    </row>
    <row r="3" spans="1:9" s="9" customFormat="1">
      <c r="A3" s="9" t="s">
        <v>447</v>
      </c>
    </row>
    <row r="4" spans="1:9" ht="18" customHeight="1">
      <c r="I4" s="7"/>
    </row>
    <row r="5" spans="1:9" s="103" customFormat="1" ht="18" customHeight="1">
      <c r="A5" s="106"/>
      <c r="B5" s="56"/>
      <c r="C5" s="56" t="s">
        <v>461</v>
      </c>
      <c r="D5" s="56"/>
      <c r="E5" s="56"/>
      <c r="F5" s="56" t="s">
        <v>460</v>
      </c>
      <c r="G5" s="56"/>
      <c r="H5" s="56"/>
      <c r="I5" s="56"/>
    </row>
    <row r="6" spans="1:9" s="103" customFormat="1" ht="18" customHeight="1">
      <c r="A6" s="105" t="s">
        <v>459</v>
      </c>
      <c r="B6" s="6" t="s">
        <v>458</v>
      </c>
      <c r="C6" s="6" t="s">
        <v>455</v>
      </c>
      <c r="D6" s="6" t="s">
        <v>457</v>
      </c>
      <c r="E6" s="104" t="s">
        <v>456</v>
      </c>
      <c r="F6" s="6" t="s">
        <v>455</v>
      </c>
      <c r="G6" s="6" t="s">
        <v>454</v>
      </c>
      <c r="H6" s="6" t="s">
        <v>453</v>
      </c>
      <c r="I6" s="6" t="s">
        <v>452</v>
      </c>
    </row>
    <row r="7" spans="1:9" ht="20.100000000000001" customHeight="1">
      <c r="A7" s="76" t="s">
        <v>451</v>
      </c>
      <c r="B7" s="102">
        <v>115441</v>
      </c>
      <c r="C7" s="102">
        <v>71595</v>
      </c>
      <c r="D7" s="102">
        <v>70194</v>
      </c>
      <c r="E7" s="102">
        <v>1401</v>
      </c>
      <c r="F7" s="102">
        <v>43688</v>
      </c>
      <c r="G7" s="101">
        <v>17983</v>
      </c>
      <c r="H7" s="101">
        <v>15779</v>
      </c>
      <c r="I7" s="101">
        <v>9926</v>
      </c>
    </row>
    <row r="8" spans="1:9" ht="20.100000000000001" customHeight="1">
      <c r="A8" s="76" t="s">
        <v>442</v>
      </c>
      <c r="B8" s="102">
        <v>134248</v>
      </c>
      <c r="C8" s="102">
        <v>83028</v>
      </c>
      <c r="D8" s="102">
        <v>80917</v>
      </c>
      <c r="E8" s="102">
        <v>1515</v>
      </c>
      <c r="F8" s="102">
        <v>51033</v>
      </c>
      <c r="G8" s="101">
        <v>20735</v>
      </c>
      <c r="H8" s="101">
        <v>19221</v>
      </c>
      <c r="I8" s="101">
        <v>11077</v>
      </c>
    </row>
    <row r="9" spans="1:9" ht="20.100000000000001" customHeight="1">
      <c r="A9" s="76" t="s">
        <v>441</v>
      </c>
      <c r="B9" s="102">
        <v>150447</v>
      </c>
      <c r="C9" s="102">
        <v>93270</v>
      </c>
      <c r="D9" s="102">
        <v>89544</v>
      </c>
      <c r="E9" s="102">
        <v>2942</v>
      </c>
      <c r="F9" s="102">
        <v>56708</v>
      </c>
      <c r="G9" s="101">
        <v>23168</v>
      </c>
      <c r="H9" s="101">
        <v>21168</v>
      </c>
      <c r="I9" s="101">
        <v>12372</v>
      </c>
    </row>
    <row r="10" spans="1:9" ht="20.100000000000001" customHeight="1">
      <c r="A10" s="76" t="s">
        <v>450</v>
      </c>
      <c r="B10" s="102">
        <v>161314</v>
      </c>
      <c r="C10" s="102">
        <v>95625</v>
      </c>
      <c r="D10" s="102">
        <v>92615</v>
      </c>
      <c r="E10" s="102">
        <v>3010</v>
      </c>
      <c r="F10" s="101">
        <v>59705</v>
      </c>
      <c r="G10" s="101">
        <v>25330</v>
      </c>
      <c r="H10" s="101">
        <v>18957</v>
      </c>
      <c r="I10" s="101">
        <v>15418</v>
      </c>
    </row>
    <row r="11" spans="1:9" ht="20.100000000000001" customHeight="1">
      <c r="A11" s="76" t="s">
        <v>15</v>
      </c>
      <c r="B11" s="102">
        <v>170376</v>
      </c>
      <c r="C11" s="102">
        <v>98260</v>
      </c>
      <c r="D11" s="102">
        <v>94455</v>
      </c>
      <c r="E11" s="102">
        <v>3805</v>
      </c>
      <c r="F11" s="101">
        <v>60460</v>
      </c>
      <c r="G11" s="101">
        <v>24464</v>
      </c>
      <c r="H11" s="101">
        <v>17686</v>
      </c>
      <c r="I11" s="101">
        <v>18310</v>
      </c>
    </row>
    <row r="12" spans="1:9" ht="20.100000000000001" customHeight="1">
      <c r="A12" s="76" t="s">
        <v>438</v>
      </c>
      <c r="B12" s="101">
        <v>179364</v>
      </c>
      <c r="C12" s="101">
        <v>104347</v>
      </c>
      <c r="D12" s="101">
        <v>99865</v>
      </c>
      <c r="E12" s="101">
        <v>4482</v>
      </c>
      <c r="F12" s="101">
        <v>61049</v>
      </c>
      <c r="G12" s="101">
        <v>25106</v>
      </c>
      <c r="H12" s="101">
        <v>17011</v>
      </c>
      <c r="I12" s="101">
        <v>18932</v>
      </c>
    </row>
    <row r="13" spans="1:9" ht="20.100000000000001" customHeight="1">
      <c r="A13" s="76" t="s">
        <v>5</v>
      </c>
      <c r="B13" s="101">
        <v>180738</v>
      </c>
      <c r="C13" s="101">
        <v>108106</v>
      </c>
      <c r="D13" s="101">
        <v>104770</v>
      </c>
      <c r="E13" s="101">
        <v>3336</v>
      </c>
      <c r="F13" s="101">
        <v>64287</v>
      </c>
      <c r="G13" s="101">
        <v>23293</v>
      </c>
      <c r="H13" s="101">
        <v>17043</v>
      </c>
      <c r="I13" s="101">
        <v>23951</v>
      </c>
    </row>
    <row r="14" spans="1:9" ht="20.100000000000001" customHeight="1">
      <c r="I14" s="7"/>
    </row>
    <row r="15" spans="1:9" ht="18" customHeight="1">
      <c r="A15" s="1" t="s">
        <v>449</v>
      </c>
    </row>
  </sheetData>
  <phoneticPr fontId="3"/>
  <pageMargins left="0.98425196850393704" right="0.98425196850393704" top="1.1811023622047245" bottom="1.1811023622047245" header="0.51181102362204722" footer="0.51181102362204722"/>
  <pageSetup paperSize="9" scale="86" fitToHeight="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96704-2840-40B1-A582-6C24A1029E4B}">
  <dimension ref="A1:F129"/>
  <sheetViews>
    <sheetView view="pageBreakPreview" zoomScaleNormal="100" zoomScaleSheetLayoutView="100" workbookViewId="0"/>
  </sheetViews>
  <sheetFormatPr defaultColWidth="10" defaultRowHeight="13.5"/>
  <cols>
    <col min="1" max="1" width="17.25" style="108" customWidth="1"/>
    <col min="2" max="16384" width="10" style="107"/>
  </cols>
  <sheetData>
    <row r="1" spans="1:4" s="121" customFormat="1">
      <c r="A1" s="122" t="s">
        <v>492</v>
      </c>
    </row>
    <row r="2" spans="1:4" s="112" customFormat="1">
      <c r="A2" s="120" t="s">
        <v>491</v>
      </c>
    </row>
    <row r="3" spans="1:4" s="112" customFormat="1">
      <c r="A3" s="120" t="s">
        <v>490</v>
      </c>
    </row>
    <row r="4" spans="1:4" s="112" customFormat="1">
      <c r="A4" s="119"/>
    </row>
    <row r="5" spans="1:4" s="112" customFormat="1">
      <c r="A5" s="118" t="s">
        <v>489</v>
      </c>
      <c r="B5" s="118" t="s">
        <v>488</v>
      </c>
      <c r="C5" s="118" t="s">
        <v>487</v>
      </c>
      <c r="D5" s="118" t="s">
        <v>486</v>
      </c>
    </row>
    <row r="6" spans="1:4" s="112" customFormat="1">
      <c r="A6" s="111">
        <v>0</v>
      </c>
      <c r="B6" s="109">
        <f t="shared" ref="B6:B37" si="0">SUM(C6:D6)</f>
        <v>2256</v>
      </c>
      <c r="C6" s="116">
        <v>1140</v>
      </c>
      <c r="D6" s="116">
        <v>1116</v>
      </c>
    </row>
    <row r="7" spans="1:4" s="112" customFormat="1">
      <c r="A7" s="111">
        <v>1</v>
      </c>
      <c r="B7" s="109">
        <f t="shared" si="0"/>
        <v>2400</v>
      </c>
      <c r="C7" s="116">
        <v>1212</v>
      </c>
      <c r="D7" s="116">
        <v>1188</v>
      </c>
    </row>
    <row r="8" spans="1:4" s="112" customFormat="1">
      <c r="A8" s="111">
        <v>2</v>
      </c>
      <c r="B8" s="109">
        <f t="shared" si="0"/>
        <v>2476</v>
      </c>
      <c r="C8" s="116">
        <v>1269</v>
      </c>
      <c r="D8" s="116">
        <v>1207</v>
      </c>
    </row>
    <row r="9" spans="1:4" s="112" customFormat="1">
      <c r="A9" s="111">
        <v>3</v>
      </c>
      <c r="B9" s="109">
        <f t="shared" si="0"/>
        <v>2510</v>
      </c>
      <c r="C9" s="116">
        <v>1292</v>
      </c>
      <c r="D9" s="116">
        <v>1218</v>
      </c>
    </row>
    <row r="10" spans="1:4" s="112" customFormat="1">
      <c r="A10" s="111">
        <v>4</v>
      </c>
      <c r="B10" s="109">
        <f t="shared" si="0"/>
        <v>2594</v>
      </c>
      <c r="C10" s="116">
        <v>1336</v>
      </c>
      <c r="D10" s="116">
        <v>1258</v>
      </c>
    </row>
    <row r="11" spans="1:4" s="112" customFormat="1">
      <c r="A11" s="111">
        <v>5</v>
      </c>
      <c r="B11" s="109">
        <f t="shared" si="0"/>
        <v>2336</v>
      </c>
      <c r="C11" s="116">
        <v>1230</v>
      </c>
      <c r="D11" s="116">
        <v>1106</v>
      </c>
    </row>
    <row r="12" spans="1:4" s="112" customFormat="1">
      <c r="A12" s="111">
        <v>6</v>
      </c>
      <c r="B12" s="109">
        <f t="shared" si="0"/>
        <v>2279</v>
      </c>
      <c r="C12" s="116">
        <v>1193</v>
      </c>
      <c r="D12" s="116">
        <v>1086</v>
      </c>
    </row>
    <row r="13" spans="1:4" s="112" customFormat="1">
      <c r="A13" s="111">
        <v>7</v>
      </c>
      <c r="B13" s="109">
        <f t="shared" si="0"/>
        <v>2359</v>
      </c>
      <c r="C13" s="116">
        <v>1178</v>
      </c>
      <c r="D13" s="116">
        <v>1181</v>
      </c>
    </row>
    <row r="14" spans="1:4" s="112" customFormat="1">
      <c r="A14" s="111">
        <v>8</v>
      </c>
      <c r="B14" s="109">
        <f t="shared" si="0"/>
        <v>2383</v>
      </c>
      <c r="C14" s="116">
        <v>1245</v>
      </c>
      <c r="D14" s="116">
        <v>1138</v>
      </c>
    </row>
    <row r="15" spans="1:4" s="112" customFormat="1">
      <c r="A15" s="111">
        <v>9</v>
      </c>
      <c r="B15" s="109">
        <f t="shared" si="0"/>
        <v>2296</v>
      </c>
      <c r="C15" s="116">
        <v>1212</v>
      </c>
      <c r="D15" s="116">
        <v>1084</v>
      </c>
    </row>
    <row r="16" spans="1:4" s="112" customFormat="1">
      <c r="A16" s="111">
        <v>10</v>
      </c>
      <c r="B16" s="109">
        <f t="shared" si="0"/>
        <v>2376</v>
      </c>
      <c r="C16" s="116">
        <v>1224</v>
      </c>
      <c r="D16" s="116">
        <v>1152</v>
      </c>
    </row>
    <row r="17" spans="1:4" s="112" customFormat="1">
      <c r="A17" s="111">
        <v>11</v>
      </c>
      <c r="B17" s="109">
        <f t="shared" si="0"/>
        <v>2274</v>
      </c>
      <c r="C17" s="116">
        <v>1162</v>
      </c>
      <c r="D17" s="116">
        <v>1112</v>
      </c>
    </row>
    <row r="18" spans="1:4" s="112" customFormat="1">
      <c r="A18" s="111">
        <v>12</v>
      </c>
      <c r="B18" s="109">
        <f t="shared" si="0"/>
        <v>2389</v>
      </c>
      <c r="C18" s="116">
        <v>1279</v>
      </c>
      <c r="D18" s="116">
        <v>1110</v>
      </c>
    </row>
    <row r="19" spans="1:4" s="112" customFormat="1">
      <c r="A19" s="111">
        <v>13</v>
      </c>
      <c r="B19" s="109">
        <f t="shared" si="0"/>
        <v>2259</v>
      </c>
      <c r="C19" s="116">
        <v>1141</v>
      </c>
      <c r="D19" s="116">
        <v>1118</v>
      </c>
    </row>
    <row r="20" spans="1:4" s="112" customFormat="1">
      <c r="A20" s="111">
        <v>14</v>
      </c>
      <c r="B20" s="109">
        <f t="shared" si="0"/>
        <v>2179</v>
      </c>
      <c r="C20" s="116">
        <v>1116</v>
      </c>
      <c r="D20" s="116">
        <v>1063</v>
      </c>
    </row>
    <row r="21" spans="1:4" s="112" customFormat="1">
      <c r="A21" s="111">
        <v>15</v>
      </c>
      <c r="B21" s="109">
        <f t="shared" si="0"/>
        <v>2101</v>
      </c>
      <c r="C21" s="116">
        <v>1139</v>
      </c>
      <c r="D21" s="116">
        <v>962</v>
      </c>
    </row>
    <row r="22" spans="1:4" s="112" customFormat="1">
      <c r="A22" s="111">
        <v>16</v>
      </c>
      <c r="B22" s="109">
        <f t="shared" si="0"/>
        <v>2137</v>
      </c>
      <c r="C22" s="116">
        <v>1099</v>
      </c>
      <c r="D22" s="116">
        <v>1038</v>
      </c>
    </row>
    <row r="23" spans="1:4" s="112" customFormat="1">
      <c r="A23" s="111">
        <v>17</v>
      </c>
      <c r="B23" s="109">
        <f t="shared" si="0"/>
        <v>2054</v>
      </c>
      <c r="C23" s="116">
        <v>1066</v>
      </c>
      <c r="D23" s="116">
        <v>988</v>
      </c>
    </row>
    <row r="24" spans="1:4" s="112" customFormat="1">
      <c r="A24" s="111">
        <v>18</v>
      </c>
      <c r="B24" s="109">
        <f t="shared" si="0"/>
        <v>2206</v>
      </c>
      <c r="C24" s="116">
        <v>1174</v>
      </c>
      <c r="D24" s="116">
        <v>1032</v>
      </c>
    </row>
    <row r="25" spans="1:4" s="112" customFormat="1">
      <c r="A25" s="111">
        <v>19</v>
      </c>
      <c r="B25" s="109">
        <f t="shared" si="0"/>
        <v>2432</v>
      </c>
      <c r="C25" s="116">
        <v>1292</v>
      </c>
      <c r="D25" s="116">
        <v>1140</v>
      </c>
    </row>
    <row r="26" spans="1:4" s="112" customFormat="1">
      <c r="A26" s="111">
        <v>20</v>
      </c>
      <c r="B26" s="109">
        <f t="shared" si="0"/>
        <v>2803</v>
      </c>
      <c r="C26" s="116">
        <v>1500</v>
      </c>
      <c r="D26" s="116">
        <v>1303</v>
      </c>
    </row>
    <row r="27" spans="1:4" s="112" customFormat="1">
      <c r="A27" s="111">
        <v>21</v>
      </c>
      <c r="B27" s="109">
        <f t="shared" si="0"/>
        <v>2867</v>
      </c>
      <c r="C27" s="116">
        <v>1604</v>
      </c>
      <c r="D27" s="116">
        <v>1263</v>
      </c>
    </row>
    <row r="28" spans="1:4" s="112" customFormat="1">
      <c r="A28" s="111">
        <v>22</v>
      </c>
      <c r="B28" s="109">
        <f t="shared" si="0"/>
        <v>2912</v>
      </c>
      <c r="C28" s="116">
        <v>1598</v>
      </c>
      <c r="D28" s="116">
        <v>1314</v>
      </c>
    </row>
    <row r="29" spans="1:4" s="112" customFormat="1">
      <c r="A29" s="111">
        <v>23</v>
      </c>
      <c r="B29" s="109">
        <f t="shared" si="0"/>
        <v>3408</v>
      </c>
      <c r="C29" s="116">
        <v>1811</v>
      </c>
      <c r="D29" s="116">
        <v>1597</v>
      </c>
    </row>
    <row r="30" spans="1:4" s="112" customFormat="1">
      <c r="A30" s="111">
        <v>24</v>
      </c>
      <c r="B30" s="109">
        <f t="shared" si="0"/>
        <v>3692</v>
      </c>
      <c r="C30" s="116">
        <v>2073</v>
      </c>
      <c r="D30" s="116">
        <v>1619</v>
      </c>
    </row>
    <row r="31" spans="1:4" s="112" customFormat="1">
      <c r="A31" s="111">
        <v>25</v>
      </c>
      <c r="B31" s="109">
        <f t="shared" si="0"/>
        <v>3569</v>
      </c>
      <c r="C31" s="116">
        <v>1928</v>
      </c>
      <c r="D31" s="116">
        <v>1641</v>
      </c>
    </row>
    <row r="32" spans="1:4" s="112" customFormat="1">
      <c r="A32" s="111">
        <v>26</v>
      </c>
      <c r="B32" s="109">
        <f t="shared" si="0"/>
        <v>3114</v>
      </c>
      <c r="C32" s="116">
        <v>1745</v>
      </c>
      <c r="D32" s="116">
        <v>1369</v>
      </c>
    </row>
    <row r="33" spans="1:4" s="112" customFormat="1">
      <c r="A33" s="111">
        <v>27</v>
      </c>
      <c r="B33" s="109">
        <f t="shared" si="0"/>
        <v>3023</v>
      </c>
      <c r="C33" s="116">
        <v>1661</v>
      </c>
      <c r="D33" s="116">
        <v>1362</v>
      </c>
    </row>
    <row r="34" spans="1:4" s="112" customFormat="1">
      <c r="A34" s="111">
        <v>28</v>
      </c>
      <c r="B34" s="109">
        <f t="shared" si="0"/>
        <v>2706</v>
      </c>
      <c r="C34" s="116">
        <v>1374</v>
      </c>
      <c r="D34" s="116">
        <v>1332</v>
      </c>
    </row>
    <row r="35" spans="1:4" s="112" customFormat="1">
      <c r="A35" s="111">
        <v>29</v>
      </c>
      <c r="B35" s="109">
        <f t="shared" si="0"/>
        <v>2668</v>
      </c>
      <c r="C35" s="116">
        <v>1427</v>
      </c>
      <c r="D35" s="116">
        <v>1241</v>
      </c>
    </row>
    <row r="36" spans="1:4" s="112" customFormat="1">
      <c r="A36" s="111">
        <v>30</v>
      </c>
      <c r="B36" s="109">
        <f t="shared" si="0"/>
        <v>2671</v>
      </c>
      <c r="C36" s="116">
        <v>1451</v>
      </c>
      <c r="D36" s="116">
        <v>1220</v>
      </c>
    </row>
    <row r="37" spans="1:4" s="112" customFormat="1">
      <c r="A37" s="111">
        <v>31</v>
      </c>
      <c r="B37" s="109">
        <f t="shared" si="0"/>
        <v>2875</v>
      </c>
      <c r="C37" s="116">
        <v>1449</v>
      </c>
      <c r="D37" s="116">
        <v>1426</v>
      </c>
    </row>
    <row r="38" spans="1:4" s="112" customFormat="1">
      <c r="A38" s="111">
        <v>32</v>
      </c>
      <c r="B38" s="109">
        <f t="shared" ref="B38:B69" si="1">SUM(C38:D38)</f>
        <v>2895</v>
      </c>
      <c r="C38" s="116">
        <v>1418</v>
      </c>
      <c r="D38" s="116">
        <v>1477</v>
      </c>
    </row>
    <row r="39" spans="1:4" s="112" customFormat="1">
      <c r="A39" s="111">
        <v>33</v>
      </c>
      <c r="B39" s="109">
        <f t="shared" si="1"/>
        <v>2967</v>
      </c>
      <c r="C39" s="116">
        <v>1488</v>
      </c>
      <c r="D39" s="116">
        <v>1479</v>
      </c>
    </row>
    <row r="40" spans="1:4" s="112" customFormat="1">
      <c r="A40" s="111">
        <v>34</v>
      </c>
      <c r="B40" s="109">
        <f t="shared" si="1"/>
        <v>3065</v>
      </c>
      <c r="C40" s="116">
        <v>1568</v>
      </c>
      <c r="D40" s="116">
        <v>1497</v>
      </c>
    </row>
    <row r="41" spans="1:4" ht="18.75">
      <c r="A41" s="110">
        <v>35</v>
      </c>
      <c r="B41" s="109">
        <f t="shared" si="1"/>
        <v>3147</v>
      </c>
      <c r="C41" s="116">
        <v>1617</v>
      </c>
      <c r="D41" s="116">
        <v>1530</v>
      </c>
    </row>
    <row r="42" spans="1:4" ht="18.75">
      <c r="A42" s="110">
        <v>36</v>
      </c>
      <c r="B42" s="109">
        <f t="shared" si="1"/>
        <v>3321</v>
      </c>
      <c r="C42" s="116">
        <v>1680</v>
      </c>
      <c r="D42" s="116">
        <v>1641</v>
      </c>
    </row>
    <row r="43" spans="1:4" ht="18.75">
      <c r="A43" s="110">
        <v>37</v>
      </c>
      <c r="B43" s="109">
        <f t="shared" si="1"/>
        <v>3380</v>
      </c>
      <c r="C43" s="116">
        <v>1711</v>
      </c>
      <c r="D43" s="116">
        <v>1669</v>
      </c>
    </row>
    <row r="44" spans="1:4" ht="18.75">
      <c r="A44" s="110">
        <v>38</v>
      </c>
      <c r="B44" s="109">
        <f t="shared" si="1"/>
        <v>3252</v>
      </c>
      <c r="C44" s="116">
        <v>1655</v>
      </c>
      <c r="D44" s="116">
        <v>1597</v>
      </c>
    </row>
    <row r="45" spans="1:4" ht="18.75">
      <c r="A45" s="110">
        <v>39</v>
      </c>
      <c r="B45" s="109">
        <f t="shared" si="1"/>
        <v>3253</v>
      </c>
      <c r="C45" s="116">
        <v>1617</v>
      </c>
      <c r="D45" s="116">
        <v>1636</v>
      </c>
    </row>
    <row r="46" spans="1:4" ht="18.75">
      <c r="A46" s="110">
        <v>40</v>
      </c>
      <c r="B46" s="109">
        <f t="shared" si="1"/>
        <v>3296</v>
      </c>
      <c r="C46" s="117">
        <v>1704</v>
      </c>
      <c r="D46" s="116">
        <v>1592</v>
      </c>
    </row>
    <row r="47" spans="1:4" ht="18.75">
      <c r="A47" s="110">
        <v>41</v>
      </c>
      <c r="B47" s="109">
        <f t="shared" si="1"/>
        <v>3567</v>
      </c>
      <c r="C47" s="116">
        <v>1845</v>
      </c>
      <c r="D47" s="116">
        <v>1722</v>
      </c>
    </row>
    <row r="48" spans="1:4" ht="18.75">
      <c r="A48" s="110">
        <v>42</v>
      </c>
      <c r="B48" s="109">
        <f t="shared" si="1"/>
        <v>3538</v>
      </c>
      <c r="C48" s="116">
        <v>1747</v>
      </c>
      <c r="D48" s="116">
        <v>1791</v>
      </c>
    </row>
    <row r="49" spans="1:4" ht="18.75">
      <c r="A49" s="110">
        <v>43</v>
      </c>
      <c r="B49" s="109">
        <f t="shared" si="1"/>
        <v>3597</v>
      </c>
      <c r="C49" s="116">
        <v>1825</v>
      </c>
      <c r="D49" s="116">
        <v>1772</v>
      </c>
    </row>
    <row r="50" spans="1:4" ht="18.75">
      <c r="A50" s="110">
        <v>44</v>
      </c>
      <c r="B50" s="109">
        <f t="shared" si="1"/>
        <v>3632</v>
      </c>
      <c r="C50" s="116">
        <v>1830</v>
      </c>
      <c r="D50" s="116">
        <v>1802</v>
      </c>
    </row>
    <row r="51" spans="1:4" ht="18.75">
      <c r="A51" s="110">
        <v>45</v>
      </c>
      <c r="B51" s="109">
        <f t="shared" si="1"/>
        <v>3779</v>
      </c>
      <c r="C51" s="116">
        <v>1931</v>
      </c>
      <c r="D51" s="116">
        <v>1848</v>
      </c>
    </row>
    <row r="52" spans="1:4" ht="18.75">
      <c r="A52" s="110">
        <v>46</v>
      </c>
      <c r="B52" s="109">
        <f t="shared" si="1"/>
        <v>3865</v>
      </c>
      <c r="C52" s="116">
        <v>1977</v>
      </c>
      <c r="D52" s="116">
        <v>1888</v>
      </c>
    </row>
    <row r="53" spans="1:4" ht="18.75">
      <c r="A53" s="110">
        <v>47</v>
      </c>
      <c r="B53" s="109">
        <f t="shared" si="1"/>
        <v>3694</v>
      </c>
      <c r="C53" s="116">
        <v>1857</v>
      </c>
      <c r="D53" s="116">
        <v>1837</v>
      </c>
    </row>
    <row r="54" spans="1:4" ht="18.75">
      <c r="A54" s="110">
        <v>48</v>
      </c>
      <c r="B54" s="109">
        <f t="shared" si="1"/>
        <v>3659</v>
      </c>
      <c r="C54" s="116">
        <v>1848</v>
      </c>
      <c r="D54" s="116">
        <v>1811</v>
      </c>
    </row>
    <row r="55" spans="1:4" ht="18.75">
      <c r="A55" s="110">
        <v>49</v>
      </c>
      <c r="B55" s="109">
        <f t="shared" si="1"/>
        <v>3610</v>
      </c>
      <c r="C55" s="116">
        <v>1836</v>
      </c>
      <c r="D55" s="116">
        <v>1774</v>
      </c>
    </row>
    <row r="56" spans="1:4" ht="18.75">
      <c r="A56" s="110">
        <v>50</v>
      </c>
      <c r="B56" s="109">
        <f t="shared" si="1"/>
        <v>3290</v>
      </c>
      <c r="C56" s="116">
        <v>1687</v>
      </c>
      <c r="D56" s="116">
        <v>1603</v>
      </c>
    </row>
    <row r="57" spans="1:4" ht="18.75">
      <c r="A57" s="110">
        <v>51</v>
      </c>
      <c r="B57" s="109">
        <f t="shared" si="1"/>
        <v>3097</v>
      </c>
      <c r="C57" s="116">
        <v>1595</v>
      </c>
      <c r="D57" s="116">
        <v>1502</v>
      </c>
    </row>
    <row r="58" spans="1:4" ht="18.75">
      <c r="A58" s="110">
        <v>52</v>
      </c>
      <c r="B58" s="109">
        <f t="shared" si="1"/>
        <v>3083</v>
      </c>
      <c r="C58" s="116">
        <v>1594</v>
      </c>
      <c r="D58" s="116">
        <v>1489</v>
      </c>
    </row>
    <row r="59" spans="1:4" ht="18.75">
      <c r="A59" s="110">
        <v>53</v>
      </c>
      <c r="B59" s="109">
        <f t="shared" si="1"/>
        <v>2998</v>
      </c>
      <c r="C59" s="116">
        <v>1575</v>
      </c>
      <c r="D59" s="116">
        <v>1423</v>
      </c>
    </row>
    <row r="60" spans="1:4" ht="18.75">
      <c r="A60" s="110">
        <v>54</v>
      </c>
      <c r="B60" s="109">
        <f t="shared" si="1"/>
        <v>2389</v>
      </c>
      <c r="C60" s="116">
        <v>1260</v>
      </c>
      <c r="D60" s="116">
        <v>1129</v>
      </c>
    </row>
    <row r="61" spans="1:4" ht="18.75">
      <c r="A61" s="110">
        <v>55</v>
      </c>
      <c r="B61" s="109">
        <f t="shared" si="1"/>
        <v>2918</v>
      </c>
      <c r="C61" s="116">
        <v>1525</v>
      </c>
      <c r="D61" s="116">
        <v>1393</v>
      </c>
    </row>
    <row r="62" spans="1:4" ht="18.75">
      <c r="A62" s="110">
        <v>56</v>
      </c>
      <c r="B62" s="109">
        <f t="shared" si="1"/>
        <v>2670</v>
      </c>
      <c r="C62" s="116">
        <v>1378</v>
      </c>
      <c r="D62" s="116">
        <v>1292</v>
      </c>
    </row>
    <row r="63" spans="1:4" ht="18.75">
      <c r="A63" s="110">
        <v>57</v>
      </c>
      <c r="B63" s="109">
        <f t="shared" si="1"/>
        <v>2543</v>
      </c>
      <c r="C63" s="116">
        <v>1309</v>
      </c>
      <c r="D63" s="116">
        <v>1234</v>
      </c>
    </row>
    <row r="64" spans="1:4" ht="18.75">
      <c r="A64" s="110">
        <v>58</v>
      </c>
      <c r="B64" s="109">
        <f t="shared" si="1"/>
        <v>2377</v>
      </c>
      <c r="C64" s="116">
        <v>1220</v>
      </c>
      <c r="D64" s="116">
        <v>1157</v>
      </c>
    </row>
    <row r="65" spans="1:4" ht="18.75">
      <c r="A65" s="110">
        <v>59</v>
      </c>
      <c r="B65" s="109">
        <f t="shared" si="1"/>
        <v>2237</v>
      </c>
      <c r="C65" s="116">
        <v>1143</v>
      </c>
      <c r="D65" s="116">
        <v>1094</v>
      </c>
    </row>
    <row r="66" spans="1:4" ht="18.75">
      <c r="A66" s="110">
        <v>60</v>
      </c>
      <c r="B66" s="109">
        <f t="shared" si="1"/>
        <v>2396</v>
      </c>
      <c r="C66" s="116">
        <v>1206</v>
      </c>
      <c r="D66" s="116">
        <v>1190</v>
      </c>
    </row>
    <row r="67" spans="1:4" ht="18.75">
      <c r="A67" s="110">
        <v>61</v>
      </c>
      <c r="B67" s="109">
        <f t="shared" si="1"/>
        <v>2402</v>
      </c>
      <c r="C67" s="116">
        <v>1198</v>
      </c>
      <c r="D67" s="116">
        <v>1204</v>
      </c>
    </row>
    <row r="68" spans="1:4" ht="18.75">
      <c r="A68" s="110">
        <v>62</v>
      </c>
      <c r="B68" s="109">
        <f t="shared" si="1"/>
        <v>2181</v>
      </c>
      <c r="C68" s="116">
        <v>1075</v>
      </c>
      <c r="D68" s="116">
        <v>1106</v>
      </c>
    </row>
    <row r="69" spans="1:4" ht="18.75">
      <c r="A69" s="110">
        <v>63</v>
      </c>
      <c r="B69" s="109">
        <f t="shared" si="1"/>
        <v>2191</v>
      </c>
      <c r="C69" s="116">
        <v>1107</v>
      </c>
      <c r="D69" s="116">
        <v>1084</v>
      </c>
    </row>
    <row r="70" spans="1:4" ht="18.75">
      <c r="A70" s="110">
        <v>64</v>
      </c>
      <c r="B70" s="109">
        <f t="shared" ref="B70:B101" si="2">SUM(C70:D70)</f>
        <v>2298</v>
      </c>
      <c r="C70" s="116">
        <v>1090</v>
      </c>
      <c r="D70" s="116">
        <v>1208</v>
      </c>
    </row>
    <row r="71" spans="1:4" ht="18.75">
      <c r="A71" s="110">
        <v>65</v>
      </c>
      <c r="B71" s="109">
        <f t="shared" si="2"/>
        <v>2375</v>
      </c>
      <c r="C71" s="116">
        <v>1189</v>
      </c>
      <c r="D71" s="116">
        <v>1186</v>
      </c>
    </row>
    <row r="72" spans="1:4" ht="18.75">
      <c r="A72" s="110">
        <v>66</v>
      </c>
      <c r="B72" s="109">
        <f t="shared" si="2"/>
        <v>2204</v>
      </c>
      <c r="C72" s="116">
        <v>1063</v>
      </c>
      <c r="D72" s="116">
        <v>1141</v>
      </c>
    </row>
    <row r="73" spans="1:4" ht="18.75">
      <c r="A73" s="110">
        <v>67</v>
      </c>
      <c r="B73" s="109">
        <f t="shared" si="2"/>
        <v>2260</v>
      </c>
      <c r="C73" s="116">
        <v>1103</v>
      </c>
      <c r="D73" s="116">
        <v>1157</v>
      </c>
    </row>
    <row r="74" spans="1:4" ht="18.75">
      <c r="A74" s="110">
        <v>68</v>
      </c>
      <c r="B74" s="109">
        <f t="shared" si="2"/>
        <v>2445</v>
      </c>
      <c r="C74" s="116">
        <v>1116</v>
      </c>
      <c r="D74" s="116">
        <v>1329</v>
      </c>
    </row>
    <row r="75" spans="1:4" ht="18.75">
      <c r="A75" s="110">
        <v>69</v>
      </c>
      <c r="B75" s="109">
        <f t="shared" si="2"/>
        <v>2623</v>
      </c>
      <c r="C75" s="116">
        <v>1232</v>
      </c>
      <c r="D75" s="116">
        <v>1391</v>
      </c>
    </row>
    <row r="76" spans="1:4">
      <c r="A76" s="111">
        <v>70</v>
      </c>
      <c r="B76" s="109">
        <f t="shared" si="2"/>
        <v>2653</v>
      </c>
      <c r="C76" s="116">
        <v>1293</v>
      </c>
      <c r="D76" s="116">
        <v>1360</v>
      </c>
    </row>
    <row r="77" spans="1:4">
      <c r="A77" s="111">
        <v>71</v>
      </c>
      <c r="B77" s="109">
        <f t="shared" si="2"/>
        <v>2798</v>
      </c>
      <c r="C77" s="116">
        <v>1381</v>
      </c>
      <c r="D77" s="116">
        <v>1417</v>
      </c>
    </row>
    <row r="78" spans="1:4">
      <c r="A78" s="111">
        <v>72</v>
      </c>
      <c r="B78" s="109">
        <f t="shared" si="2"/>
        <v>2843</v>
      </c>
      <c r="C78" s="116">
        <v>1377</v>
      </c>
      <c r="D78" s="116">
        <v>1466</v>
      </c>
    </row>
    <row r="79" spans="1:4">
      <c r="A79" s="111">
        <v>73</v>
      </c>
      <c r="B79" s="109">
        <f t="shared" si="2"/>
        <v>2657</v>
      </c>
      <c r="C79" s="116">
        <v>1308</v>
      </c>
      <c r="D79" s="116">
        <v>1349</v>
      </c>
    </row>
    <row r="80" spans="1:4">
      <c r="A80" s="111">
        <v>74</v>
      </c>
      <c r="B80" s="109">
        <f t="shared" si="2"/>
        <v>1689</v>
      </c>
      <c r="C80" s="116">
        <v>851</v>
      </c>
      <c r="D80" s="116">
        <v>838</v>
      </c>
    </row>
    <row r="81" spans="1:4">
      <c r="A81" s="111">
        <v>75</v>
      </c>
      <c r="B81" s="109">
        <f t="shared" si="2"/>
        <v>1656</v>
      </c>
      <c r="C81" s="116">
        <v>823</v>
      </c>
      <c r="D81" s="116">
        <v>833</v>
      </c>
    </row>
    <row r="82" spans="1:4">
      <c r="A82" s="111">
        <v>76</v>
      </c>
      <c r="B82" s="109">
        <f t="shared" si="2"/>
        <v>1973</v>
      </c>
      <c r="C82" s="116">
        <v>943</v>
      </c>
      <c r="D82" s="116">
        <v>1030</v>
      </c>
    </row>
    <row r="83" spans="1:4">
      <c r="A83" s="111">
        <v>77</v>
      </c>
      <c r="B83" s="109">
        <f t="shared" si="2"/>
        <v>1848</v>
      </c>
      <c r="C83" s="116">
        <v>897</v>
      </c>
      <c r="D83" s="116">
        <v>951</v>
      </c>
    </row>
    <row r="84" spans="1:4">
      <c r="A84" s="111">
        <v>78</v>
      </c>
      <c r="B84" s="109">
        <f t="shared" si="2"/>
        <v>1703</v>
      </c>
      <c r="C84" s="116">
        <v>805</v>
      </c>
      <c r="D84" s="116">
        <v>898</v>
      </c>
    </row>
    <row r="85" spans="1:4">
      <c r="A85" s="111">
        <v>79</v>
      </c>
      <c r="B85" s="109">
        <f t="shared" si="2"/>
        <v>1676</v>
      </c>
      <c r="C85" s="116">
        <v>782</v>
      </c>
      <c r="D85" s="116">
        <v>894</v>
      </c>
    </row>
    <row r="86" spans="1:4">
      <c r="A86" s="111">
        <v>80</v>
      </c>
      <c r="B86" s="109">
        <f t="shared" si="2"/>
        <v>1428</v>
      </c>
      <c r="C86" s="116">
        <v>660</v>
      </c>
      <c r="D86" s="116">
        <v>768</v>
      </c>
    </row>
    <row r="87" spans="1:4">
      <c r="A87" s="111">
        <v>81</v>
      </c>
      <c r="B87" s="109">
        <f t="shared" si="2"/>
        <v>1186</v>
      </c>
      <c r="C87" s="116">
        <v>526</v>
      </c>
      <c r="D87" s="116">
        <v>660</v>
      </c>
    </row>
    <row r="88" spans="1:4">
      <c r="A88" s="111">
        <v>82</v>
      </c>
      <c r="B88" s="109">
        <f t="shared" si="2"/>
        <v>1187</v>
      </c>
      <c r="C88" s="116">
        <v>526</v>
      </c>
      <c r="D88" s="116">
        <v>661</v>
      </c>
    </row>
    <row r="89" spans="1:4">
      <c r="A89" s="111">
        <v>83</v>
      </c>
      <c r="B89" s="109">
        <f t="shared" si="2"/>
        <v>1169</v>
      </c>
      <c r="C89" s="116">
        <v>502</v>
      </c>
      <c r="D89" s="116">
        <v>667</v>
      </c>
    </row>
    <row r="90" spans="1:4">
      <c r="A90" s="111">
        <v>84</v>
      </c>
      <c r="B90" s="109">
        <f t="shared" si="2"/>
        <v>1106</v>
      </c>
      <c r="C90" s="116">
        <v>454</v>
      </c>
      <c r="D90" s="116">
        <v>652</v>
      </c>
    </row>
    <row r="91" spans="1:4">
      <c r="A91" s="111">
        <v>85</v>
      </c>
      <c r="B91" s="109">
        <f t="shared" si="2"/>
        <v>1013</v>
      </c>
      <c r="C91" s="116">
        <v>399</v>
      </c>
      <c r="D91" s="116">
        <v>614</v>
      </c>
    </row>
    <row r="92" spans="1:4">
      <c r="A92" s="111">
        <v>86</v>
      </c>
      <c r="B92" s="109">
        <f t="shared" si="2"/>
        <v>841</v>
      </c>
      <c r="C92" s="116">
        <v>334</v>
      </c>
      <c r="D92" s="116">
        <v>507</v>
      </c>
    </row>
    <row r="93" spans="1:4">
      <c r="A93" s="111">
        <v>87</v>
      </c>
      <c r="B93" s="109">
        <f t="shared" si="2"/>
        <v>827</v>
      </c>
      <c r="C93" s="116">
        <v>293</v>
      </c>
      <c r="D93" s="116">
        <v>534</v>
      </c>
    </row>
    <row r="94" spans="1:4">
      <c r="A94" s="111">
        <v>88</v>
      </c>
      <c r="B94" s="109">
        <f t="shared" si="2"/>
        <v>707</v>
      </c>
      <c r="C94" s="116">
        <v>257</v>
      </c>
      <c r="D94" s="116">
        <v>450</v>
      </c>
    </row>
    <row r="95" spans="1:4">
      <c r="A95" s="111">
        <v>89</v>
      </c>
      <c r="B95" s="109">
        <f t="shared" si="2"/>
        <v>674</v>
      </c>
      <c r="C95" s="116">
        <v>235</v>
      </c>
      <c r="D95" s="116">
        <v>439</v>
      </c>
    </row>
    <row r="96" spans="1:4" ht="18.75">
      <c r="A96" s="110">
        <v>90</v>
      </c>
      <c r="B96" s="109">
        <f t="shared" si="2"/>
        <v>527</v>
      </c>
      <c r="C96" s="116">
        <v>139</v>
      </c>
      <c r="D96" s="116">
        <v>388</v>
      </c>
    </row>
    <row r="97" spans="1:6" ht="18.75">
      <c r="A97" s="110">
        <v>91</v>
      </c>
      <c r="B97" s="109">
        <f t="shared" si="2"/>
        <v>552</v>
      </c>
      <c r="C97" s="116">
        <v>143</v>
      </c>
      <c r="D97" s="116">
        <v>409</v>
      </c>
    </row>
    <row r="98" spans="1:6" ht="18.75">
      <c r="A98" s="110">
        <v>92</v>
      </c>
      <c r="B98" s="109">
        <f t="shared" si="2"/>
        <v>418</v>
      </c>
      <c r="C98" s="116">
        <v>119</v>
      </c>
      <c r="D98" s="116">
        <v>299</v>
      </c>
    </row>
    <row r="99" spans="1:6" ht="18.75">
      <c r="A99" s="110">
        <v>93</v>
      </c>
      <c r="B99" s="109">
        <f t="shared" si="2"/>
        <v>392</v>
      </c>
      <c r="C99" s="116">
        <v>107</v>
      </c>
      <c r="D99" s="116">
        <v>285</v>
      </c>
    </row>
    <row r="100" spans="1:6" ht="18.75">
      <c r="A100" s="110">
        <v>94</v>
      </c>
      <c r="B100" s="109">
        <f t="shared" si="2"/>
        <v>376</v>
      </c>
      <c r="C100" s="116">
        <v>86</v>
      </c>
      <c r="D100" s="116">
        <v>290</v>
      </c>
    </row>
    <row r="101" spans="1:6" ht="18.75">
      <c r="A101" s="110">
        <v>95</v>
      </c>
      <c r="B101" s="109">
        <f t="shared" si="2"/>
        <v>223</v>
      </c>
      <c r="C101" s="116">
        <v>39</v>
      </c>
      <c r="D101" s="116">
        <v>184</v>
      </c>
    </row>
    <row r="102" spans="1:6" ht="18.75">
      <c r="A102" s="110">
        <v>96</v>
      </c>
      <c r="B102" s="109">
        <f t="shared" ref="B102:B106" si="3">SUM(C102:D102)</f>
        <v>175</v>
      </c>
      <c r="C102" s="116">
        <v>32</v>
      </c>
      <c r="D102" s="116">
        <v>143</v>
      </c>
    </row>
    <row r="103" spans="1:6" ht="18.75">
      <c r="A103" s="110">
        <v>97</v>
      </c>
      <c r="B103" s="109">
        <f t="shared" si="3"/>
        <v>144</v>
      </c>
      <c r="C103" s="116">
        <v>26</v>
      </c>
      <c r="D103" s="116">
        <v>118</v>
      </c>
    </row>
    <row r="104" spans="1:6" ht="18.75">
      <c r="A104" s="110">
        <v>98</v>
      </c>
      <c r="B104" s="109">
        <f t="shared" si="3"/>
        <v>77</v>
      </c>
      <c r="C104" s="116">
        <v>7</v>
      </c>
      <c r="D104" s="116">
        <v>70</v>
      </c>
    </row>
    <row r="105" spans="1:6" ht="18.75">
      <c r="A105" s="110">
        <v>99</v>
      </c>
      <c r="B105" s="109">
        <f t="shared" si="3"/>
        <v>49</v>
      </c>
      <c r="C105" s="116">
        <v>5</v>
      </c>
      <c r="D105" s="116">
        <v>44</v>
      </c>
    </row>
    <row r="106" spans="1:6" ht="18.75">
      <c r="A106" s="110" t="s">
        <v>485</v>
      </c>
      <c r="B106" s="109">
        <f t="shared" si="3"/>
        <v>86</v>
      </c>
      <c r="C106" s="116">
        <v>3</v>
      </c>
      <c r="D106" s="116">
        <v>83</v>
      </c>
    </row>
    <row r="107" spans="1:6" ht="18.75">
      <c r="A107" s="110" t="s">
        <v>484</v>
      </c>
      <c r="B107" s="114">
        <v>14777</v>
      </c>
      <c r="C107" s="114">
        <v>7903</v>
      </c>
      <c r="D107" s="113">
        <v>6874</v>
      </c>
      <c r="F107" s="114"/>
    </row>
    <row r="108" spans="1:6" ht="18.75">
      <c r="A108" s="110" t="s">
        <v>455</v>
      </c>
      <c r="B108" s="115">
        <v>244528</v>
      </c>
      <c r="C108" s="115">
        <v>123694</v>
      </c>
      <c r="D108" s="115">
        <v>120834</v>
      </c>
      <c r="F108" s="114"/>
    </row>
    <row r="109" spans="1:6" ht="18.75">
      <c r="A109" s="110" t="s">
        <v>483</v>
      </c>
      <c r="B109" s="115">
        <v>229751</v>
      </c>
      <c r="C109" s="115">
        <v>115791</v>
      </c>
      <c r="D109" s="115">
        <v>113960</v>
      </c>
      <c r="F109" s="114"/>
    </row>
    <row r="110" spans="1:6" s="112" customFormat="1">
      <c r="A110" s="111" t="s">
        <v>482</v>
      </c>
      <c r="B110" s="109">
        <f>SUM(B11:B15)</f>
        <v>11653</v>
      </c>
      <c r="C110" s="109">
        <f>SUM(C11:C15)</f>
        <v>6058</v>
      </c>
      <c r="D110" s="109">
        <f>SUM(D11:D15)</f>
        <v>5595</v>
      </c>
      <c r="F110" s="113"/>
    </row>
    <row r="111" spans="1:6" s="112" customFormat="1">
      <c r="A111" s="111" t="s">
        <v>481</v>
      </c>
      <c r="B111" s="109">
        <f>SUM(B6:B10)</f>
        <v>12236</v>
      </c>
      <c r="C111" s="109">
        <f>SUM(C6:C10)</f>
        <v>6249</v>
      </c>
      <c r="D111" s="109">
        <f>SUM(D6:D10)</f>
        <v>5987</v>
      </c>
    </row>
    <row r="112" spans="1:6" s="112" customFormat="1">
      <c r="A112" s="111" t="s">
        <v>480</v>
      </c>
      <c r="B112" s="109">
        <f>SUM(B16:B20)</f>
        <v>11477</v>
      </c>
      <c r="C112" s="109">
        <f>SUM(C16:C20)</f>
        <v>5922</v>
      </c>
      <c r="D112" s="109">
        <f>SUM(D16:D20)</f>
        <v>5555</v>
      </c>
    </row>
    <row r="113" spans="1:4" s="112" customFormat="1">
      <c r="A113" s="111" t="s">
        <v>479</v>
      </c>
      <c r="B113" s="109">
        <f>SUM(B21:B25)</f>
        <v>10930</v>
      </c>
      <c r="C113" s="109">
        <f>SUM(C21:C25)</f>
        <v>5770</v>
      </c>
      <c r="D113" s="109">
        <f>SUM(D21:D25)</f>
        <v>5160</v>
      </c>
    </row>
    <row r="114" spans="1:4" s="112" customFormat="1">
      <c r="A114" s="111" t="s">
        <v>478</v>
      </c>
      <c r="B114" s="109">
        <f>SUM(B26:B30)</f>
        <v>15682</v>
      </c>
      <c r="C114" s="109">
        <f>SUM(C26:C30)</f>
        <v>8586</v>
      </c>
      <c r="D114" s="109">
        <f>SUM(D26:D30)</f>
        <v>7096</v>
      </c>
    </row>
    <row r="115" spans="1:4" s="112" customFormat="1">
      <c r="A115" s="111" t="s">
        <v>477</v>
      </c>
      <c r="B115" s="109">
        <f>SUM(B31:B35)</f>
        <v>15080</v>
      </c>
      <c r="C115" s="109">
        <f>SUM(C31:C35)</f>
        <v>8135</v>
      </c>
      <c r="D115" s="109">
        <f>SUM(D31:D35)</f>
        <v>6945</v>
      </c>
    </row>
    <row r="116" spans="1:4" s="112" customFormat="1">
      <c r="A116" s="111" t="s">
        <v>476</v>
      </c>
      <c r="B116" s="109">
        <f>SUM(B36:B40)</f>
        <v>14473</v>
      </c>
      <c r="C116" s="109">
        <f>SUM(C36:C40)</f>
        <v>7374</v>
      </c>
      <c r="D116" s="109">
        <f>SUM(D36:D40)</f>
        <v>7099</v>
      </c>
    </row>
    <row r="117" spans="1:4" s="112" customFormat="1" ht="18.75">
      <c r="A117" s="110" t="s">
        <v>475</v>
      </c>
      <c r="B117" s="109">
        <f>SUM(B41:B45)</f>
        <v>16353</v>
      </c>
      <c r="C117" s="109">
        <f>SUM(C41:C45)</f>
        <v>8280</v>
      </c>
      <c r="D117" s="109">
        <f>SUM(D41:D45)</f>
        <v>8073</v>
      </c>
    </row>
    <row r="118" spans="1:4" ht="18.75">
      <c r="A118" s="110" t="s">
        <v>474</v>
      </c>
      <c r="B118" s="109">
        <f>SUM(B46:B50)</f>
        <v>17630</v>
      </c>
      <c r="C118" s="109">
        <f>SUM(C46:C50)</f>
        <v>8951</v>
      </c>
      <c r="D118" s="109">
        <f>SUM(D46:D50)</f>
        <v>8679</v>
      </c>
    </row>
    <row r="119" spans="1:4" ht="18.75">
      <c r="A119" s="110" t="s">
        <v>473</v>
      </c>
      <c r="B119" s="109">
        <f>SUM(B51:B55)</f>
        <v>18607</v>
      </c>
      <c r="C119" s="109">
        <f>SUM(C51:C55)</f>
        <v>9449</v>
      </c>
      <c r="D119" s="109">
        <f>SUM(D51:D55)</f>
        <v>9158</v>
      </c>
    </row>
    <row r="120" spans="1:4" ht="18.75">
      <c r="A120" s="110" t="s">
        <v>472</v>
      </c>
      <c r="B120" s="109">
        <f>SUM(B56:B60)</f>
        <v>14857</v>
      </c>
      <c r="C120" s="109">
        <f>SUM(C56:C60)</f>
        <v>7711</v>
      </c>
      <c r="D120" s="109">
        <f>SUM(D56:D60)</f>
        <v>7146</v>
      </c>
    </row>
    <row r="121" spans="1:4" ht="18.75">
      <c r="A121" s="110" t="s">
        <v>471</v>
      </c>
      <c r="B121" s="109">
        <f>SUM(B61:B65)</f>
        <v>12745</v>
      </c>
      <c r="C121" s="109">
        <f>SUM(C61:C65)</f>
        <v>6575</v>
      </c>
      <c r="D121" s="109">
        <f>SUM(D61:D65)</f>
        <v>6170</v>
      </c>
    </row>
    <row r="122" spans="1:4" ht="18.75">
      <c r="A122" s="110" t="s">
        <v>470</v>
      </c>
      <c r="B122" s="109">
        <f>SUM(B66:B70)</f>
        <v>11468</v>
      </c>
      <c r="C122" s="109">
        <f>SUM(C66:C70)</f>
        <v>5676</v>
      </c>
      <c r="D122" s="109">
        <f>SUM(D66:D70)</f>
        <v>5792</v>
      </c>
    </row>
    <row r="123" spans="1:4" ht="18.75">
      <c r="A123" s="110" t="s">
        <v>469</v>
      </c>
      <c r="B123" s="109">
        <f>SUM(B71:B75)</f>
        <v>11907</v>
      </c>
      <c r="C123" s="109">
        <f>SUM(C71:C75)</f>
        <v>5703</v>
      </c>
      <c r="D123" s="109">
        <f>SUM(D71:D75)</f>
        <v>6204</v>
      </c>
    </row>
    <row r="124" spans="1:4">
      <c r="A124" s="111" t="s">
        <v>468</v>
      </c>
      <c r="B124" s="109">
        <f>SUM(B76:B80)</f>
        <v>12640</v>
      </c>
      <c r="C124" s="109">
        <f>SUM(C76:C80)</f>
        <v>6210</v>
      </c>
      <c r="D124" s="109">
        <f>SUM(D76:D80)</f>
        <v>6430</v>
      </c>
    </row>
    <row r="125" spans="1:4">
      <c r="A125" s="111" t="s">
        <v>467</v>
      </c>
      <c r="B125" s="109">
        <f>SUM(B81:B85)</f>
        <v>8856</v>
      </c>
      <c r="C125" s="109">
        <f>SUM(C81:C85)</f>
        <v>4250</v>
      </c>
      <c r="D125" s="109">
        <f>SUM(D81:D85)</f>
        <v>4606</v>
      </c>
    </row>
    <row r="126" spans="1:4">
      <c r="A126" s="111" t="s">
        <v>466</v>
      </c>
      <c r="B126" s="109">
        <f>SUM(B86:B90)</f>
        <v>6076</v>
      </c>
      <c r="C126" s="109">
        <f>SUM(C86:C90)</f>
        <v>2668</v>
      </c>
      <c r="D126" s="109">
        <f>SUM(D86:D90)</f>
        <v>3408</v>
      </c>
    </row>
    <row r="127" spans="1:4">
      <c r="A127" s="111" t="s">
        <v>465</v>
      </c>
      <c r="B127" s="109">
        <f>SUM(B91:B95)</f>
        <v>4062</v>
      </c>
      <c r="C127" s="109">
        <f>SUM(C91:C95)</f>
        <v>1518</v>
      </c>
      <c r="D127" s="109">
        <f>SUM(D91:D95)</f>
        <v>2544</v>
      </c>
    </row>
    <row r="128" spans="1:4" ht="18.75">
      <c r="A128" s="110" t="s">
        <v>464</v>
      </c>
      <c r="B128" s="109">
        <f>SUM(B96:B100)</f>
        <v>2265</v>
      </c>
      <c r="C128" s="109">
        <f>SUM(C96:C100)</f>
        <v>594</v>
      </c>
      <c r="D128" s="109">
        <f>SUM(D96:D100)</f>
        <v>1671</v>
      </c>
    </row>
    <row r="129" spans="1:4" ht="18.75">
      <c r="A129" s="110" t="s">
        <v>463</v>
      </c>
      <c r="B129" s="109">
        <f>SUM(B101:B105)</f>
        <v>668</v>
      </c>
      <c r="C129" s="109">
        <f>SUM(C101:C105)</f>
        <v>109</v>
      </c>
      <c r="D129" s="109">
        <f>SUM(D101:D105)</f>
        <v>559</v>
      </c>
    </row>
  </sheetData>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8A0F3-C34F-4EBD-B301-B4027148055E}">
  <dimension ref="A1:J104"/>
  <sheetViews>
    <sheetView view="pageBreakPreview" zoomScaleNormal="100" zoomScaleSheetLayoutView="100" workbookViewId="0"/>
  </sheetViews>
  <sheetFormatPr defaultColWidth="9" defaultRowHeight="17.25" customHeight="1"/>
  <cols>
    <col min="1" max="1" width="16.375" style="123" bestFit="1" customWidth="1"/>
    <col min="2" max="7" width="10.875" style="123" customWidth="1"/>
    <col min="8" max="16384" width="9" style="123"/>
  </cols>
  <sheetData>
    <row r="1" spans="1:7" ht="13.5">
      <c r="A1" s="138" t="s">
        <v>594</v>
      </c>
    </row>
    <row r="2" spans="1:7" ht="13.5">
      <c r="A2" s="138" t="s">
        <v>593</v>
      </c>
    </row>
    <row r="3" spans="1:7" ht="13.5">
      <c r="A3" s="138" t="s">
        <v>592</v>
      </c>
    </row>
    <row r="5" spans="1:7" ht="17.25" customHeight="1">
      <c r="A5" s="136"/>
      <c r="B5" s="137" t="s">
        <v>591</v>
      </c>
      <c r="C5" s="137"/>
      <c r="D5" s="137"/>
      <c r="E5" s="137" t="s">
        <v>590</v>
      </c>
      <c r="F5" s="137"/>
      <c r="G5" s="137"/>
    </row>
    <row r="6" spans="1:7" ht="17.25" customHeight="1">
      <c r="A6" s="136" t="s">
        <v>589</v>
      </c>
      <c r="B6" s="135" t="s">
        <v>458</v>
      </c>
      <c r="C6" s="135" t="s">
        <v>588</v>
      </c>
      <c r="D6" s="135" t="s">
        <v>587</v>
      </c>
      <c r="E6" s="135" t="s">
        <v>458</v>
      </c>
      <c r="F6" s="135" t="s">
        <v>588</v>
      </c>
      <c r="G6" s="135" t="s">
        <v>587</v>
      </c>
    </row>
    <row r="7" spans="1:7" ht="17.25" customHeight="1">
      <c r="A7" s="133" t="s">
        <v>458</v>
      </c>
      <c r="B7" s="134">
        <f t="shared" ref="B7:G7" si="0">B8+B52</f>
        <v>56875</v>
      </c>
      <c r="C7" s="134">
        <f t="shared" si="0"/>
        <v>51601</v>
      </c>
      <c r="D7" s="134">
        <f t="shared" si="0"/>
        <v>5274</v>
      </c>
      <c r="E7" s="134">
        <f t="shared" si="0"/>
        <v>39973</v>
      </c>
      <c r="F7" s="134">
        <f t="shared" si="0"/>
        <v>33719</v>
      </c>
      <c r="G7" s="134">
        <f t="shared" si="0"/>
        <v>6254</v>
      </c>
    </row>
    <row r="8" spans="1:7" ht="17.25" customHeight="1">
      <c r="A8" s="133" t="s">
        <v>586</v>
      </c>
      <c r="B8" s="128">
        <f>SUM(C8:D8)</f>
        <v>46140</v>
      </c>
      <c r="C8" s="128">
        <f>SUM(C9:C51)</f>
        <v>43114</v>
      </c>
      <c r="D8" s="128">
        <f>SUM(D9:D51)</f>
        <v>3026</v>
      </c>
      <c r="E8" s="125">
        <f>SUM(F8:G8)</f>
        <v>26948</v>
      </c>
      <c r="F8" s="125">
        <f>SUM(F9:F51)</f>
        <v>23360</v>
      </c>
      <c r="G8" s="125">
        <f>SUM(G9:G51)</f>
        <v>3588</v>
      </c>
    </row>
    <row r="9" spans="1:7" ht="17.25" customHeight="1">
      <c r="A9" s="125" t="s">
        <v>585</v>
      </c>
      <c r="B9" s="131">
        <v>701</v>
      </c>
      <c r="C9" s="131">
        <v>608</v>
      </c>
      <c r="D9" s="131">
        <v>93</v>
      </c>
      <c r="E9" s="132">
        <v>845</v>
      </c>
      <c r="F9" s="131">
        <v>742</v>
      </c>
      <c r="G9" s="131">
        <v>103</v>
      </c>
    </row>
    <row r="10" spans="1:7" ht="17.25" customHeight="1">
      <c r="A10" s="125" t="s">
        <v>584</v>
      </c>
      <c r="B10" s="131">
        <v>86</v>
      </c>
      <c r="C10" s="131">
        <v>62</v>
      </c>
      <c r="D10" s="131">
        <v>24</v>
      </c>
      <c r="E10" s="132">
        <v>102</v>
      </c>
      <c r="F10" s="131">
        <v>87</v>
      </c>
      <c r="G10" s="131">
        <v>15</v>
      </c>
    </row>
    <row r="11" spans="1:7" ht="17.25" customHeight="1">
      <c r="A11" s="125" t="s">
        <v>583</v>
      </c>
      <c r="B11" s="131">
        <v>9957</v>
      </c>
      <c r="C11" s="131">
        <v>9533</v>
      </c>
      <c r="D11" s="131">
        <v>424</v>
      </c>
      <c r="E11" s="132">
        <v>8473</v>
      </c>
      <c r="F11" s="131">
        <v>6768</v>
      </c>
      <c r="G11" s="131">
        <v>1705</v>
      </c>
    </row>
    <row r="12" spans="1:7" ht="17.25" customHeight="1">
      <c r="A12" s="125" t="s">
        <v>582</v>
      </c>
      <c r="B12" s="131">
        <v>303</v>
      </c>
      <c r="C12" s="131">
        <v>276</v>
      </c>
      <c r="D12" s="131">
        <v>27</v>
      </c>
      <c r="E12" s="132">
        <v>156</v>
      </c>
      <c r="F12" s="131">
        <v>155</v>
      </c>
      <c r="G12" s="131">
        <v>1</v>
      </c>
    </row>
    <row r="13" spans="1:7" ht="17.25" customHeight="1">
      <c r="A13" s="125" t="s">
        <v>581</v>
      </c>
      <c r="B13" s="131">
        <v>1576</v>
      </c>
      <c r="C13" s="131">
        <v>1456</v>
      </c>
      <c r="D13" s="131">
        <v>120</v>
      </c>
      <c r="E13" s="132">
        <v>453</v>
      </c>
      <c r="F13" s="131">
        <v>427</v>
      </c>
      <c r="G13" s="131">
        <v>26</v>
      </c>
    </row>
    <row r="14" spans="1:7" ht="17.25" customHeight="1">
      <c r="A14" s="125" t="s">
        <v>580</v>
      </c>
      <c r="B14" s="131">
        <v>227</v>
      </c>
      <c r="C14" s="131">
        <v>202</v>
      </c>
      <c r="D14" s="131">
        <v>25</v>
      </c>
      <c r="E14" s="132">
        <v>94</v>
      </c>
      <c r="F14" s="131">
        <v>92</v>
      </c>
      <c r="G14" s="131">
        <v>2</v>
      </c>
    </row>
    <row r="15" spans="1:7" ht="17.25" customHeight="1">
      <c r="A15" s="125" t="s">
        <v>579</v>
      </c>
      <c r="B15" s="131">
        <v>2018</v>
      </c>
      <c r="C15" s="131">
        <v>1862</v>
      </c>
      <c r="D15" s="131">
        <v>156</v>
      </c>
      <c r="E15" s="132">
        <v>840</v>
      </c>
      <c r="F15" s="131">
        <v>776</v>
      </c>
      <c r="G15" s="131">
        <v>64</v>
      </c>
    </row>
    <row r="16" spans="1:7" ht="17.25" customHeight="1">
      <c r="A16" s="125" t="s">
        <v>578</v>
      </c>
      <c r="B16" s="131">
        <v>2417</v>
      </c>
      <c r="C16" s="131">
        <v>2297</v>
      </c>
      <c r="D16" s="131">
        <v>120</v>
      </c>
      <c r="E16" s="132">
        <v>1482</v>
      </c>
      <c r="F16" s="131">
        <v>1245</v>
      </c>
      <c r="G16" s="131">
        <v>237</v>
      </c>
    </row>
    <row r="17" spans="1:7" ht="17.25" customHeight="1">
      <c r="A17" s="125" t="s">
        <v>577</v>
      </c>
      <c r="B17" s="131">
        <v>2963</v>
      </c>
      <c r="C17" s="131">
        <v>2742</v>
      </c>
      <c r="D17" s="131">
        <v>221</v>
      </c>
      <c r="E17" s="132">
        <v>2383</v>
      </c>
      <c r="F17" s="131">
        <v>2085</v>
      </c>
      <c r="G17" s="131">
        <v>298</v>
      </c>
    </row>
    <row r="18" spans="1:7" ht="17.25" customHeight="1">
      <c r="A18" s="125" t="s">
        <v>576</v>
      </c>
      <c r="B18" s="131">
        <v>45</v>
      </c>
      <c r="C18" s="131">
        <v>36</v>
      </c>
      <c r="D18" s="131">
        <v>9</v>
      </c>
      <c r="E18" s="132">
        <v>12</v>
      </c>
      <c r="F18" s="131">
        <v>12</v>
      </c>
      <c r="G18" s="131">
        <v>0</v>
      </c>
    </row>
    <row r="19" spans="1:7" ht="17.25" customHeight="1">
      <c r="A19" s="125" t="s">
        <v>575</v>
      </c>
      <c r="B19" s="131">
        <v>11</v>
      </c>
      <c r="C19" s="131">
        <v>8</v>
      </c>
      <c r="D19" s="131">
        <v>3</v>
      </c>
      <c r="E19" s="132">
        <v>11</v>
      </c>
      <c r="F19" s="131">
        <v>9</v>
      </c>
      <c r="G19" s="131">
        <v>2</v>
      </c>
    </row>
    <row r="20" spans="1:7" ht="17.25" customHeight="1">
      <c r="A20" s="125" t="s">
        <v>574</v>
      </c>
      <c r="B20" s="131">
        <v>11</v>
      </c>
      <c r="C20" s="131">
        <v>9</v>
      </c>
      <c r="D20" s="131">
        <v>2</v>
      </c>
      <c r="E20" s="132">
        <v>5</v>
      </c>
      <c r="F20" s="131">
        <v>5</v>
      </c>
      <c r="G20" s="131">
        <v>0</v>
      </c>
    </row>
    <row r="21" spans="1:7" ht="17.25" customHeight="1">
      <c r="A21" s="125" t="s">
        <v>573</v>
      </c>
      <c r="B21" s="131">
        <v>429</v>
      </c>
      <c r="C21" s="131">
        <v>402</v>
      </c>
      <c r="D21" s="131">
        <v>27</v>
      </c>
      <c r="E21" s="132">
        <v>182</v>
      </c>
      <c r="F21" s="131">
        <v>178</v>
      </c>
      <c r="G21" s="131">
        <v>4</v>
      </c>
    </row>
    <row r="22" spans="1:7" ht="17.25" customHeight="1">
      <c r="A22" s="125" t="s">
        <v>572</v>
      </c>
      <c r="B22" s="131">
        <v>1814</v>
      </c>
      <c r="C22" s="131">
        <v>1631</v>
      </c>
      <c r="D22" s="131">
        <v>183</v>
      </c>
      <c r="E22" s="132">
        <v>1122</v>
      </c>
      <c r="F22" s="131">
        <v>824</v>
      </c>
      <c r="G22" s="131">
        <v>298</v>
      </c>
    </row>
    <row r="23" spans="1:7" ht="17.25" customHeight="1">
      <c r="A23" s="125" t="s">
        <v>571</v>
      </c>
      <c r="B23" s="131">
        <v>6327</v>
      </c>
      <c r="C23" s="131">
        <v>6018</v>
      </c>
      <c r="D23" s="131">
        <v>309</v>
      </c>
      <c r="E23" s="132">
        <v>2805</v>
      </c>
      <c r="F23" s="131">
        <v>2267</v>
      </c>
      <c r="G23" s="131">
        <v>538</v>
      </c>
    </row>
    <row r="24" spans="1:7" ht="17.25" customHeight="1">
      <c r="A24" s="125" t="s">
        <v>570</v>
      </c>
      <c r="B24" s="131">
        <v>213</v>
      </c>
      <c r="C24" s="131">
        <v>171</v>
      </c>
      <c r="D24" s="131">
        <v>42</v>
      </c>
      <c r="E24" s="132">
        <v>86</v>
      </c>
      <c r="F24" s="131">
        <v>72</v>
      </c>
      <c r="G24" s="131">
        <v>14</v>
      </c>
    </row>
    <row r="25" spans="1:7" ht="17.25" customHeight="1">
      <c r="A25" s="125" t="s">
        <v>569</v>
      </c>
      <c r="B25" s="131">
        <v>25</v>
      </c>
      <c r="C25" s="131">
        <v>24</v>
      </c>
      <c r="D25" s="131">
        <v>1</v>
      </c>
      <c r="E25" s="132">
        <v>35</v>
      </c>
      <c r="F25" s="131">
        <v>33</v>
      </c>
      <c r="G25" s="131">
        <v>2</v>
      </c>
    </row>
    <row r="26" spans="1:7" ht="17.25" customHeight="1">
      <c r="A26" s="125" t="s">
        <v>568</v>
      </c>
      <c r="B26" s="131">
        <v>33</v>
      </c>
      <c r="C26" s="131">
        <v>30</v>
      </c>
      <c r="D26" s="131">
        <v>3</v>
      </c>
      <c r="E26" s="132">
        <v>29</v>
      </c>
      <c r="F26" s="131">
        <v>29</v>
      </c>
      <c r="G26" s="131">
        <v>0</v>
      </c>
    </row>
    <row r="27" spans="1:7" ht="17.25" customHeight="1">
      <c r="A27" s="125" t="s">
        <v>567</v>
      </c>
      <c r="B27" s="131">
        <v>2065</v>
      </c>
      <c r="C27" s="131">
        <v>1765</v>
      </c>
      <c r="D27" s="131">
        <v>300</v>
      </c>
      <c r="E27" s="132">
        <v>837</v>
      </c>
      <c r="F27" s="131">
        <v>798</v>
      </c>
      <c r="G27" s="131">
        <v>39</v>
      </c>
    </row>
    <row r="28" spans="1:7" ht="17.25" customHeight="1">
      <c r="A28" s="125" t="s">
        <v>566</v>
      </c>
      <c r="B28" s="131">
        <v>32</v>
      </c>
      <c r="C28" s="131">
        <v>29</v>
      </c>
      <c r="D28" s="131">
        <v>3</v>
      </c>
      <c r="E28" s="132">
        <v>8</v>
      </c>
      <c r="F28" s="131">
        <v>7</v>
      </c>
      <c r="G28" s="131">
        <v>1</v>
      </c>
    </row>
    <row r="29" spans="1:7" ht="17.25" customHeight="1">
      <c r="A29" s="125" t="s">
        <v>565</v>
      </c>
      <c r="B29" s="131">
        <v>87</v>
      </c>
      <c r="C29" s="131">
        <v>71</v>
      </c>
      <c r="D29" s="131">
        <v>16</v>
      </c>
      <c r="E29" s="132">
        <v>15</v>
      </c>
      <c r="F29" s="131">
        <v>14</v>
      </c>
      <c r="G29" s="131">
        <v>1</v>
      </c>
    </row>
    <row r="30" spans="1:7" ht="17.25" customHeight="1">
      <c r="A30" s="125" t="s">
        <v>564</v>
      </c>
      <c r="B30" s="131">
        <v>2433</v>
      </c>
      <c r="C30" s="131">
        <v>2334</v>
      </c>
      <c r="D30" s="131">
        <v>99</v>
      </c>
      <c r="E30" s="132">
        <v>953</v>
      </c>
      <c r="F30" s="131">
        <v>939</v>
      </c>
      <c r="G30" s="131">
        <v>14</v>
      </c>
    </row>
    <row r="31" spans="1:7" ht="17.25" customHeight="1">
      <c r="A31" s="125" t="s">
        <v>563</v>
      </c>
      <c r="B31" s="131">
        <v>804</v>
      </c>
      <c r="C31" s="131">
        <v>703</v>
      </c>
      <c r="D31" s="131">
        <v>101</v>
      </c>
      <c r="E31" s="132">
        <v>491</v>
      </c>
      <c r="F31" s="131">
        <v>491</v>
      </c>
      <c r="G31" s="131">
        <v>0</v>
      </c>
    </row>
    <row r="32" spans="1:7" ht="17.25" customHeight="1">
      <c r="A32" s="125" t="s">
        <v>562</v>
      </c>
      <c r="B32" s="131">
        <v>599</v>
      </c>
      <c r="C32" s="131">
        <v>555</v>
      </c>
      <c r="D32" s="131">
        <v>44</v>
      </c>
      <c r="E32" s="132">
        <v>248</v>
      </c>
      <c r="F32" s="131">
        <v>245</v>
      </c>
      <c r="G32" s="131">
        <v>3</v>
      </c>
    </row>
    <row r="33" spans="1:7" ht="17.25" customHeight="1">
      <c r="A33" s="125" t="s">
        <v>561</v>
      </c>
      <c r="B33" s="131">
        <v>1475</v>
      </c>
      <c r="C33" s="131">
        <v>1391</v>
      </c>
      <c r="D33" s="131">
        <v>84</v>
      </c>
      <c r="E33" s="132">
        <v>627</v>
      </c>
      <c r="F33" s="131">
        <v>598</v>
      </c>
      <c r="G33" s="131">
        <v>29</v>
      </c>
    </row>
    <row r="34" spans="1:7" ht="17.25" customHeight="1">
      <c r="A34" s="125" t="s">
        <v>560</v>
      </c>
      <c r="B34" s="131">
        <v>1306</v>
      </c>
      <c r="C34" s="131">
        <v>1246</v>
      </c>
      <c r="D34" s="131">
        <v>60</v>
      </c>
      <c r="E34" s="132">
        <v>269</v>
      </c>
      <c r="F34" s="131">
        <v>266</v>
      </c>
      <c r="G34" s="131">
        <v>3</v>
      </c>
    </row>
    <row r="35" spans="1:7" ht="17.25" customHeight="1">
      <c r="A35" s="125" t="s">
        <v>559</v>
      </c>
      <c r="B35" s="131">
        <v>35</v>
      </c>
      <c r="C35" s="131">
        <v>29</v>
      </c>
      <c r="D35" s="131">
        <v>6</v>
      </c>
      <c r="E35" s="132">
        <v>46</v>
      </c>
      <c r="F35" s="131">
        <v>46</v>
      </c>
      <c r="G35" s="131">
        <v>0</v>
      </c>
    </row>
    <row r="36" spans="1:7" ht="17.25" customHeight="1">
      <c r="A36" s="125" t="s">
        <v>558</v>
      </c>
      <c r="B36" s="131">
        <v>150</v>
      </c>
      <c r="C36" s="131">
        <v>145</v>
      </c>
      <c r="D36" s="131">
        <v>5</v>
      </c>
      <c r="E36" s="132">
        <v>49</v>
      </c>
      <c r="F36" s="131">
        <v>49</v>
      </c>
      <c r="G36" s="131">
        <v>0</v>
      </c>
    </row>
    <row r="37" spans="1:7" ht="17.25" customHeight="1">
      <c r="A37" s="125" t="s">
        <v>557</v>
      </c>
      <c r="B37" s="131">
        <v>94</v>
      </c>
      <c r="C37" s="131">
        <v>76</v>
      </c>
      <c r="D37" s="131">
        <v>18</v>
      </c>
      <c r="E37" s="132">
        <v>15</v>
      </c>
      <c r="F37" s="131">
        <v>14</v>
      </c>
      <c r="G37" s="131">
        <v>1</v>
      </c>
    </row>
    <row r="38" spans="1:7" ht="17.25" customHeight="1">
      <c r="A38" s="125" t="s">
        <v>556</v>
      </c>
      <c r="B38" s="131">
        <v>3190</v>
      </c>
      <c r="C38" s="131">
        <v>2963</v>
      </c>
      <c r="D38" s="131">
        <v>227</v>
      </c>
      <c r="E38" s="132">
        <v>2121</v>
      </c>
      <c r="F38" s="131">
        <v>2027</v>
      </c>
      <c r="G38" s="131">
        <v>94</v>
      </c>
    </row>
    <row r="39" spans="1:7" ht="17.25" customHeight="1">
      <c r="A39" s="125" t="s">
        <v>555</v>
      </c>
      <c r="B39" s="131">
        <v>527</v>
      </c>
      <c r="C39" s="131">
        <v>491</v>
      </c>
      <c r="D39" s="131">
        <v>36</v>
      </c>
      <c r="E39" s="132">
        <v>158</v>
      </c>
      <c r="F39" s="131">
        <v>156</v>
      </c>
      <c r="G39" s="131">
        <v>2</v>
      </c>
    </row>
    <row r="40" spans="1:7" ht="17.25" customHeight="1">
      <c r="A40" s="125" t="s">
        <v>554</v>
      </c>
      <c r="B40" s="131">
        <v>103</v>
      </c>
      <c r="C40" s="131">
        <v>91</v>
      </c>
      <c r="D40" s="131">
        <v>12</v>
      </c>
      <c r="E40" s="132">
        <v>61</v>
      </c>
      <c r="F40" s="131">
        <v>61</v>
      </c>
      <c r="G40" s="131">
        <v>0</v>
      </c>
    </row>
    <row r="41" spans="1:7" ht="17.25" customHeight="1">
      <c r="A41" s="125" t="s">
        <v>553</v>
      </c>
      <c r="B41" s="131">
        <v>21</v>
      </c>
      <c r="C41" s="131">
        <v>19</v>
      </c>
      <c r="D41" s="131">
        <v>2</v>
      </c>
      <c r="E41" s="132">
        <v>10</v>
      </c>
      <c r="F41" s="131">
        <v>10</v>
      </c>
      <c r="G41" s="131">
        <v>0</v>
      </c>
    </row>
    <row r="42" spans="1:7" ht="17.25" customHeight="1">
      <c r="A42" s="125" t="s">
        <v>552</v>
      </c>
      <c r="B42" s="131">
        <v>39</v>
      </c>
      <c r="C42" s="131">
        <v>32</v>
      </c>
      <c r="D42" s="131">
        <v>7</v>
      </c>
      <c r="E42" s="125">
        <f t="shared" ref="E42:E73" si="1">SUM(F42:G42)</f>
        <v>10</v>
      </c>
      <c r="F42" s="131">
        <v>10</v>
      </c>
      <c r="G42" s="131">
        <v>0</v>
      </c>
    </row>
    <row r="43" spans="1:7" ht="17.25" customHeight="1">
      <c r="A43" s="125" t="s">
        <v>551</v>
      </c>
      <c r="B43" s="131">
        <v>43</v>
      </c>
      <c r="C43" s="131">
        <v>32</v>
      </c>
      <c r="D43" s="131">
        <v>11</v>
      </c>
      <c r="E43" s="125">
        <f t="shared" si="1"/>
        <v>70</v>
      </c>
      <c r="F43" s="131">
        <v>70</v>
      </c>
      <c r="G43" s="131">
        <v>0</v>
      </c>
    </row>
    <row r="44" spans="1:7" ht="17.25" customHeight="1">
      <c r="A44" s="125" t="s">
        <v>550</v>
      </c>
      <c r="B44" s="131">
        <v>3</v>
      </c>
      <c r="C44" s="131">
        <v>1</v>
      </c>
      <c r="D44" s="131">
        <v>2</v>
      </c>
      <c r="E44" s="125">
        <f t="shared" si="1"/>
        <v>2</v>
      </c>
      <c r="F44" s="131">
        <v>2</v>
      </c>
      <c r="G44" s="131">
        <v>0</v>
      </c>
    </row>
    <row r="45" spans="1:7" ht="17.25" customHeight="1">
      <c r="A45" s="125" t="s">
        <v>549</v>
      </c>
      <c r="B45" s="131">
        <v>447</v>
      </c>
      <c r="C45" s="131">
        <v>429</v>
      </c>
      <c r="D45" s="131">
        <v>18</v>
      </c>
      <c r="E45" s="125">
        <f t="shared" si="1"/>
        <v>254</v>
      </c>
      <c r="F45" s="131">
        <v>253</v>
      </c>
      <c r="G45" s="131">
        <v>1</v>
      </c>
    </row>
    <row r="46" spans="1:7" ht="17.25" customHeight="1">
      <c r="A46" s="125" t="s">
        <v>548</v>
      </c>
      <c r="B46" s="131">
        <v>2656</v>
      </c>
      <c r="C46" s="131">
        <v>2553</v>
      </c>
      <c r="D46" s="131">
        <v>103</v>
      </c>
      <c r="E46" s="125">
        <f t="shared" si="1"/>
        <v>1251</v>
      </c>
      <c r="F46" s="131">
        <v>1161</v>
      </c>
      <c r="G46" s="131">
        <v>90</v>
      </c>
    </row>
    <row r="47" spans="1:7" ht="17.25" customHeight="1">
      <c r="A47" s="125" t="s">
        <v>547</v>
      </c>
      <c r="B47" s="131">
        <v>92</v>
      </c>
      <c r="C47" s="131">
        <v>83</v>
      </c>
      <c r="D47" s="131">
        <v>9</v>
      </c>
      <c r="E47" s="125">
        <f t="shared" si="1"/>
        <v>17</v>
      </c>
      <c r="F47" s="131">
        <v>17</v>
      </c>
      <c r="G47" s="131">
        <v>0</v>
      </c>
    </row>
    <row r="48" spans="1:7" ht="17.25" customHeight="1">
      <c r="A48" s="125" t="s">
        <v>546</v>
      </c>
      <c r="B48" s="131">
        <v>451</v>
      </c>
      <c r="C48" s="131">
        <v>414</v>
      </c>
      <c r="D48" s="131">
        <v>37</v>
      </c>
      <c r="E48" s="125">
        <f t="shared" si="1"/>
        <v>157</v>
      </c>
      <c r="F48" s="131">
        <v>157</v>
      </c>
      <c r="G48" s="131">
        <v>0</v>
      </c>
    </row>
    <row r="49" spans="1:10" ht="17.25" customHeight="1">
      <c r="A49" s="125" t="s">
        <v>545</v>
      </c>
      <c r="B49" s="131">
        <v>9</v>
      </c>
      <c r="C49" s="131">
        <v>8</v>
      </c>
      <c r="D49" s="131">
        <v>1</v>
      </c>
      <c r="E49" s="125">
        <f t="shared" si="1"/>
        <v>5</v>
      </c>
      <c r="F49" s="131">
        <v>5</v>
      </c>
      <c r="G49" s="131">
        <v>0</v>
      </c>
    </row>
    <row r="50" spans="1:10" ht="17.25" customHeight="1">
      <c r="A50" s="125" t="s">
        <v>544</v>
      </c>
      <c r="B50" s="131">
        <v>153</v>
      </c>
      <c r="C50" s="131">
        <v>127</v>
      </c>
      <c r="D50" s="131">
        <v>26</v>
      </c>
      <c r="E50" s="125">
        <f t="shared" si="1"/>
        <v>132</v>
      </c>
      <c r="F50" s="131">
        <v>131</v>
      </c>
      <c r="G50" s="131">
        <v>1</v>
      </c>
    </row>
    <row r="51" spans="1:10" ht="17.25" customHeight="1">
      <c r="A51" s="125" t="s">
        <v>543</v>
      </c>
      <c r="B51" s="131">
        <v>170</v>
      </c>
      <c r="C51" s="131">
        <v>160</v>
      </c>
      <c r="D51" s="131">
        <v>10</v>
      </c>
      <c r="E51" s="125">
        <f t="shared" si="1"/>
        <v>27</v>
      </c>
      <c r="F51" s="131">
        <v>27</v>
      </c>
      <c r="G51" s="131">
        <v>0</v>
      </c>
    </row>
    <row r="52" spans="1:10" ht="17.25" customHeight="1">
      <c r="A52" s="125" t="s">
        <v>542</v>
      </c>
      <c r="B52" s="128">
        <f t="shared" ref="B52:B76" si="2">SUM(C52:D52)</f>
        <v>10735</v>
      </c>
      <c r="C52" s="128">
        <f>SUM(C53:C98)</f>
        <v>8487</v>
      </c>
      <c r="D52" s="128">
        <f>SUM(D53:D98)</f>
        <v>2248</v>
      </c>
      <c r="E52" s="125">
        <f t="shared" si="1"/>
        <v>13025</v>
      </c>
      <c r="F52" s="125">
        <f>SUM(F53:F98)</f>
        <v>10359</v>
      </c>
      <c r="G52" s="125">
        <f>SUM(G53:G98)</f>
        <v>2666</v>
      </c>
    </row>
    <row r="53" spans="1:10" ht="17.25" customHeight="1">
      <c r="A53" s="125" t="s">
        <v>541</v>
      </c>
      <c r="B53" s="128">
        <f t="shared" si="2"/>
        <v>38</v>
      </c>
      <c r="C53" s="131">
        <v>18</v>
      </c>
      <c r="D53" s="131">
        <v>20</v>
      </c>
      <c r="E53" s="125">
        <f t="shared" si="1"/>
        <v>24</v>
      </c>
      <c r="F53" s="131">
        <v>19</v>
      </c>
      <c r="G53" s="131">
        <v>5</v>
      </c>
      <c r="J53" s="130"/>
    </row>
    <row r="54" spans="1:10" ht="17.25" customHeight="1">
      <c r="A54" s="125" t="s">
        <v>540</v>
      </c>
      <c r="B54" s="128">
        <f t="shared" si="2"/>
        <v>9</v>
      </c>
      <c r="C54" s="128">
        <v>5</v>
      </c>
      <c r="D54" s="128">
        <v>4</v>
      </c>
      <c r="E54" s="125">
        <f t="shared" si="1"/>
        <v>6</v>
      </c>
      <c r="F54" s="131">
        <v>5</v>
      </c>
      <c r="G54" s="131">
        <v>1</v>
      </c>
      <c r="J54" s="130"/>
    </row>
    <row r="55" spans="1:10" ht="17.25" customHeight="1">
      <c r="A55" s="125" t="s">
        <v>539</v>
      </c>
      <c r="B55" s="128">
        <f t="shared" si="2"/>
        <v>13</v>
      </c>
      <c r="C55" s="131">
        <v>10</v>
      </c>
      <c r="D55" s="131">
        <v>3</v>
      </c>
      <c r="E55" s="125">
        <f t="shared" si="1"/>
        <v>4</v>
      </c>
      <c r="F55" s="131">
        <v>4</v>
      </c>
      <c r="G55" s="131">
        <v>0</v>
      </c>
      <c r="J55" s="130"/>
    </row>
    <row r="56" spans="1:10" ht="17.25" customHeight="1">
      <c r="A56" s="125" t="s">
        <v>538</v>
      </c>
      <c r="B56" s="128">
        <f t="shared" si="2"/>
        <v>20</v>
      </c>
      <c r="C56" s="131">
        <v>16</v>
      </c>
      <c r="D56" s="131">
        <v>4</v>
      </c>
      <c r="E56" s="125">
        <f t="shared" si="1"/>
        <v>27</v>
      </c>
      <c r="F56" s="131">
        <v>20</v>
      </c>
      <c r="G56" s="131">
        <v>7</v>
      </c>
      <c r="J56" s="130"/>
    </row>
    <row r="57" spans="1:10" ht="17.25" customHeight="1">
      <c r="A57" s="125" t="s">
        <v>537</v>
      </c>
      <c r="B57" s="128">
        <f t="shared" si="2"/>
        <v>9</v>
      </c>
      <c r="C57" s="131">
        <v>8</v>
      </c>
      <c r="D57" s="131">
        <v>1</v>
      </c>
      <c r="E57" s="125">
        <f t="shared" si="1"/>
        <v>4</v>
      </c>
      <c r="F57" s="131">
        <v>3</v>
      </c>
      <c r="G57" s="131">
        <v>1</v>
      </c>
      <c r="J57" s="130"/>
    </row>
    <row r="58" spans="1:10" ht="17.25" customHeight="1">
      <c r="A58" s="125" t="s">
        <v>536</v>
      </c>
      <c r="B58" s="128">
        <f t="shared" si="2"/>
        <v>12</v>
      </c>
      <c r="C58" s="131">
        <v>6</v>
      </c>
      <c r="D58" s="131">
        <v>6</v>
      </c>
      <c r="E58" s="125">
        <f t="shared" si="1"/>
        <v>5</v>
      </c>
      <c r="F58" s="131">
        <v>2</v>
      </c>
      <c r="G58" s="131">
        <v>3</v>
      </c>
      <c r="J58" s="130"/>
    </row>
    <row r="59" spans="1:10" ht="17.25" customHeight="1">
      <c r="A59" s="125" t="s">
        <v>535</v>
      </c>
      <c r="B59" s="128">
        <f t="shared" si="2"/>
        <v>78</v>
      </c>
      <c r="C59" s="131">
        <v>41</v>
      </c>
      <c r="D59" s="131">
        <v>37</v>
      </c>
      <c r="E59" s="125">
        <f t="shared" si="1"/>
        <v>81</v>
      </c>
      <c r="F59" s="131">
        <v>75</v>
      </c>
      <c r="G59" s="131">
        <v>6</v>
      </c>
      <c r="J59" s="130"/>
    </row>
    <row r="60" spans="1:10" ht="17.25" customHeight="1">
      <c r="A60" s="125" t="s">
        <v>534</v>
      </c>
      <c r="B60" s="128">
        <f t="shared" si="2"/>
        <v>413</v>
      </c>
      <c r="C60" s="131">
        <v>338</v>
      </c>
      <c r="D60" s="131">
        <v>75</v>
      </c>
      <c r="E60" s="125">
        <f t="shared" si="1"/>
        <v>230</v>
      </c>
      <c r="F60" s="131">
        <v>213</v>
      </c>
      <c r="G60" s="131">
        <v>17</v>
      </c>
      <c r="J60" s="130"/>
    </row>
    <row r="61" spans="1:10" ht="17.25" customHeight="1">
      <c r="A61" s="125" t="s">
        <v>533</v>
      </c>
      <c r="B61" s="128">
        <f t="shared" si="2"/>
        <v>133</v>
      </c>
      <c r="C61" s="131">
        <v>82</v>
      </c>
      <c r="D61" s="131">
        <v>51</v>
      </c>
      <c r="E61" s="125">
        <f t="shared" si="1"/>
        <v>40</v>
      </c>
      <c r="F61" s="131">
        <v>27</v>
      </c>
      <c r="G61" s="131">
        <v>13</v>
      </c>
      <c r="J61" s="130"/>
    </row>
    <row r="62" spans="1:10" ht="17.25" customHeight="1">
      <c r="A62" s="125" t="s">
        <v>532</v>
      </c>
      <c r="B62" s="128">
        <f t="shared" si="2"/>
        <v>1769</v>
      </c>
      <c r="C62" s="131">
        <v>1353</v>
      </c>
      <c r="D62" s="131">
        <v>416</v>
      </c>
      <c r="E62" s="125">
        <f t="shared" si="1"/>
        <v>874</v>
      </c>
      <c r="F62" s="131">
        <v>676</v>
      </c>
      <c r="G62" s="131">
        <v>198</v>
      </c>
      <c r="J62" s="130"/>
    </row>
    <row r="63" spans="1:10" ht="17.25" customHeight="1">
      <c r="A63" s="125" t="s">
        <v>531</v>
      </c>
      <c r="B63" s="128">
        <f t="shared" si="2"/>
        <v>4512</v>
      </c>
      <c r="C63" s="131">
        <v>3801</v>
      </c>
      <c r="D63" s="131">
        <v>711</v>
      </c>
      <c r="E63" s="125">
        <f t="shared" si="1"/>
        <v>2416</v>
      </c>
      <c r="F63" s="131">
        <v>1756</v>
      </c>
      <c r="G63" s="131">
        <v>660</v>
      </c>
      <c r="J63" s="130"/>
    </row>
    <row r="64" spans="1:10" ht="17.25" customHeight="1">
      <c r="A64" s="125" t="s">
        <v>530</v>
      </c>
      <c r="B64" s="128">
        <f t="shared" si="2"/>
        <v>2555</v>
      </c>
      <c r="C64" s="131">
        <v>2052</v>
      </c>
      <c r="D64" s="131">
        <v>503</v>
      </c>
      <c r="E64" s="125">
        <f t="shared" si="1"/>
        <v>8586</v>
      </c>
      <c r="F64" s="131">
        <v>6982</v>
      </c>
      <c r="G64" s="131">
        <v>1604</v>
      </c>
      <c r="J64" s="130"/>
    </row>
    <row r="65" spans="1:10" ht="17.25" customHeight="1">
      <c r="A65" s="125" t="s">
        <v>529</v>
      </c>
      <c r="B65" s="128">
        <f t="shared" si="2"/>
        <v>598</v>
      </c>
      <c r="C65" s="131">
        <v>463</v>
      </c>
      <c r="D65" s="131">
        <v>135</v>
      </c>
      <c r="E65" s="125">
        <f t="shared" si="1"/>
        <v>466</v>
      </c>
      <c r="F65" s="131">
        <v>354</v>
      </c>
      <c r="G65" s="131">
        <v>112</v>
      </c>
      <c r="J65" s="130"/>
    </row>
    <row r="66" spans="1:10" ht="17.25" customHeight="1">
      <c r="A66" s="125" t="s">
        <v>528</v>
      </c>
      <c r="B66" s="128">
        <f t="shared" si="2"/>
        <v>27</v>
      </c>
      <c r="C66" s="128">
        <v>10</v>
      </c>
      <c r="D66" s="128">
        <v>17</v>
      </c>
      <c r="E66" s="125">
        <f t="shared" si="1"/>
        <v>16</v>
      </c>
      <c r="F66" s="131">
        <v>13</v>
      </c>
      <c r="G66" s="131">
        <v>3</v>
      </c>
      <c r="J66" s="130"/>
    </row>
    <row r="67" spans="1:10" ht="17.25" customHeight="1">
      <c r="A67" s="125" t="s">
        <v>527</v>
      </c>
      <c r="B67" s="128">
        <f t="shared" si="2"/>
        <v>19</v>
      </c>
      <c r="C67" s="131">
        <v>3</v>
      </c>
      <c r="D67" s="131">
        <v>16</v>
      </c>
      <c r="E67" s="125">
        <f t="shared" si="1"/>
        <v>8</v>
      </c>
      <c r="F67" s="131">
        <v>6</v>
      </c>
      <c r="G67" s="131">
        <v>2</v>
      </c>
      <c r="J67" s="130"/>
    </row>
    <row r="68" spans="1:10" ht="17.25" customHeight="1">
      <c r="A68" s="125" t="s">
        <v>526</v>
      </c>
      <c r="B68" s="128">
        <f t="shared" si="2"/>
        <v>4</v>
      </c>
      <c r="C68" s="131">
        <v>3</v>
      </c>
      <c r="D68" s="131">
        <v>1</v>
      </c>
      <c r="E68" s="125">
        <f t="shared" si="1"/>
        <v>4</v>
      </c>
      <c r="F68" s="125">
        <v>3</v>
      </c>
      <c r="G68" s="125">
        <v>1</v>
      </c>
      <c r="J68" s="130"/>
    </row>
    <row r="69" spans="1:10" ht="17.25" customHeight="1">
      <c r="A69" s="125" t="s">
        <v>525</v>
      </c>
      <c r="B69" s="128">
        <f t="shared" si="2"/>
        <v>3</v>
      </c>
      <c r="C69" s="128">
        <v>1</v>
      </c>
      <c r="D69" s="128">
        <v>2</v>
      </c>
      <c r="E69" s="125">
        <f t="shared" si="1"/>
        <v>4</v>
      </c>
      <c r="F69" s="131">
        <v>3</v>
      </c>
      <c r="G69" s="131">
        <v>1</v>
      </c>
      <c r="J69" s="130"/>
    </row>
    <row r="70" spans="1:10" ht="17.25" customHeight="1">
      <c r="A70" s="125" t="s">
        <v>524</v>
      </c>
      <c r="B70" s="128">
        <f t="shared" si="2"/>
        <v>21</v>
      </c>
      <c r="C70" s="131">
        <v>9</v>
      </c>
      <c r="D70" s="131">
        <v>12</v>
      </c>
      <c r="E70" s="125">
        <f t="shared" si="1"/>
        <v>10</v>
      </c>
      <c r="F70" s="131">
        <v>7</v>
      </c>
      <c r="G70" s="131">
        <v>3</v>
      </c>
      <c r="J70" s="130"/>
    </row>
    <row r="71" spans="1:10" ht="17.25" customHeight="1">
      <c r="A71" s="125" t="s">
        <v>523</v>
      </c>
      <c r="B71" s="128">
        <f t="shared" si="2"/>
        <v>31</v>
      </c>
      <c r="C71" s="131">
        <v>16</v>
      </c>
      <c r="D71" s="131">
        <v>15</v>
      </c>
      <c r="E71" s="125">
        <f t="shared" si="1"/>
        <v>16</v>
      </c>
      <c r="F71" s="131">
        <v>13</v>
      </c>
      <c r="G71" s="131">
        <v>3</v>
      </c>
      <c r="J71" s="130"/>
    </row>
    <row r="72" spans="1:10" ht="17.25" customHeight="1">
      <c r="A72" s="125" t="s">
        <v>522</v>
      </c>
      <c r="B72" s="128">
        <f t="shared" si="2"/>
        <v>14</v>
      </c>
      <c r="C72" s="131">
        <v>5</v>
      </c>
      <c r="D72" s="131">
        <v>9</v>
      </c>
      <c r="E72" s="125">
        <f t="shared" si="1"/>
        <v>4</v>
      </c>
      <c r="F72" s="131">
        <v>3</v>
      </c>
      <c r="G72" s="131">
        <v>1</v>
      </c>
      <c r="J72" s="130"/>
    </row>
    <row r="73" spans="1:10" ht="17.25" customHeight="1">
      <c r="A73" s="125" t="s">
        <v>521</v>
      </c>
      <c r="B73" s="128">
        <f t="shared" si="2"/>
        <v>68</v>
      </c>
      <c r="C73" s="131">
        <v>32</v>
      </c>
      <c r="D73" s="131">
        <v>36</v>
      </c>
      <c r="E73" s="125">
        <f t="shared" si="1"/>
        <v>21</v>
      </c>
      <c r="F73" s="131">
        <v>14</v>
      </c>
      <c r="G73" s="131">
        <v>7</v>
      </c>
      <c r="J73" s="130"/>
    </row>
    <row r="74" spans="1:10" ht="17.25" customHeight="1">
      <c r="A74" s="125" t="s">
        <v>520</v>
      </c>
      <c r="B74" s="128">
        <f t="shared" si="2"/>
        <v>62</v>
      </c>
      <c r="C74" s="131">
        <v>33</v>
      </c>
      <c r="D74" s="131">
        <v>29</v>
      </c>
      <c r="E74" s="125">
        <f t="shared" ref="E74:E98" si="3">SUM(F74:G74)</f>
        <v>35</v>
      </c>
      <c r="F74" s="131">
        <v>35</v>
      </c>
      <c r="G74" s="131">
        <v>0</v>
      </c>
      <c r="J74" s="130"/>
    </row>
    <row r="75" spans="1:10" ht="17.25" customHeight="1">
      <c r="A75" s="125" t="s">
        <v>519</v>
      </c>
      <c r="B75" s="128">
        <f t="shared" si="2"/>
        <v>14</v>
      </c>
      <c r="C75" s="131">
        <v>10</v>
      </c>
      <c r="D75" s="131">
        <v>4</v>
      </c>
      <c r="E75" s="125">
        <f t="shared" si="3"/>
        <v>10</v>
      </c>
      <c r="F75" s="131">
        <v>10</v>
      </c>
      <c r="G75" s="131">
        <v>0</v>
      </c>
      <c r="J75" s="130"/>
    </row>
    <row r="76" spans="1:10" ht="17.25" customHeight="1">
      <c r="A76" s="125" t="s">
        <v>518</v>
      </c>
      <c r="B76" s="128">
        <f t="shared" si="2"/>
        <v>19</v>
      </c>
      <c r="C76" s="128">
        <v>11</v>
      </c>
      <c r="D76" s="128">
        <v>8</v>
      </c>
      <c r="E76" s="125">
        <f t="shared" si="3"/>
        <v>4</v>
      </c>
      <c r="F76" s="131">
        <v>1</v>
      </c>
      <c r="G76" s="131">
        <v>3</v>
      </c>
      <c r="J76" s="130"/>
    </row>
    <row r="77" spans="1:10" ht="17.25" customHeight="1">
      <c r="A77" s="125" t="s">
        <v>517</v>
      </c>
      <c r="B77" s="129">
        <v>25</v>
      </c>
      <c r="C77" s="128">
        <v>16</v>
      </c>
      <c r="D77" s="128">
        <v>9</v>
      </c>
      <c r="E77" s="125">
        <f t="shared" si="3"/>
        <v>20</v>
      </c>
      <c r="F77" s="131">
        <v>17</v>
      </c>
      <c r="G77" s="131">
        <v>3</v>
      </c>
      <c r="J77" s="130"/>
    </row>
    <row r="78" spans="1:10" ht="17.25" customHeight="1">
      <c r="A78" s="125" t="s">
        <v>516</v>
      </c>
      <c r="B78" s="129">
        <v>73</v>
      </c>
      <c r="C78" s="131">
        <v>53</v>
      </c>
      <c r="D78" s="131">
        <v>20</v>
      </c>
      <c r="E78" s="125">
        <f t="shared" si="3"/>
        <v>35</v>
      </c>
      <c r="F78" s="131">
        <v>34</v>
      </c>
      <c r="G78" s="131">
        <v>1</v>
      </c>
      <c r="J78" s="130"/>
    </row>
    <row r="79" spans="1:10" ht="17.25" customHeight="1">
      <c r="A79" s="125" t="s">
        <v>515</v>
      </c>
      <c r="B79" s="129">
        <v>48</v>
      </c>
      <c r="C79" s="131">
        <v>27</v>
      </c>
      <c r="D79" s="131">
        <v>21</v>
      </c>
      <c r="E79" s="125">
        <f t="shared" si="3"/>
        <v>20</v>
      </c>
      <c r="F79" s="131">
        <v>20</v>
      </c>
      <c r="G79" s="131">
        <v>0</v>
      </c>
      <c r="J79" s="130"/>
    </row>
    <row r="80" spans="1:10" ht="17.25" customHeight="1">
      <c r="A80" s="125" t="s">
        <v>514</v>
      </c>
      <c r="B80" s="129">
        <v>15</v>
      </c>
      <c r="C80" s="131">
        <v>10</v>
      </c>
      <c r="D80" s="131">
        <v>5</v>
      </c>
      <c r="E80" s="125">
        <f t="shared" si="3"/>
        <v>3</v>
      </c>
      <c r="F80" s="131">
        <v>2</v>
      </c>
      <c r="G80" s="131">
        <v>1</v>
      </c>
      <c r="J80" s="130"/>
    </row>
    <row r="81" spans="1:10" ht="17.25" customHeight="1">
      <c r="A81" s="125" t="s">
        <v>513</v>
      </c>
      <c r="B81" s="129">
        <v>11</v>
      </c>
      <c r="C81" s="128">
        <v>4</v>
      </c>
      <c r="D81" s="128">
        <v>7</v>
      </c>
      <c r="E81" s="125">
        <f t="shared" si="3"/>
        <v>3</v>
      </c>
      <c r="F81" s="131">
        <v>1</v>
      </c>
      <c r="G81" s="131">
        <v>2</v>
      </c>
      <c r="J81" s="130"/>
    </row>
    <row r="82" spans="1:10" ht="17.25" customHeight="1">
      <c r="A82" s="125" t="s">
        <v>512</v>
      </c>
      <c r="B82" s="129">
        <v>2</v>
      </c>
      <c r="C82" s="128">
        <v>0</v>
      </c>
      <c r="D82" s="128">
        <v>2</v>
      </c>
      <c r="E82" s="125">
        <f t="shared" si="3"/>
        <v>1</v>
      </c>
      <c r="F82" s="131">
        <v>0</v>
      </c>
      <c r="G82" s="131">
        <v>1</v>
      </c>
      <c r="J82" s="130"/>
    </row>
    <row r="83" spans="1:10" ht="17.25" customHeight="1">
      <c r="A83" s="125" t="s">
        <v>511</v>
      </c>
      <c r="B83" s="129">
        <v>1</v>
      </c>
      <c r="C83" s="128">
        <v>0</v>
      </c>
      <c r="D83" s="128">
        <v>1</v>
      </c>
      <c r="E83" s="125">
        <f t="shared" si="3"/>
        <v>2</v>
      </c>
      <c r="F83" s="131">
        <v>2</v>
      </c>
      <c r="G83" s="131">
        <v>0</v>
      </c>
      <c r="J83" s="130"/>
    </row>
    <row r="84" spans="1:10" ht="17.25" customHeight="1">
      <c r="A84" s="125" t="s">
        <v>510</v>
      </c>
      <c r="B84" s="129">
        <v>10</v>
      </c>
      <c r="C84" s="128">
        <v>4</v>
      </c>
      <c r="D84" s="128">
        <v>6</v>
      </c>
      <c r="E84" s="125">
        <f t="shared" si="3"/>
        <v>3</v>
      </c>
      <c r="F84" s="131">
        <v>3</v>
      </c>
      <c r="G84" s="131">
        <v>0</v>
      </c>
      <c r="J84" s="130"/>
    </row>
    <row r="85" spans="1:10" ht="17.25" customHeight="1">
      <c r="A85" s="125" t="s">
        <v>509</v>
      </c>
      <c r="B85" s="129">
        <v>17</v>
      </c>
      <c r="C85" s="131">
        <v>6</v>
      </c>
      <c r="D85" s="131">
        <v>11</v>
      </c>
      <c r="E85" s="125">
        <f t="shared" si="3"/>
        <v>6</v>
      </c>
      <c r="F85" s="131">
        <v>5</v>
      </c>
      <c r="G85" s="131">
        <v>1</v>
      </c>
      <c r="J85" s="130"/>
    </row>
    <row r="86" spans="1:10" ht="17.25" customHeight="1">
      <c r="A86" s="125" t="s">
        <v>508</v>
      </c>
      <c r="B86" s="129">
        <v>8</v>
      </c>
      <c r="C86" s="131">
        <v>3</v>
      </c>
      <c r="D86" s="131">
        <v>5</v>
      </c>
      <c r="E86" s="125">
        <f t="shared" si="3"/>
        <v>3</v>
      </c>
      <c r="F86" s="131">
        <v>2</v>
      </c>
      <c r="G86" s="131">
        <v>1</v>
      </c>
      <c r="J86" s="130"/>
    </row>
    <row r="87" spans="1:10" ht="17.25" customHeight="1">
      <c r="A87" s="125" t="s">
        <v>507</v>
      </c>
      <c r="B87" s="129">
        <v>6</v>
      </c>
      <c r="C87" s="128">
        <v>4</v>
      </c>
      <c r="D87" s="128">
        <v>2</v>
      </c>
      <c r="E87" s="125">
        <f t="shared" si="3"/>
        <v>0</v>
      </c>
      <c r="F87" s="131">
        <v>0</v>
      </c>
      <c r="G87" s="131">
        <v>0</v>
      </c>
    </row>
    <row r="88" spans="1:10" ht="17.25" customHeight="1">
      <c r="A88" s="125" t="s">
        <v>506</v>
      </c>
      <c r="B88" s="129">
        <v>4</v>
      </c>
      <c r="C88" s="131">
        <v>0</v>
      </c>
      <c r="D88" s="131">
        <v>4</v>
      </c>
      <c r="E88" s="125">
        <f t="shared" si="3"/>
        <v>4</v>
      </c>
      <c r="F88" s="131">
        <v>4</v>
      </c>
      <c r="G88" s="131">
        <v>0</v>
      </c>
      <c r="J88" s="130"/>
    </row>
    <row r="89" spans="1:10" ht="17.25" customHeight="1">
      <c r="A89" s="125" t="s">
        <v>505</v>
      </c>
      <c r="B89" s="129">
        <v>4</v>
      </c>
      <c r="C89" s="131">
        <v>0</v>
      </c>
      <c r="D89" s="131">
        <v>4</v>
      </c>
      <c r="E89" s="125">
        <f t="shared" si="3"/>
        <v>4</v>
      </c>
      <c r="F89" s="125">
        <v>4</v>
      </c>
      <c r="G89" s="128">
        <v>0</v>
      </c>
      <c r="J89" s="130"/>
    </row>
    <row r="90" spans="1:10" ht="17.25" customHeight="1">
      <c r="A90" s="125" t="s">
        <v>504</v>
      </c>
      <c r="B90" s="129">
        <v>1</v>
      </c>
      <c r="C90" s="131">
        <v>0</v>
      </c>
      <c r="D90" s="131">
        <v>1</v>
      </c>
      <c r="E90" s="125">
        <f t="shared" si="3"/>
        <v>3</v>
      </c>
      <c r="F90" s="131">
        <v>0</v>
      </c>
      <c r="G90" s="131">
        <v>3</v>
      </c>
      <c r="J90" s="130"/>
    </row>
    <row r="91" spans="1:10" ht="17.25" customHeight="1">
      <c r="A91" s="125" t="s">
        <v>503</v>
      </c>
      <c r="B91" s="129">
        <v>35</v>
      </c>
      <c r="C91" s="131">
        <v>22</v>
      </c>
      <c r="D91" s="131">
        <v>13</v>
      </c>
      <c r="E91" s="125">
        <f t="shared" si="3"/>
        <v>6</v>
      </c>
      <c r="F91" s="131">
        <v>6</v>
      </c>
      <c r="G91" s="131">
        <v>0</v>
      </c>
      <c r="J91" s="130"/>
    </row>
    <row r="92" spans="1:10" ht="17.25" customHeight="1">
      <c r="A92" s="125" t="s">
        <v>502</v>
      </c>
      <c r="B92" s="129">
        <v>6</v>
      </c>
      <c r="C92" s="131">
        <v>2</v>
      </c>
      <c r="D92" s="131">
        <v>4</v>
      </c>
      <c r="E92" s="125">
        <f t="shared" si="3"/>
        <v>2</v>
      </c>
      <c r="F92" s="131">
        <v>2</v>
      </c>
      <c r="G92" s="131">
        <v>0</v>
      </c>
      <c r="J92" s="130"/>
    </row>
    <row r="93" spans="1:10" ht="17.25" customHeight="1">
      <c r="A93" s="125" t="s">
        <v>501</v>
      </c>
      <c r="B93" s="129">
        <v>5</v>
      </c>
      <c r="C93" s="131">
        <v>3</v>
      </c>
      <c r="D93" s="131">
        <v>2</v>
      </c>
      <c r="E93" s="125">
        <f t="shared" si="3"/>
        <v>5</v>
      </c>
      <c r="F93" s="131">
        <v>4</v>
      </c>
      <c r="G93" s="131">
        <v>1</v>
      </c>
      <c r="J93" s="130"/>
    </row>
    <row r="94" spans="1:10" ht="17.25" customHeight="1">
      <c r="A94" s="125" t="s">
        <v>500</v>
      </c>
      <c r="B94" s="129">
        <v>6</v>
      </c>
      <c r="C94" s="131">
        <v>3</v>
      </c>
      <c r="D94" s="131">
        <v>3</v>
      </c>
      <c r="E94" s="125">
        <f t="shared" si="3"/>
        <v>0</v>
      </c>
      <c r="F94" s="131">
        <v>0</v>
      </c>
      <c r="G94" s="131">
        <v>0</v>
      </c>
      <c r="J94" s="130"/>
    </row>
    <row r="95" spans="1:10" ht="17.25" customHeight="1">
      <c r="A95" s="125" t="s">
        <v>499</v>
      </c>
      <c r="B95" s="129">
        <v>1</v>
      </c>
      <c r="C95" s="131">
        <v>0</v>
      </c>
      <c r="D95" s="131">
        <v>1</v>
      </c>
      <c r="E95" s="125">
        <f t="shared" si="3"/>
        <v>3</v>
      </c>
      <c r="F95" s="131">
        <v>2</v>
      </c>
      <c r="G95" s="131">
        <v>1</v>
      </c>
      <c r="J95" s="130"/>
    </row>
    <row r="96" spans="1:10" ht="17.25" customHeight="1">
      <c r="A96" s="125" t="s">
        <v>498</v>
      </c>
      <c r="B96" s="129">
        <v>4</v>
      </c>
      <c r="C96" s="131">
        <v>1</v>
      </c>
      <c r="D96" s="131">
        <v>3</v>
      </c>
      <c r="E96" s="125">
        <f t="shared" si="3"/>
        <v>1</v>
      </c>
      <c r="F96" s="131">
        <v>1</v>
      </c>
      <c r="G96" s="131">
        <v>0</v>
      </c>
      <c r="J96" s="130"/>
    </row>
    <row r="97" spans="1:10" ht="17.25" customHeight="1">
      <c r="A97" s="125" t="s">
        <v>497</v>
      </c>
      <c r="B97" s="129">
        <v>6</v>
      </c>
      <c r="C97" s="131">
        <v>1</v>
      </c>
      <c r="D97" s="131">
        <v>5</v>
      </c>
      <c r="E97" s="125">
        <f t="shared" si="3"/>
        <v>2</v>
      </c>
      <c r="F97" s="131">
        <v>2</v>
      </c>
      <c r="G97" s="131">
        <v>0</v>
      </c>
      <c r="J97" s="130"/>
    </row>
    <row r="98" spans="1:10" ht="17.25" customHeight="1">
      <c r="A98" s="125" t="s">
        <v>496</v>
      </c>
      <c r="B98" s="129">
        <v>6</v>
      </c>
      <c r="C98" s="128">
        <v>2</v>
      </c>
      <c r="D98" s="128">
        <v>4</v>
      </c>
      <c r="E98" s="125">
        <f t="shared" si="3"/>
        <v>4</v>
      </c>
      <c r="F98" s="125">
        <v>4</v>
      </c>
      <c r="G98" s="128">
        <v>0</v>
      </c>
    </row>
    <row r="99" spans="1:10" ht="17.25" customHeight="1">
      <c r="B99" s="127"/>
      <c r="G99" s="126"/>
    </row>
    <row r="100" spans="1:10" ht="17.25" customHeight="1">
      <c r="A100" s="125"/>
    </row>
    <row r="101" spans="1:10" ht="17.25" customHeight="1">
      <c r="A101" s="123" t="s">
        <v>495</v>
      </c>
    </row>
    <row r="102" spans="1:10" ht="17.25" customHeight="1">
      <c r="A102" s="124" t="s">
        <v>494</v>
      </c>
    </row>
    <row r="103" spans="1:10" ht="17.25" customHeight="1">
      <c r="A103" s="124" t="s">
        <v>493</v>
      </c>
    </row>
    <row r="104" spans="1:10" ht="15" customHeight="1"/>
  </sheetData>
  <phoneticPr fontId="3"/>
  <pageMargins left="0.98425196850393704" right="0.98425196850393704" top="1.1811023622047245" bottom="1.1811023622047245" header="0.51181102362204722" footer="0.51181102362204722"/>
  <pageSetup paperSize="9" scale="9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C1564-FB72-4AED-BB6C-F3D4EB1973B9}">
  <dimension ref="A1:F147"/>
  <sheetViews>
    <sheetView view="pageBreakPreview" topLeftCell="A4" zoomScaleNormal="85" zoomScaleSheetLayoutView="100" workbookViewId="0"/>
  </sheetViews>
  <sheetFormatPr defaultColWidth="9" defaultRowHeight="18"/>
  <cols>
    <col min="1" max="2" width="20.5" style="139" customWidth="1"/>
    <col min="3" max="3" width="21.5" style="139" customWidth="1"/>
    <col min="4" max="16384" width="9" style="139"/>
  </cols>
  <sheetData>
    <row r="1" spans="1:6" s="144" customFormat="1" ht="15" customHeight="1">
      <c r="A1" s="146" t="s">
        <v>747</v>
      </c>
      <c r="B1" s="146"/>
      <c r="C1" s="146"/>
    </row>
    <row r="2" spans="1:6" s="144" customFormat="1" ht="15" customHeight="1">
      <c r="A2" s="146" t="s">
        <v>746</v>
      </c>
      <c r="B2" s="146"/>
      <c r="C2" s="146"/>
      <c r="E2" s="145"/>
      <c r="F2" s="145"/>
    </row>
    <row r="3" spans="1:6" s="144" customFormat="1" ht="15" customHeight="1">
      <c r="A3" s="146" t="s">
        <v>745</v>
      </c>
      <c r="B3" s="146"/>
      <c r="C3" s="146"/>
      <c r="E3" s="145"/>
      <c r="F3" s="145"/>
    </row>
    <row r="4" spans="1:6" ht="15" customHeight="1">
      <c r="A4" s="147"/>
      <c r="B4" s="147"/>
      <c r="C4" s="148"/>
      <c r="E4" s="143"/>
      <c r="F4" s="143"/>
    </row>
    <row r="5" spans="1:6" ht="17.25" customHeight="1">
      <c r="A5" s="149" t="s">
        <v>744</v>
      </c>
      <c r="B5" s="149" t="s">
        <v>743</v>
      </c>
      <c r="C5" s="149" t="s">
        <v>742</v>
      </c>
      <c r="E5" s="143"/>
      <c r="F5" s="143"/>
    </row>
    <row r="6" spans="1:6" ht="13.5" customHeight="1">
      <c r="A6" s="150" t="s">
        <v>741</v>
      </c>
      <c r="B6" s="150" t="s">
        <v>719</v>
      </c>
      <c r="C6" s="151">
        <v>519</v>
      </c>
      <c r="E6" s="143"/>
      <c r="F6" s="143"/>
    </row>
    <row r="7" spans="1:6" ht="13.5" customHeight="1">
      <c r="A7" s="150" t="s">
        <v>740</v>
      </c>
      <c r="B7" s="150" t="s">
        <v>719</v>
      </c>
      <c r="C7" s="151">
        <v>240</v>
      </c>
      <c r="E7" s="143"/>
      <c r="F7" s="143"/>
    </row>
    <row r="8" spans="1:6" ht="13.5" customHeight="1">
      <c r="A8" s="150" t="s">
        <v>739</v>
      </c>
      <c r="B8" s="150" t="s">
        <v>719</v>
      </c>
      <c r="C8" s="151">
        <v>854</v>
      </c>
      <c r="E8" s="143"/>
      <c r="F8" s="143"/>
    </row>
    <row r="9" spans="1:6" ht="13.5" customHeight="1">
      <c r="A9" s="150" t="s">
        <v>738</v>
      </c>
      <c r="B9" s="150" t="s">
        <v>719</v>
      </c>
      <c r="C9" s="151">
        <v>47</v>
      </c>
      <c r="E9" s="143"/>
      <c r="F9" s="143"/>
    </row>
    <row r="10" spans="1:6" ht="13.5" customHeight="1">
      <c r="A10" s="150" t="s">
        <v>737</v>
      </c>
      <c r="B10" s="150" t="s">
        <v>719</v>
      </c>
      <c r="C10" s="151">
        <v>8</v>
      </c>
      <c r="E10" s="143"/>
      <c r="F10" s="143"/>
    </row>
    <row r="11" spans="1:6" ht="13.5" customHeight="1">
      <c r="A11" s="150" t="s">
        <v>736</v>
      </c>
      <c r="B11" s="150" t="s">
        <v>719</v>
      </c>
      <c r="C11" s="151">
        <v>320</v>
      </c>
      <c r="E11" s="143"/>
      <c r="F11" s="143"/>
    </row>
    <row r="12" spans="1:6" ht="13.5" customHeight="1">
      <c r="A12" s="150" t="s">
        <v>735</v>
      </c>
      <c r="B12" s="150" t="s">
        <v>719</v>
      </c>
      <c r="C12" s="151">
        <v>241</v>
      </c>
      <c r="E12" s="143"/>
      <c r="F12" s="143"/>
    </row>
    <row r="13" spans="1:6" ht="13.5" customHeight="1">
      <c r="A13" s="150" t="s">
        <v>734</v>
      </c>
      <c r="B13" s="150" t="s">
        <v>719</v>
      </c>
      <c r="C13" s="151">
        <v>6</v>
      </c>
      <c r="E13" s="143"/>
      <c r="F13" s="143"/>
    </row>
    <row r="14" spans="1:6" ht="13.5" customHeight="1">
      <c r="A14" s="150" t="s">
        <v>733</v>
      </c>
      <c r="B14" s="150" t="s">
        <v>719</v>
      </c>
      <c r="C14" s="151">
        <v>3123</v>
      </c>
      <c r="E14" s="143"/>
      <c r="F14" s="143"/>
    </row>
    <row r="15" spans="1:6" ht="13.5" customHeight="1">
      <c r="A15" s="150" t="s">
        <v>732</v>
      </c>
      <c r="B15" s="150" t="s">
        <v>719</v>
      </c>
      <c r="C15" s="151">
        <v>146</v>
      </c>
    </row>
    <row r="16" spans="1:6" ht="13.5" customHeight="1">
      <c r="A16" s="150" t="s">
        <v>731</v>
      </c>
      <c r="B16" s="150" t="s">
        <v>719</v>
      </c>
      <c r="C16" s="151">
        <v>125</v>
      </c>
    </row>
    <row r="17" spans="1:3" ht="13.5" customHeight="1">
      <c r="A17" s="150" t="s">
        <v>730</v>
      </c>
      <c r="B17" s="150" t="s">
        <v>719</v>
      </c>
      <c r="C17" s="151">
        <v>142</v>
      </c>
    </row>
    <row r="18" spans="1:3" ht="13.5" customHeight="1">
      <c r="A18" s="150" t="s">
        <v>729</v>
      </c>
      <c r="B18" s="150" t="s">
        <v>719</v>
      </c>
      <c r="C18" s="151">
        <v>1</v>
      </c>
    </row>
    <row r="19" spans="1:3" ht="13.5" customHeight="1">
      <c r="A19" s="150" t="s">
        <v>728</v>
      </c>
      <c r="B19" s="150" t="s">
        <v>719</v>
      </c>
      <c r="C19" s="151">
        <v>420</v>
      </c>
    </row>
    <row r="20" spans="1:3" ht="13.5" customHeight="1">
      <c r="A20" s="150" t="s">
        <v>727</v>
      </c>
      <c r="B20" s="150" t="s">
        <v>719</v>
      </c>
      <c r="C20" s="151">
        <v>5</v>
      </c>
    </row>
    <row r="21" spans="1:3" ht="13.5" customHeight="1">
      <c r="A21" s="150" t="s">
        <v>726</v>
      </c>
      <c r="B21" s="150" t="s">
        <v>719</v>
      </c>
      <c r="C21" s="151">
        <v>859</v>
      </c>
    </row>
    <row r="22" spans="1:3" ht="13.5" customHeight="1">
      <c r="A22" s="150" t="s">
        <v>725</v>
      </c>
      <c r="B22" s="150" t="s">
        <v>719</v>
      </c>
      <c r="C22" s="151">
        <v>58</v>
      </c>
    </row>
    <row r="23" spans="1:3" ht="13.5" customHeight="1">
      <c r="A23" s="150" t="s">
        <v>724</v>
      </c>
      <c r="B23" s="150" t="s">
        <v>719</v>
      </c>
      <c r="C23" s="151">
        <v>48</v>
      </c>
    </row>
    <row r="24" spans="1:3" ht="13.5" customHeight="1">
      <c r="A24" s="150" t="s">
        <v>723</v>
      </c>
      <c r="B24" s="150" t="s">
        <v>719</v>
      </c>
      <c r="C24" s="151">
        <v>159</v>
      </c>
    </row>
    <row r="25" spans="1:3" ht="13.5" customHeight="1">
      <c r="A25" s="150" t="s">
        <v>722</v>
      </c>
      <c r="B25" s="150" t="s">
        <v>719</v>
      </c>
      <c r="C25" s="151">
        <v>34</v>
      </c>
    </row>
    <row r="26" spans="1:3" ht="13.5" customHeight="1">
      <c r="A26" s="150" t="s">
        <v>721</v>
      </c>
      <c r="B26" s="150" t="s">
        <v>719</v>
      </c>
      <c r="C26" s="151">
        <v>1</v>
      </c>
    </row>
    <row r="27" spans="1:3" ht="13.5" customHeight="1">
      <c r="A27" s="150" t="s">
        <v>720</v>
      </c>
      <c r="B27" s="150" t="s">
        <v>719</v>
      </c>
      <c r="C27" s="151">
        <v>224</v>
      </c>
    </row>
    <row r="28" spans="1:3" ht="13.5" customHeight="1">
      <c r="A28" s="152" t="s">
        <v>718</v>
      </c>
      <c r="B28" s="152" t="s">
        <v>706</v>
      </c>
      <c r="C28" s="151">
        <v>16</v>
      </c>
    </row>
    <row r="29" spans="1:3" ht="13.5" customHeight="1">
      <c r="A29" s="152" t="s">
        <v>717</v>
      </c>
      <c r="B29" s="152" t="s">
        <v>706</v>
      </c>
      <c r="C29" s="151">
        <v>2</v>
      </c>
    </row>
    <row r="30" spans="1:3" ht="13.5" customHeight="1">
      <c r="A30" s="152" t="s">
        <v>716</v>
      </c>
      <c r="B30" s="152" t="s">
        <v>706</v>
      </c>
      <c r="C30" s="151">
        <v>4</v>
      </c>
    </row>
    <row r="31" spans="1:3" ht="13.5" customHeight="1">
      <c r="A31" s="152" t="s">
        <v>715</v>
      </c>
      <c r="B31" s="152" t="s">
        <v>706</v>
      </c>
      <c r="C31" s="151">
        <v>14</v>
      </c>
    </row>
    <row r="32" spans="1:3" ht="13.5" customHeight="1">
      <c r="A32" s="152" t="s">
        <v>714</v>
      </c>
      <c r="B32" s="152" t="s">
        <v>706</v>
      </c>
      <c r="C32" s="151">
        <v>35</v>
      </c>
    </row>
    <row r="33" spans="1:3" ht="13.5" customHeight="1">
      <c r="A33" s="152" t="s">
        <v>713</v>
      </c>
      <c r="B33" s="152" t="s">
        <v>706</v>
      </c>
      <c r="C33" s="151">
        <v>2</v>
      </c>
    </row>
    <row r="34" spans="1:3" ht="13.5" customHeight="1">
      <c r="A34" s="152" t="s">
        <v>712</v>
      </c>
      <c r="B34" s="152" t="s">
        <v>706</v>
      </c>
      <c r="C34" s="151">
        <v>8</v>
      </c>
    </row>
    <row r="35" spans="1:3" ht="13.5" customHeight="1">
      <c r="A35" s="152" t="s">
        <v>711</v>
      </c>
      <c r="B35" s="152" t="s">
        <v>706</v>
      </c>
      <c r="C35" s="151">
        <v>4</v>
      </c>
    </row>
    <row r="36" spans="1:3" ht="13.5" customHeight="1">
      <c r="A36" s="152" t="s">
        <v>710</v>
      </c>
      <c r="B36" s="152" t="s">
        <v>706</v>
      </c>
      <c r="C36" s="151">
        <v>14</v>
      </c>
    </row>
    <row r="37" spans="1:3" ht="13.5" customHeight="1">
      <c r="A37" s="152" t="s">
        <v>709</v>
      </c>
      <c r="B37" s="152" t="s">
        <v>706</v>
      </c>
      <c r="C37" s="151">
        <v>2</v>
      </c>
    </row>
    <row r="38" spans="1:3" ht="13.5" customHeight="1">
      <c r="A38" s="152" t="s">
        <v>708</v>
      </c>
      <c r="B38" s="152" t="s">
        <v>706</v>
      </c>
      <c r="C38" s="151">
        <v>4</v>
      </c>
    </row>
    <row r="39" spans="1:3" ht="13.5" customHeight="1">
      <c r="A39" s="152" t="s">
        <v>707</v>
      </c>
      <c r="B39" s="152" t="s">
        <v>706</v>
      </c>
      <c r="C39" s="151">
        <v>1</v>
      </c>
    </row>
    <row r="40" spans="1:3" ht="13.5" customHeight="1">
      <c r="A40" s="152" t="s">
        <v>705</v>
      </c>
      <c r="B40" s="152" t="s">
        <v>675</v>
      </c>
      <c r="C40" s="151">
        <v>8</v>
      </c>
    </row>
    <row r="41" spans="1:3" ht="13.5" customHeight="1">
      <c r="A41" s="152" t="s">
        <v>704</v>
      </c>
      <c r="B41" s="152" t="s">
        <v>675</v>
      </c>
      <c r="C41" s="151">
        <v>1</v>
      </c>
    </row>
    <row r="42" spans="1:3" ht="13.5" customHeight="1">
      <c r="A42" s="152" t="s">
        <v>703</v>
      </c>
      <c r="B42" s="152" t="s">
        <v>675</v>
      </c>
      <c r="C42" s="151">
        <v>4</v>
      </c>
    </row>
    <row r="43" spans="1:3" ht="13.5" customHeight="1">
      <c r="A43" s="152" t="s">
        <v>702</v>
      </c>
      <c r="B43" s="152" t="s">
        <v>675</v>
      </c>
      <c r="C43" s="151">
        <v>82</v>
      </c>
    </row>
    <row r="44" spans="1:3" ht="13.5" customHeight="1">
      <c r="A44" s="152" t="s">
        <v>701</v>
      </c>
      <c r="B44" s="152" t="s">
        <v>675</v>
      </c>
      <c r="C44" s="151">
        <v>11</v>
      </c>
    </row>
    <row r="45" spans="1:3" ht="13.5" customHeight="1">
      <c r="A45" s="150" t="s">
        <v>700</v>
      </c>
      <c r="B45" s="152" t="s">
        <v>675</v>
      </c>
      <c r="C45" s="150">
        <v>5</v>
      </c>
    </row>
    <row r="46" spans="1:3" ht="13.5" customHeight="1">
      <c r="A46" s="152" t="s">
        <v>699</v>
      </c>
      <c r="B46" s="152" t="s">
        <v>675</v>
      </c>
      <c r="C46" s="151">
        <v>26</v>
      </c>
    </row>
    <row r="47" spans="1:3" ht="13.5" customHeight="1">
      <c r="A47" s="152" t="s">
        <v>698</v>
      </c>
      <c r="B47" s="152" t="s">
        <v>675</v>
      </c>
      <c r="C47" s="151">
        <v>19</v>
      </c>
    </row>
    <row r="48" spans="1:3" ht="13.5" customHeight="1">
      <c r="A48" s="152" t="s">
        <v>697</v>
      </c>
      <c r="B48" s="152" t="s">
        <v>675</v>
      </c>
      <c r="C48" s="151">
        <v>10</v>
      </c>
    </row>
    <row r="49" spans="1:3" ht="13.5" customHeight="1">
      <c r="A49" s="152" t="s">
        <v>696</v>
      </c>
      <c r="B49" s="152" t="s">
        <v>675</v>
      </c>
      <c r="C49" s="151">
        <v>17</v>
      </c>
    </row>
    <row r="50" spans="1:3" ht="13.5" customHeight="1">
      <c r="A50" s="150" t="s">
        <v>695</v>
      </c>
      <c r="B50" s="152" t="s">
        <v>675</v>
      </c>
      <c r="C50" s="151">
        <v>1</v>
      </c>
    </row>
    <row r="51" spans="1:3" ht="13.5" customHeight="1">
      <c r="A51" s="152" t="s">
        <v>694</v>
      </c>
      <c r="B51" s="152" t="s">
        <v>675</v>
      </c>
      <c r="C51" s="151">
        <v>2</v>
      </c>
    </row>
    <row r="52" spans="1:3" ht="13.5" customHeight="1">
      <c r="A52" s="150" t="s">
        <v>693</v>
      </c>
      <c r="B52" s="152" t="s">
        <v>675</v>
      </c>
      <c r="C52" s="150">
        <v>1</v>
      </c>
    </row>
    <row r="53" spans="1:3" ht="13.5" customHeight="1">
      <c r="A53" s="150" t="s">
        <v>692</v>
      </c>
      <c r="B53" s="152" t="s">
        <v>675</v>
      </c>
      <c r="C53" s="150">
        <v>10</v>
      </c>
    </row>
    <row r="54" spans="1:3" ht="13.5" customHeight="1">
      <c r="A54" s="150" t="s">
        <v>691</v>
      </c>
      <c r="B54" s="152" t="s">
        <v>675</v>
      </c>
      <c r="C54" s="151">
        <v>5</v>
      </c>
    </row>
    <row r="55" spans="1:3" ht="13.5" customHeight="1">
      <c r="A55" s="150" t="s">
        <v>690</v>
      </c>
      <c r="B55" s="152" t="s">
        <v>675</v>
      </c>
      <c r="C55" s="151">
        <v>4</v>
      </c>
    </row>
    <row r="56" spans="1:3" ht="13.5" customHeight="1">
      <c r="A56" s="150" t="s">
        <v>689</v>
      </c>
      <c r="B56" s="152" t="s">
        <v>675</v>
      </c>
      <c r="C56" s="151">
        <v>18</v>
      </c>
    </row>
    <row r="57" spans="1:3" ht="13.5" customHeight="1">
      <c r="A57" s="150" t="s">
        <v>688</v>
      </c>
      <c r="B57" s="152" t="s">
        <v>675</v>
      </c>
      <c r="C57" s="151">
        <v>33</v>
      </c>
    </row>
    <row r="58" spans="1:3" ht="13.5" customHeight="1">
      <c r="A58" s="150" t="s">
        <v>687</v>
      </c>
      <c r="B58" s="152" t="s">
        <v>675</v>
      </c>
      <c r="C58" s="151">
        <v>1</v>
      </c>
    </row>
    <row r="59" spans="1:3" ht="13.5" customHeight="1">
      <c r="A59" s="150" t="s">
        <v>686</v>
      </c>
      <c r="B59" s="152" t="s">
        <v>675</v>
      </c>
      <c r="C59" s="151">
        <v>3</v>
      </c>
    </row>
    <row r="60" spans="1:3" ht="13.5" customHeight="1">
      <c r="A60" s="150" t="s">
        <v>685</v>
      </c>
      <c r="B60" s="152" t="s">
        <v>675</v>
      </c>
      <c r="C60" s="151">
        <v>6</v>
      </c>
    </row>
    <row r="61" spans="1:3" ht="13.5" customHeight="1">
      <c r="A61" s="150" t="s">
        <v>684</v>
      </c>
      <c r="B61" s="152" t="s">
        <v>675</v>
      </c>
      <c r="C61" s="151">
        <v>4</v>
      </c>
    </row>
    <row r="62" spans="1:3" ht="13.5" customHeight="1">
      <c r="A62" s="150" t="s">
        <v>683</v>
      </c>
      <c r="B62" s="152" t="s">
        <v>675</v>
      </c>
      <c r="C62" s="151">
        <v>2</v>
      </c>
    </row>
    <row r="63" spans="1:3" s="142" customFormat="1" ht="13.5" customHeight="1">
      <c r="A63" s="150" t="s">
        <v>682</v>
      </c>
      <c r="B63" s="152" t="s">
        <v>675</v>
      </c>
      <c r="C63" s="151">
        <v>7</v>
      </c>
    </row>
    <row r="64" spans="1:3" s="142" customFormat="1" ht="13.5" customHeight="1">
      <c r="A64" s="150" t="s">
        <v>681</v>
      </c>
      <c r="B64" s="152" t="s">
        <v>675</v>
      </c>
      <c r="C64" s="151">
        <v>10</v>
      </c>
    </row>
    <row r="65" spans="1:3" s="142" customFormat="1" ht="13.5" customHeight="1">
      <c r="A65" s="150" t="s">
        <v>680</v>
      </c>
      <c r="B65" s="152" t="s">
        <v>675</v>
      </c>
      <c r="C65" s="151">
        <v>8</v>
      </c>
    </row>
    <row r="66" spans="1:3" s="142" customFormat="1" ht="13.5" customHeight="1">
      <c r="A66" s="150" t="s">
        <v>679</v>
      </c>
      <c r="B66" s="152" t="s">
        <v>675</v>
      </c>
      <c r="C66" s="151">
        <v>1</v>
      </c>
    </row>
    <row r="67" spans="1:3" s="142" customFormat="1" ht="13.5" customHeight="1">
      <c r="A67" s="150" t="s">
        <v>678</v>
      </c>
      <c r="B67" s="152" t="s">
        <v>675</v>
      </c>
      <c r="C67" s="151">
        <v>1</v>
      </c>
    </row>
    <row r="68" spans="1:3" s="142" customFormat="1" ht="13.5" customHeight="1">
      <c r="A68" s="150" t="s">
        <v>677</v>
      </c>
      <c r="B68" s="152" t="s">
        <v>675</v>
      </c>
      <c r="C68" s="151">
        <v>2</v>
      </c>
    </row>
    <row r="69" spans="1:3" s="142" customFormat="1" ht="13.5" customHeight="1">
      <c r="A69" s="150" t="s">
        <v>676</v>
      </c>
      <c r="B69" s="152" t="s">
        <v>675</v>
      </c>
      <c r="C69" s="151">
        <v>2</v>
      </c>
    </row>
    <row r="70" spans="1:3" s="142" customFormat="1" ht="13.5" customHeight="1">
      <c r="A70" s="150" t="s">
        <v>674</v>
      </c>
      <c r="B70" s="150" t="s">
        <v>629</v>
      </c>
      <c r="C70" s="151">
        <v>1</v>
      </c>
    </row>
    <row r="71" spans="1:3" s="142" customFormat="1" ht="13.5" customHeight="1">
      <c r="A71" s="150" t="s">
        <v>673</v>
      </c>
      <c r="B71" s="150" t="s">
        <v>629</v>
      </c>
      <c r="C71" s="150">
        <v>5</v>
      </c>
    </row>
    <row r="72" spans="1:3" s="142" customFormat="1" ht="13.5" customHeight="1">
      <c r="A72" s="150" t="s">
        <v>672</v>
      </c>
      <c r="B72" s="150" t="s">
        <v>629</v>
      </c>
      <c r="C72" s="151">
        <v>1</v>
      </c>
    </row>
    <row r="73" spans="1:3" s="142" customFormat="1" ht="13.5" customHeight="1">
      <c r="A73" s="152" t="s">
        <v>671</v>
      </c>
      <c r="B73" s="150" t="s">
        <v>629</v>
      </c>
      <c r="C73" s="151">
        <v>17</v>
      </c>
    </row>
    <row r="74" spans="1:3" s="141" customFormat="1" ht="13.5" customHeight="1">
      <c r="A74" s="150" t="s">
        <v>670</v>
      </c>
      <c r="B74" s="150" t="s">
        <v>629</v>
      </c>
      <c r="C74" s="151">
        <v>29</v>
      </c>
    </row>
    <row r="75" spans="1:3" s="141" customFormat="1" ht="13.5" customHeight="1">
      <c r="A75" s="152" t="s">
        <v>669</v>
      </c>
      <c r="B75" s="150" t="s">
        <v>629</v>
      </c>
      <c r="C75" s="151">
        <v>50</v>
      </c>
    </row>
    <row r="76" spans="1:3" ht="13.5" customHeight="1">
      <c r="A76" s="150" t="s">
        <v>668</v>
      </c>
      <c r="B76" s="150" t="s">
        <v>629</v>
      </c>
      <c r="C76" s="151">
        <v>65</v>
      </c>
    </row>
    <row r="77" spans="1:3" ht="13.5" customHeight="1">
      <c r="A77" s="152" t="s">
        <v>667</v>
      </c>
      <c r="B77" s="150" t="s">
        <v>629</v>
      </c>
      <c r="C77" s="151">
        <v>1</v>
      </c>
    </row>
    <row r="78" spans="1:3" ht="13.5" customHeight="1">
      <c r="A78" s="152" t="s">
        <v>666</v>
      </c>
      <c r="B78" s="150" t="s">
        <v>629</v>
      </c>
      <c r="C78" s="151">
        <v>1</v>
      </c>
    </row>
    <row r="79" spans="1:3" ht="13.5" customHeight="1">
      <c r="A79" s="150" t="s">
        <v>665</v>
      </c>
      <c r="B79" s="150" t="s">
        <v>629</v>
      </c>
      <c r="C79" s="151">
        <v>8</v>
      </c>
    </row>
    <row r="80" spans="1:3" ht="13.5" customHeight="1">
      <c r="A80" s="152" t="s">
        <v>664</v>
      </c>
      <c r="B80" s="150" t="s">
        <v>629</v>
      </c>
      <c r="C80" s="151">
        <v>18</v>
      </c>
    </row>
    <row r="81" spans="1:3" ht="13.5" customHeight="1">
      <c r="A81" s="150" t="s">
        <v>663</v>
      </c>
      <c r="B81" s="150" t="s">
        <v>629</v>
      </c>
      <c r="C81" s="151">
        <v>2</v>
      </c>
    </row>
    <row r="82" spans="1:3" ht="13.5" customHeight="1">
      <c r="A82" s="150" t="s">
        <v>662</v>
      </c>
      <c r="B82" s="150" t="s">
        <v>629</v>
      </c>
      <c r="C82" s="151">
        <v>5</v>
      </c>
    </row>
    <row r="83" spans="1:3" ht="13.5" customHeight="1">
      <c r="A83" s="152" t="s">
        <v>661</v>
      </c>
      <c r="B83" s="150" t="s">
        <v>629</v>
      </c>
      <c r="C83" s="151">
        <v>8</v>
      </c>
    </row>
    <row r="84" spans="1:3" ht="13.5" customHeight="1">
      <c r="A84" s="152" t="s">
        <v>660</v>
      </c>
      <c r="B84" s="150" t="s">
        <v>629</v>
      </c>
      <c r="C84" s="151">
        <v>2</v>
      </c>
    </row>
    <row r="85" spans="1:3" ht="13.5" customHeight="1">
      <c r="A85" s="152" t="s">
        <v>659</v>
      </c>
      <c r="B85" s="150" t="s">
        <v>629</v>
      </c>
      <c r="C85" s="151">
        <v>2</v>
      </c>
    </row>
    <row r="86" spans="1:3" ht="13.5" customHeight="1">
      <c r="A86" s="150" t="s">
        <v>658</v>
      </c>
      <c r="B86" s="150" t="s">
        <v>629</v>
      </c>
      <c r="C86" s="151">
        <v>2</v>
      </c>
    </row>
    <row r="87" spans="1:3" ht="13.5" customHeight="1">
      <c r="A87" s="152" t="s">
        <v>657</v>
      </c>
      <c r="B87" s="150" t="s">
        <v>629</v>
      </c>
      <c r="C87" s="151">
        <v>5</v>
      </c>
    </row>
    <row r="88" spans="1:3" ht="13.5" customHeight="1">
      <c r="A88" s="150" t="s">
        <v>656</v>
      </c>
      <c r="B88" s="150" t="s">
        <v>629</v>
      </c>
      <c r="C88" s="151">
        <v>5</v>
      </c>
    </row>
    <row r="89" spans="1:3" ht="13.5" customHeight="1">
      <c r="A89" s="152" t="s">
        <v>655</v>
      </c>
      <c r="B89" s="150" t="s">
        <v>629</v>
      </c>
      <c r="C89" s="151">
        <v>19</v>
      </c>
    </row>
    <row r="90" spans="1:3" ht="13.5" customHeight="1">
      <c r="A90" s="150" t="s">
        <v>654</v>
      </c>
      <c r="B90" s="150" t="s">
        <v>629</v>
      </c>
      <c r="C90" s="151">
        <v>3</v>
      </c>
    </row>
    <row r="91" spans="1:3" ht="13.5" customHeight="1">
      <c r="A91" s="150" t="s">
        <v>653</v>
      </c>
      <c r="B91" s="150" t="s">
        <v>629</v>
      </c>
      <c r="C91" s="151">
        <v>3</v>
      </c>
    </row>
    <row r="92" spans="1:3" ht="13.5" customHeight="1">
      <c r="A92" s="150" t="s">
        <v>652</v>
      </c>
      <c r="B92" s="150" t="s">
        <v>629</v>
      </c>
      <c r="C92" s="151">
        <v>7</v>
      </c>
    </row>
    <row r="93" spans="1:3" ht="13.5" customHeight="1">
      <c r="A93" s="150" t="s">
        <v>651</v>
      </c>
      <c r="B93" s="150" t="s">
        <v>629</v>
      </c>
      <c r="C93" s="151">
        <v>24</v>
      </c>
    </row>
    <row r="94" spans="1:3" ht="13.5" customHeight="1">
      <c r="A94" s="150" t="s">
        <v>650</v>
      </c>
      <c r="B94" s="150" t="s">
        <v>629</v>
      </c>
      <c r="C94" s="151">
        <v>6</v>
      </c>
    </row>
    <row r="95" spans="1:3" ht="13.5" customHeight="1">
      <c r="A95" s="150" t="s">
        <v>649</v>
      </c>
      <c r="B95" s="150" t="s">
        <v>629</v>
      </c>
      <c r="C95" s="151">
        <v>4</v>
      </c>
    </row>
    <row r="96" spans="1:3" ht="13.5" customHeight="1">
      <c r="A96" s="152" t="s">
        <v>648</v>
      </c>
      <c r="B96" s="150" t="s">
        <v>629</v>
      </c>
      <c r="C96" s="151">
        <v>32</v>
      </c>
    </row>
    <row r="97" spans="1:3" ht="13.5" customHeight="1">
      <c r="A97" s="150" t="s">
        <v>647</v>
      </c>
      <c r="B97" s="150" t="s">
        <v>629</v>
      </c>
      <c r="C97" s="151">
        <v>2</v>
      </c>
    </row>
    <row r="98" spans="1:3" ht="13.5" customHeight="1">
      <c r="A98" s="150" t="s">
        <v>646</v>
      </c>
      <c r="B98" s="150" t="s">
        <v>629</v>
      </c>
      <c r="C98" s="151">
        <v>3</v>
      </c>
    </row>
    <row r="99" spans="1:3" ht="13.5" customHeight="1">
      <c r="A99" s="150" t="s">
        <v>645</v>
      </c>
      <c r="B99" s="150" t="s">
        <v>629</v>
      </c>
      <c r="C99" s="151">
        <v>5</v>
      </c>
    </row>
    <row r="100" spans="1:3" ht="13.5" customHeight="1">
      <c r="A100" s="150" t="s">
        <v>644</v>
      </c>
      <c r="B100" s="150" t="s">
        <v>629</v>
      </c>
      <c r="C100" s="151">
        <v>3</v>
      </c>
    </row>
    <row r="101" spans="1:3" ht="13.5" customHeight="1">
      <c r="A101" s="150" t="s">
        <v>643</v>
      </c>
      <c r="B101" s="150" t="s">
        <v>629</v>
      </c>
      <c r="C101" s="151">
        <v>57</v>
      </c>
    </row>
    <row r="102" spans="1:3" ht="13.5" customHeight="1">
      <c r="A102" s="150" t="s">
        <v>642</v>
      </c>
      <c r="B102" s="150" t="s">
        <v>629</v>
      </c>
      <c r="C102" s="151">
        <v>4</v>
      </c>
    </row>
    <row r="103" spans="1:3" ht="13.5" customHeight="1">
      <c r="A103" s="152" t="s">
        <v>641</v>
      </c>
      <c r="B103" s="150" t="s">
        <v>629</v>
      </c>
      <c r="C103" s="151">
        <v>5</v>
      </c>
    </row>
    <row r="104" spans="1:3" ht="13.5" customHeight="1">
      <c r="A104" s="150" t="s">
        <v>640</v>
      </c>
      <c r="B104" s="150" t="s">
        <v>629</v>
      </c>
      <c r="C104" s="151">
        <v>3</v>
      </c>
    </row>
    <row r="105" spans="1:3" ht="13.5" customHeight="1">
      <c r="A105" s="150" t="s">
        <v>639</v>
      </c>
      <c r="B105" s="150" t="s">
        <v>629</v>
      </c>
      <c r="C105" s="151">
        <v>1</v>
      </c>
    </row>
    <row r="106" spans="1:3" ht="13.5" customHeight="1">
      <c r="A106" s="150" t="s">
        <v>638</v>
      </c>
      <c r="B106" s="150" t="s">
        <v>629</v>
      </c>
      <c r="C106" s="151">
        <v>13</v>
      </c>
    </row>
    <row r="107" spans="1:3" ht="13.5" customHeight="1">
      <c r="A107" s="150" t="s">
        <v>637</v>
      </c>
      <c r="B107" s="150" t="s">
        <v>629</v>
      </c>
      <c r="C107" s="151">
        <v>2</v>
      </c>
    </row>
    <row r="108" spans="1:3" ht="13.5" customHeight="1">
      <c r="A108" s="152" t="s">
        <v>636</v>
      </c>
      <c r="B108" s="150" t="s">
        <v>629</v>
      </c>
      <c r="C108" s="151">
        <v>1</v>
      </c>
    </row>
    <row r="109" spans="1:3" ht="13.5" customHeight="1">
      <c r="A109" s="152" t="s">
        <v>635</v>
      </c>
      <c r="B109" s="150" t="s">
        <v>629</v>
      </c>
      <c r="C109" s="151">
        <v>1</v>
      </c>
    </row>
    <row r="110" spans="1:3" ht="13.5" customHeight="1">
      <c r="A110" s="152" t="s">
        <v>634</v>
      </c>
      <c r="B110" s="150" t="s">
        <v>629</v>
      </c>
      <c r="C110" s="151">
        <v>3</v>
      </c>
    </row>
    <row r="111" spans="1:3" ht="13.5" customHeight="1">
      <c r="A111" s="153" t="s">
        <v>633</v>
      </c>
      <c r="B111" s="150" t="s">
        <v>629</v>
      </c>
      <c r="C111" s="151">
        <v>17</v>
      </c>
    </row>
    <row r="112" spans="1:3" ht="13.5" customHeight="1">
      <c r="A112" s="150" t="s">
        <v>632</v>
      </c>
      <c r="B112" s="150" t="s">
        <v>629</v>
      </c>
      <c r="C112" s="154">
        <v>1</v>
      </c>
    </row>
    <row r="113" spans="1:3" ht="13.5" customHeight="1">
      <c r="A113" s="153" t="s">
        <v>631</v>
      </c>
      <c r="B113" s="150" t="s">
        <v>629</v>
      </c>
      <c r="C113" s="151">
        <v>1</v>
      </c>
    </row>
    <row r="114" spans="1:3" ht="13.5" customHeight="1">
      <c r="A114" s="152" t="s">
        <v>630</v>
      </c>
      <c r="B114" s="150" t="s">
        <v>629</v>
      </c>
      <c r="C114" s="151">
        <v>107</v>
      </c>
    </row>
    <row r="115" spans="1:3" ht="13.5" customHeight="1">
      <c r="A115" s="152" t="s">
        <v>628</v>
      </c>
      <c r="B115" s="152" t="s">
        <v>626</v>
      </c>
      <c r="C115" s="151">
        <v>217</v>
      </c>
    </row>
    <row r="116" spans="1:3" ht="13.5" customHeight="1">
      <c r="A116" s="152" t="s">
        <v>627</v>
      </c>
      <c r="B116" s="152" t="s">
        <v>626</v>
      </c>
      <c r="C116" s="151">
        <v>62</v>
      </c>
    </row>
    <row r="117" spans="1:3" ht="13.5" customHeight="1">
      <c r="A117" s="152" t="s">
        <v>625</v>
      </c>
      <c r="B117" s="152" t="s">
        <v>606</v>
      </c>
      <c r="C117" s="151">
        <v>8</v>
      </c>
    </row>
    <row r="118" spans="1:3" ht="13.5" customHeight="1">
      <c r="A118" s="152" t="s">
        <v>624</v>
      </c>
      <c r="B118" s="152" t="s">
        <v>606</v>
      </c>
      <c r="C118" s="151">
        <v>4</v>
      </c>
    </row>
    <row r="119" spans="1:3" ht="13.5" customHeight="1">
      <c r="A119" s="152" t="s">
        <v>623</v>
      </c>
      <c r="B119" s="152" t="s">
        <v>606</v>
      </c>
      <c r="C119" s="151">
        <v>1</v>
      </c>
    </row>
    <row r="120" spans="1:3" ht="13.5" customHeight="1">
      <c r="A120" s="152" t="s">
        <v>622</v>
      </c>
      <c r="B120" s="152" t="s">
        <v>606</v>
      </c>
      <c r="C120" s="151">
        <v>3</v>
      </c>
    </row>
    <row r="121" spans="1:3" ht="13.5" customHeight="1">
      <c r="A121" s="152" t="s">
        <v>621</v>
      </c>
      <c r="B121" s="152" t="s">
        <v>606</v>
      </c>
      <c r="C121" s="151">
        <v>2</v>
      </c>
    </row>
    <row r="122" spans="1:3" ht="13.5" customHeight="1">
      <c r="A122" s="152" t="s">
        <v>620</v>
      </c>
      <c r="B122" s="152" t="s">
        <v>606</v>
      </c>
      <c r="C122" s="151">
        <v>2</v>
      </c>
    </row>
    <row r="123" spans="1:3" ht="13.5" customHeight="1">
      <c r="A123" s="152" t="s">
        <v>619</v>
      </c>
      <c r="B123" s="152" t="s">
        <v>606</v>
      </c>
      <c r="C123" s="151">
        <v>11</v>
      </c>
    </row>
    <row r="124" spans="1:3" ht="13.5" customHeight="1">
      <c r="A124" s="152" t="s">
        <v>618</v>
      </c>
      <c r="B124" s="152" t="s">
        <v>606</v>
      </c>
      <c r="C124" s="151">
        <v>2</v>
      </c>
    </row>
    <row r="125" spans="1:3" ht="13.5" customHeight="1">
      <c r="A125" s="152" t="s">
        <v>617</v>
      </c>
      <c r="B125" s="152" t="s">
        <v>606</v>
      </c>
      <c r="C125" s="151">
        <v>8</v>
      </c>
    </row>
    <row r="126" spans="1:3" ht="13.5" customHeight="1">
      <c r="A126" s="152" t="s">
        <v>616</v>
      </c>
      <c r="B126" s="152" t="s">
        <v>606</v>
      </c>
      <c r="C126" s="151">
        <v>1</v>
      </c>
    </row>
    <row r="127" spans="1:3" ht="13.5" customHeight="1">
      <c r="A127" s="152" t="s">
        <v>615</v>
      </c>
      <c r="B127" s="152" t="s">
        <v>606</v>
      </c>
      <c r="C127" s="151">
        <v>6</v>
      </c>
    </row>
    <row r="128" spans="1:3" ht="13.5" customHeight="1">
      <c r="A128" s="152" t="s">
        <v>614</v>
      </c>
      <c r="B128" s="152" t="s">
        <v>606</v>
      </c>
      <c r="C128" s="151">
        <v>1</v>
      </c>
    </row>
    <row r="129" spans="1:3" ht="13.5" customHeight="1">
      <c r="A129" s="152" t="s">
        <v>613</v>
      </c>
      <c r="B129" s="152" t="s">
        <v>606</v>
      </c>
      <c r="C129" s="151">
        <v>336</v>
      </c>
    </row>
    <row r="130" spans="1:3" ht="13.5" customHeight="1">
      <c r="A130" s="152" t="s">
        <v>612</v>
      </c>
      <c r="B130" s="152" t="s">
        <v>606</v>
      </c>
      <c r="C130" s="151">
        <v>4</v>
      </c>
    </row>
    <row r="131" spans="1:3" ht="13.5" customHeight="1">
      <c r="A131" s="152" t="s">
        <v>611</v>
      </c>
      <c r="B131" s="152" t="s">
        <v>606</v>
      </c>
      <c r="C131" s="151">
        <v>161</v>
      </c>
    </row>
    <row r="132" spans="1:3" ht="13.5" customHeight="1">
      <c r="A132" s="152" t="s">
        <v>610</v>
      </c>
      <c r="B132" s="152" t="s">
        <v>606</v>
      </c>
      <c r="C132" s="151">
        <v>2</v>
      </c>
    </row>
    <row r="133" spans="1:3" ht="13.5" customHeight="1">
      <c r="A133" s="152" t="s">
        <v>609</v>
      </c>
      <c r="B133" s="152" t="s">
        <v>606</v>
      </c>
      <c r="C133" s="151">
        <v>2</v>
      </c>
    </row>
    <row r="134" spans="1:3" ht="13.5" customHeight="1">
      <c r="A134" s="152" t="s">
        <v>608</v>
      </c>
      <c r="B134" s="152" t="s">
        <v>606</v>
      </c>
      <c r="C134" s="151">
        <v>2</v>
      </c>
    </row>
    <row r="135" spans="1:3" ht="13.5" customHeight="1">
      <c r="A135" s="152" t="s">
        <v>607</v>
      </c>
      <c r="B135" s="152" t="s">
        <v>606</v>
      </c>
      <c r="C135" s="151">
        <v>16</v>
      </c>
    </row>
    <row r="136" spans="1:3" ht="13.5" customHeight="1">
      <c r="A136" s="152" t="s">
        <v>605</v>
      </c>
      <c r="B136" s="152" t="s">
        <v>598</v>
      </c>
      <c r="C136" s="151">
        <v>37</v>
      </c>
    </row>
    <row r="137" spans="1:3" ht="13.5" customHeight="1">
      <c r="A137" s="152" t="s">
        <v>604</v>
      </c>
      <c r="B137" s="152" t="s">
        <v>598</v>
      </c>
      <c r="C137" s="151">
        <v>2</v>
      </c>
    </row>
    <row r="138" spans="1:3" ht="13.5" customHeight="1">
      <c r="A138" s="152" t="s">
        <v>603</v>
      </c>
      <c r="B138" s="152" t="s">
        <v>598</v>
      </c>
      <c r="C138" s="151">
        <v>1</v>
      </c>
    </row>
    <row r="139" spans="1:3" ht="13.5" customHeight="1">
      <c r="A139" s="152" t="s">
        <v>602</v>
      </c>
      <c r="B139" s="152" t="s">
        <v>598</v>
      </c>
      <c r="C139" s="151">
        <v>11</v>
      </c>
    </row>
    <row r="140" spans="1:3" ht="13.5" customHeight="1">
      <c r="A140" s="152" t="s">
        <v>601</v>
      </c>
      <c r="B140" s="152" t="s">
        <v>598</v>
      </c>
      <c r="C140" s="151">
        <v>1</v>
      </c>
    </row>
    <row r="141" spans="1:3" ht="13.5" customHeight="1">
      <c r="A141" s="152" t="s">
        <v>600</v>
      </c>
      <c r="B141" s="152" t="s">
        <v>598</v>
      </c>
      <c r="C141" s="151">
        <v>3</v>
      </c>
    </row>
    <row r="142" spans="1:3" ht="13.5" customHeight="1">
      <c r="A142" s="152" t="s">
        <v>599</v>
      </c>
      <c r="B142" s="152" t="s">
        <v>598</v>
      </c>
      <c r="C142" s="151">
        <v>2</v>
      </c>
    </row>
    <row r="143" spans="1:3" ht="13.5" customHeight="1">
      <c r="A143" s="150" t="s">
        <v>597</v>
      </c>
      <c r="B143" s="150"/>
      <c r="C143" s="151">
        <v>0</v>
      </c>
    </row>
    <row r="144" spans="1:3" ht="13.5" customHeight="1">
      <c r="A144" s="150" t="s">
        <v>596</v>
      </c>
      <c r="B144" s="150"/>
      <c r="C144" s="151">
        <v>5</v>
      </c>
    </row>
    <row r="145" spans="1:3" ht="13.5" customHeight="1">
      <c r="A145" s="152" t="s">
        <v>595</v>
      </c>
      <c r="B145" s="152"/>
      <c r="C145" s="151">
        <v>9457</v>
      </c>
    </row>
    <row r="146" spans="1:3">
      <c r="A146" s="155"/>
      <c r="B146" s="155"/>
      <c r="C146" s="155"/>
    </row>
    <row r="147" spans="1:3">
      <c r="A147" s="140"/>
      <c r="B147" s="140"/>
      <c r="C147" s="140"/>
    </row>
  </sheetData>
  <phoneticPr fontId="3"/>
  <printOptions horizontalCentered="1"/>
  <pageMargins left="0.98425196850393704" right="0.98425196850393704" top="1.1811023622047245" bottom="1.1811023622047245" header="0.51181102362204722" footer="0.51181102362204722"/>
  <pageSetup paperSize="9" scale="70" fitToWidth="0" fitToHeight="2" orientation="portrait" r:id="rId1"/>
  <headerFooter alignWithMargins="0"/>
  <rowBreaks count="1" manualBreakCount="1">
    <brk id="54" max="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3545-6E41-4BD3-A992-FAABAF5F4573}">
  <dimension ref="A1:H20"/>
  <sheetViews>
    <sheetView view="pageBreakPreview" zoomScaleNormal="85" zoomScaleSheetLayoutView="100" workbookViewId="0"/>
  </sheetViews>
  <sheetFormatPr defaultColWidth="9" defaultRowHeight="18"/>
  <cols>
    <col min="1" max="9" width="10.875" style="139" customWidth="1"/>
    <col min="10" max="16384" width="9" style="139"/>
  </cols>
  <sheetData>
    <row r="1" spans="1:8">
      <c r="A1" s="148" t="s">
        <v>765</v>
      </c>
      <c r="B1" s="148"/>
      <c r="C1" s="148"/>
      <c r="D1" s="164"/>
    </row>
    <row r="2" spans="1:8" ht="19.5">
      <c r="A2" s="148" t="s">
        <v>764</v>
      </c>
      <c r="B2" s="148"/>
      <c r="C2" s="148"/>
      <c r="F2" s="162"/>
      <c r="G2" s="162"/>
      <c r="H2" s="162"/>
    </row>
    <row r="3" spans="1:8" ht="19.5">
      <c r="A3" s="148" t="s">
        <v>745</v>
      </c>
      <c r="B3" s="165"/>
      <c r="C3" s="165"/>
      <c r="D3" s="163"/>
      <c r="F3" s="162"/>
      <c r="G3" s="162"/>
      <c r="H3" s="162"/>
    </row>
    <row r="4" spans="1:8" ht="19.5">
      <c r="A4" s="148"/>
      <c r="B4" s="165"/>
      <c r="C4" s="165"/>
      <c r="D4" s="163"/>
      <c r="F4" s="162"/>
      <c r="G4" s="162"/>
      <c r="H4" s="162"/>
    </row>
    <row r="5" spans="1:8" ht="21.75" customHeight="1">
      <c r="A5" s="166" t="s">
        <v>763</v>
      </c>
      <c r="B5" s="166" t="s">
        <v>762</v>
      </c>
      <c r="C5" s="166" t="s">
        <v>761</v>
      </c>
      <c r="D5" s="158"/>
      <c r="F5" s="162"/>
      <c r="G5" s="162"/>
      <c r="H5" s="162"/>
    </row>
    <row r="6" spans="1:8" ht="17.25" customHeight="1">
      <c r="A6" s="167" t="s">
        <v>760</v>
      </c>
      <c r="B6" s="168">
        <v>867</v>
      </c>
      <c r="C6" s="169">
        <v>954</v>
      </c>
      <c r="D6" s="160"/>
      <c r="F6" s="162"/>
      <c r="G6" s="162"/>
      <c r="H6" s="162"/>
    </row>
    <row r="7" spans="1:8" ht="17.25" customHeight="1">
      <c r="A7" s="167" t="s">
        <v>759</v>
      </c>
      <c r="B7" s="168">
        <v>993</v>
      </c>
      <c r="C7" s="169">
        <v>795</v>
      </c>
      <c r="D7" s="160"/>
      <c r="F7" s="162"/>
      <c r="G7" s="162"/>
      <c r="H7" s="162"/>
    </row>
    <row r="8" spans="1:8" ht="17.25" customHeight="1">
      <c r="A8" s="167" t="s">
        <v>758</v>
      </c>
      <c r="B8" s="168">
        <v>956</v>
      </c>
      <c r="C8" s="169">
        <v>1079</v>
      </c>
      <c r="D8" s="160"/>
      <c r="F8" s="162"/>
      <c r="G8" s="162"/>
      <c r="H8" s="162"/>
    </row>
    <row r="9" spans="1:8" ht="17.25" customHeight="1">
      <c r="A9" s="167" t="s">
        <v>757</v>
      </c>
      <c r="B9" s="168">
        <v>1228</v>
      </c>
      <c r="C9" s="169">
        <v>1078</v>
      </c>
      <c r="D9" s="160"/>
      <c r="F9" s="162"/>
      <c r="G9" s="162"/>
      <c r="H9" s="162"/>
    </row>
    <row r="10" spans="1:8" ht="17.25" customHeight="1">
      <c r="A10" s="167" t="s">
        <v>756</v>
      </c>
      <c r="B10" s="168">
        <v>1175</v>
      </c>
      <c r="C10" s="169">
        <v>1280</v>
      </c>
      <c r="D10" s="160"/>
      <c r="F10" s="162"/>
      <c r="G10" s="162"/>
      <c r="H10" s="162"/>
    </row>
    <row r="11" spans="1:8" ht="17.25" customHeight="1">
      <c r="A11" s="167" t="s">
        <v>755</v>
      </c>
      <c r="B11" s="168">
        <v>698</v>
      </c>
      <c r="C11" s="169">
        <v>780</v>
      </c>
      <c r="D11" s="160"/>
      <c r="F11" s="162"/>
      <c r="G11" s="162"/>
      <c r="H11" s="162"/>
    </row>
    <row r="12" spans="1:8" ht="17.25" customHeight="1">
      <c r="A12" s="167" t="s">
        <v>754</v>
      </c>
      <c r="B12" s="168">
        <v>750</v>
      </c>
      <c r="C12" s="169">
        <v>717</v>
      </c>
      <c r="D12" s="160"/>
      <c r="F12" s="162"/>
      <c r="G12" s="162"/>
      <c r="H12" s="162"/>
    </row>
    <row r="13" spans="1:8" ht="17.25" customHeight="1">
      <c r="A13" s="167" t="s">
        <v>753</v>
      </c>
      <c r="B13" s="168">
        <v>792</v>
      </c>
      <c r="C13" s="169">
        <v>781</v>
      </c>
      <c r="D13" s="160"/>
      <c r="F13" s="162"/>
      <c r="G13" s="162"/>
      <c r="H13" s="162"/>
    </row>
    <row r="14" spans="1:8" ht="17.25" customHeight="1">
      <c r="A14" s="167" t="s">
        <v>752</v>
      </c>
      <c r="B14" s="168">
        <v>831</v>
      </c>
      <c r="C14" s="169">
        <v>793</v>
      </c>
      <c r="D14" s="160"/>
      <c r="F14" s="162"/>
      <c r="G14" s="162"/>
      <c r="H14" s="162"/>
    </row>
    <row r="15" spans="1:8" ht="17.25" customHeight="1">
      <c r="A15" s="167" t="s">
        <v>751</v>
      </c>
      <c r="B15" s="168">
        <v>1071</v>
      </c>
      <c r="C15" s="169">
        <v>931</v>
      </c>
      <c r="D15" s="160"/>
      <c r="F15" s="161"/>
      <c r="G15" s="161"/>
      <c r="H15" s="161"/>
    </row>
    <row r="16" spans="1:8" ht="17.25" customHeight="1">
      <c r="A16" s="167" t="s">
        <v>750</v>
      </c>
      <c r="B16" s="168">
        <v>639</v>
      </c>
      <c r="C16" s="169">
        <v>819</v>
      </c>
      <c r="D16" s="160"/>
    </row>
    <row r="17" spans="1:4" ht="17.25" customHeight="1">
      <c r="A17" s="167" t="s">
        <v>749</v>
      </c>
      <c r="B17" s="168">
        <v>420</v>
      </c>
      <c r="C17" s="170">
        <v>522</v>
      </c>
      <c r="D17" s="159"/>
    </row>
    <row r="18" spans="1:4" ht="17.25" customHeight="1">
      <c r="A18" s="167" t="s">
        <v>748</v>
      </c>
      <c r="B18" s="171">
        <v>10420</v>
      </c>
      <c r="C18" s="171">
        <v>10529</v>
      </c>
      <c r="D18" s="157"/>
    </row>
    <row r="19" spans="1:4" ht="17.25" customHeight="1">
      <c r="A19" s="148"/>
      <c r="B19" s="148"/>
      <c r="C19" s="148"/>
      <c r="D19" s="156"/>
    </row>
    <row r="20" spans="1:4">
      <c r="A20" s="148"/>
      <c r="B20" s="148"/>
      <c r="C20" s="148"/>
    </row>
  </sheetData>
  <phoneticPr fontId="3"/>
  <printOptions horizontalCentered="1" gridLinesSet="0"/>
  <pageMargins left="0.98425196850393704" right="0.98425196850393704" top="1.1811023622047245" bottom="1.1811023622047245" header="0.51181102362204722" footer="0.51181102362204722"/>
  <pageSetup paperSize="9" scale="70" fitToWidth="0" fitToHeight="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EF0D3-6188-4E88-B2B8-D571FC4488D8}">
  <dimension ref="A1:I48"/>
  <sheetViews>
    <sheetView view="pageBreakPreview" zoomScaleNormal="100" zoomScaleSheetLayoutView="100" workbookViewId="0">
      <selection activeCell="J18" sqref="J18"/>
    </sheetView>
  </sheetViews>
  <sheetFormatPr defaultRowHeight="13.5"/>
  <cols>
    <col min="1" max="1" width="11" style="1" customWidth="1"/>
    <col min="2" max="9" width="8.875" style="1" customWidth="1"/>
    <col min="10" max="16384" width="9" style="1"/>
  </cols>
  <sheetData>
    <row r="1" spans="1:9" ht="18.75">
      <c r="A1" s="200" t="s">
        <v>799</v>
      </c>
      <c r="B1" s="198"/>
      <c r="C1" s="198"/>
      <c r="D1" s="198"/>
      <c r="E1" s="198"/>
      <c r="F1" s="198"/>
      <c r="G1" s="198"/>
      <c r="H1" s="198"/>
    </row>
    <row r="2" spans="1:9" ht="19.5" customHeight="1" thickBot="1">
      <c r="A2" s="199"/>
      <c r="B2" s="198"/>
      <c r="C2" s="2005" t="s">
        <v>798</v>
      </c>
      <c r="D2" s="2005"/>
      <c r="E2" s="2005"/>
      <c r="F2" s="2005"/>
      <c r="G2" s="2005"/>
      <c r="H2" s="2005"/>
      <c r="I2" s="2005"/>
    </row>
    <row r="3" spans="1:9" ht="21.75" customHeight="1">
      <c r="A3" s="197" t="s">
        <v>797</v>
      </c>
      <c r="B3" s="2003" t="s">
        <v>796</v>
      </c>
      <c r="C3" s="2004"/>
      <c r="D3" s="2004"/>
      <c r="E3" s="2004"/>
      <c r="F3" s="2004"/>
      <c r="G3" s="2004"/>
      <c r="H3" s="196"/>
      <c r="I3" s="195" t="s">
        <v>795</v>
      </c>
    </row>
    <row r="4" spans="1:9" ht="21.75" customHeight="1" thickBot="1">
      <c r="A4" s="194" t="s">
        <v>794</v>
      </c>
      <c r="B4" s="193" t="s">
        <v>793</v>
      </c>
      <c r="C4" s="192" t="s">
        <v>792</v>
      </c>
      <c r="D4" s="192" t="s">
        <v>791</v>
      </c>
      <c r="E4" s="192" t="s">
        <v>790</v>
      </c>
      <c r="F4" s="192" t="s">
        <v>789</v>
      </c>
      <c r="G4" s="192" t="s">
        <v>788</v>
      </c>
      <c r="H4" s="191" t="s">
        <v>787</v>
      </c>
      <c r="I4" s="190" t="s">
        <v>786</v>
      </c>
    </row>
    <row r="5" spans="1:9" s="9" customFormat="1" ht="18" customHeight="1">
      <c r="A5" s="187" t="s">
        <v>785</v>
      </c>
      <c r="B5" s="188">
        <v>3597</v>
      </c>
      <c r="C5" s="85">
        <v>2961</v>
      </c>
      <c r="D5" s="85">
        <v>359</v>
      </c>
      <c r="E5" s="85">
        <v>151</v>
      </c>
      <c r="F5" s="85">
        <v>52</v>
      </c>
      <c r="G5" s="85">
        <v>62</v>
      </c>
      <c r="H5" s="86">
        <v>0</v>
      </c>
      <c r="I5" s="85">
        <v>180</v>
      </c>
    </row>
    <row r="6" spans="1:9" s="9" customFormat="1" ht="18" customHeight="1">
      <c r="A6" s="187" t="s">
        <v>784</v>
      </c>
      <c r="B6" s="188">
        <v>4015</v>
      </c>
      <c r="C6" s="85">
        <v>3126</v>
      </c>
      <c r="D6" s="85">
        <v>485</v>
      </c>
      <c r="E6" s="85">
        <v>241</v>
      </c>
      <c r="F6" s="85">
        <v>64</v>
      </c>
      <c r="G6" s="85">
        <v>99</v>
      </c>
      <c r="H6" s="86">
        <v>0</v>
      </c>
      <c r="I6" s="85">
        <v>206</v>
      </c>
    </row>
    <row r="7" spans="1:9" s="9" customFormat="1" ht="18" customHeight="1">
      <c r="A7" s="187" t="s">
        <v>783</v>
      </c>
      <c r="B7" s="188">
        <v>4853</v>
      </c>
      <c r="C7" s="85">
        <v>3588</v>
      </c>
      <c r="D7" s="85">
        <v>727</v>
      </c>
      <c r="E7" s="85">
        <v>322</v>
      </c>
      <c r="F7" s="85">
        <v>88</v>
      </c>
      <c r="G7" s="85">
        <v>128</v>
      </c>
      <c r="H7" s="86">
        <v>0</v>
      </c>
      <c r="I7" s="85">
        <v>263</v>
      </c>
    </row>
    <row r="8" spans="1:9" s="9" customFormat="1" ht="18" customHeight="1">
      <c r="A8" s="187" t="s">
        <v>782</v>
      </c>
      <c r="B8" s="188">
        <v>5854</v>
      </c>
      <c r="C8" s="85">
        <v>3976</v>
      </c>
      <c r="D8" s="85">
        <v>1001</v>
      </c>
      <c r="E8" s="85">
        <v>531</v>
      </c>
      <c r="F8" s="85">
        <v>136</v>
      </c>
      <c r="G8" s="85">
        <v>210</v>
      </c>
      <c r="H8" s="86">
        <v>0</v>
      </c>
      <c r="I8" s="85">
        <v>296</v>
      </c>
    </row>
    <row r="9" spans="1:9" s="9" customFormat="1" ht="18" customHeight="1">
      <c r="A9" s="189" t="s">
        <v>781</v>
      </c>
      <c r="B9" s="188">
        <v>6316</v>
      </c>
      <c r="C9" s="85">
        <v>3796</v>
      </c>
      <c r="D9" s="85">
        <v>1293</v>
      </c>
      <c r="E9" s="85">
        <v>690</v>
      </c>
      <c r="F9" s="85">
        <v>228</v>
      </c>
      <c r="G9" s="85">
        <v>309</v>
      </c>
      <c r="H9" s="86">
        <v>0</v>
      </c>
      <c r="I9" s="85">
        <v>330</v>
      </c>
    </row>
    <row r="10" spans="1:9" s="9" customFormat="1" ht="18" customHeight="1">
      <c r="A10" s="189" t="s">
        <v>780</v>
      </c>
      <c r="B10" s="188">
        <v>6522</v>
      </c>
      <c r="C10" s="85">
        <v>4004</v>
      </c>
      <c r="D10" s="85">
        <v>1283</v>
      </c>
      <c r="E10" s="85">
        <v>686</v>
      </c>
      <c r="F10" s="85">
        <v>209</v>
      </c>
      <c r="G10" s="85">
        <v>340</v>
      </c>
      <c r="H10" s="86">
        <v>0</v>
      </c>
      <c r="I10" s="86" t="s">
        <v>769</v>
      </c>
    </row>
    <row r="11" spans="1:9" s="10" customFormat="1" ht="18" customHeight="1">
      <c r="A11" s="189" t="s">
        <v>779</v>
      </c>
      <c r="B11" s="188">
        <v>7296</v>
      </c>
      <c r="C11" s="85">
        <v>4134</v>
      </c>
      <c r="D11" s="85">
        <v>1526</v>
      </c>
      <c r="E11" s="85">
        <v>931</v>
      </c>
      <c r="F11" s="85">
        <v>312</v>
      </c>
      <c r="G11" s="85">
        <v>393</v>
      </c>
      <c r="H11" s="86">
        <v>0</v>
      </c>
      <c r="I11" s="85">
        <v>331</v>
      </c>
    </row>
    <row r="12" spans="1:9" s="9" customFormat="1" ht="18" customHeight="1">
      <c r="A12" s="187" t="s">
        <v>778</v>
      </c>
      <c r="B12" s="188">
        <v>7051</v>
      </c>
      <c r="C12" s="85">
        <v>4023</v>
      </c>
      <c r="D12" s="85">
        <v>1453</v>
      </c>
      <c r="E12" s="85">
        <v>891</v>
      </c>
      <c r="F12" s="85">
        <v>299</v>
      </c>
      <c r="G12" s="85">
        <v>385</v>
      </c>
      <c r="H12" s="86">
        <v>0</v>
      </c>
      <c r="I12" s="86" t="s">
        <v>769</v>
      </c>
    </row>
    <row r="13" spans="1:9" s="9" customFormat="1" ht="18" customHeight="1">
      <c r="A13" s="187" t="s">
        <v>777</v>
      </c>
      <c r="B13" s="188">
        <v>7080</v>
      </c>
      <c r="C13" s="85">
        <v>3912</v>
      </c>
      <c r="D13" s="85">
        <v>1485</v>
      </c>
      <c r="E13" s="85">
        <v>947</v>
      </c>
      <c r="F13" s="85">
        <v>307</v>
      </c>
      <c r="G13" s="85">
        <v>425</v>
      </c>
      <c r="H13" s="86">
        <v>4</v>
      </c>
      <c r="I13" s="85">
        <v>372</v>
      </c>
    </row>
    <row r="14" spans="1:9" s="9" customFormat="1" ht="18" customHeight="1">
      <c r="A14" s="187" t="s">
        <v>776</v>
      </c>
      <c r="B14" s="186">
        <v>6953</v>
      </c>
      <c r="C14" s="183">
        <v>3835</v>
      </c>
      <c r="D14" s="183">
        <v>1448</v>
      </c>
      <c r="E14" s="183">
        <v>938</v>
      </c>
      <c r="F14" s="183">
        <v>289</v>
      </c>
      <c r="G14" s="85">
        <v>434</v>
      </c>
      <c r="H14" s="86">
        <v>9</v>
      </c>
      <c r="I14" s="86" t="s">
        <v>769</v>
      </c>
    </row>
    <row r="15" spans="1:9" s="9" customFormat="1" ht="18" customHeight="1">
      <c r="A15" s="187" t="s">
        <v>775</v>
      </c>
      <c r="B15" s="183">
        <v>7309</v>
      </c>
      <c r="C15" s="182">
        <v>3932</v>
      </c>
      <c r="D15" s="182">
        <v>1565</v>
      </c>
      <c r="E15" s="182">
        <v>985</v>
      </c>
      <c r="F15" s="184">
        <v>343</v>
      </c>
      <c r="G15" s="184">
        <v>479</v>
      </c>
      <c r="H15" s="183">
        <v>5</v>
      </c>
      <c r="I15" s="182">
        <v>273</v>
      </c>
    </row>
    <row r="16" spans="1:9" s="9" customFormat="1" ht="18" customHeight="1">
      <c r="A16" s="187" t="s">
        <v>774</v>
      </c>
      <c r="B16" s="183">
        <v>8302</v>
      </c>
      <c r="C16" s="182">
        <v>4308</v>
      </c>
      <c r="D16" s="182">
        <v>1829</v>
      </c>
      <c r="E16" s="182">
        <v>1133</v>
      </c>
      <c r="F16" s="184">
        <v>425</v>
      </c>
      <c r="G16" s="184">
        <v>585</v>
      </c>
      <c r="H16" s="183">
        <v>22</v>
      </c>
      <c r="I16" s="182">
        <v>240</v>
      </c>
    </row>
    <row r="17" spans="1:9" s="9" customFormat="1" ht="18" customHeight="1">
      <c r="A17" s="187" t="s">
        <v>773</v>
      </c>
      <c r="B17" s="186">
        <f>C17+D17+E17+F17+G17+H17</f>
        <v>7876</v>
      </c>
      <c r="C17" s="182">
        <v>4073</v>
      </c>
      <c r="D17" s="182">
        <v>1687</v>
      </c>
      <c r="E17" s="185">
        <v>1117</v>
      </c>
      <c r="F17" s="184">
        <v>404</v>
      </c>
      <c r="G17" s="184">
        <v>563</v>
      </c>
      <c r="H17" s="183">
        <v>32</v>
      </c>
      <c r="I17" s="182" t="s">
        <v>772</v>
      </c>
    </row>
    <row r="18" spans="1:9" s="9" customFormat="1" ht="18" customHeight="1">
      <c r="A18" s="187" t="s">
        <v>771</v>
      </c>
      <c r="B18" s="186">
        <v>8463</v>
      </c>
      <c r="C18" s="182">
        <v>4252</v>
      </c>
      <c r="D18" s="182">
        <v>1847</v>
      </c>
      <c r="E18" s="185">
        <v>1273</v>
      </c>
      <c r="F18" s="184">
        <v>442</v>
      </c>
      <c r="G18" s="184">
        <v>616</v>
      </c>
      <c r="H18" s="183">
        <v>33</v>
      </c>
      <c r="I18" s="182">
        <v>255</v>
      </c>
    </row>
    <row r="19" spans="1:9" s="9" customFormat="1" ht="18" customHeight="1" thickBot="1">
      <c r="A19" s="181" t="s">
        <v>770</v>
      </c>
      <c r="B19" s="180">
        <v>8346</v>
      </c>
      <c r="C19" s="176">
        <v>4068</v>
      </c>
      <c r="D19" s="176">
        <v>1844</v>
      </c>
      <c r="E19" s="179">
        <v>1253</v>
      </c>
      <c r="F19" s="178">
        <v>472</v>
      </c>
      <c r="G19" s="178">
        <v>640</v>
      </c>
      <c r="H19" s="177">
        <v>69</v>
      </c>
      <c r="I19" s="176" t="s">
        <v>769</v>
      </c>
    </row>
    <row r="20" spans="1:9">
      <c r="A20" s="44"/>
      <c r="B20" s="44"/>
      <c r="C20" s="44"/>
      <c r="D20" s="44"/>
      <c r="E20" s="94"/>
      <c r="F20" s="94"/>
      <c r="G20" s="94"/>
      <c r="H20" s="94"/>
      <c r="I20" s="94" t="s">
        <v>768</v>
      </c>
    </row>
    <row r="21" spans="1:9">
      <c r="A21" s="44"/>
      <c r="B21" s="44"/>
      <c r="C21" s="44"/>
      <c r="D21" s="44"/>
      <c r="E21" s="44"/>
      <c r="F21" s="44"/>
      <c r="G21" s="44"/>
      <c r="H21" s="44"/>
      <c r="I21" s="94" t="s">
        <v>767</v>
      </c>
    </row>
    <row r="22" spans="1:9" ht="9.75" customHeight="1">
      <c r="A22" s="44"/>
      <c r="B22" s="44"/>
      <c r="C22" s="44"/>
      <c r="D22" s="44"/>
      <c r="E22" s="44"/>
      <c r="F22" s="44"/>
      <c r="G22" s="44"/>
      <c r="H22" s="44"/>
      <c r="I22" s="94"/>
    </row>
    <row r="23" spans="1:9">
      <c r="A23" s="44"/>
      <c r="B23" s="44"/>
      <c r="C23" s="44"/>
      <c r="D23" s="44"/>
      <c r="E23" s="44"/>
      <c r="F23" s="44"/>
      <c r="G23" s="44"/>
      <c r="H23" s="44"/>
      <c r="I23" s="94"/>
    </row>
    <row r="24" spans="1:9">
      <c r="A24" s="44"/>
      <c r="B24" s="44"/>
      <c r="C24" s="44"/>
      <c r="D24" s="44"/>
      <c r="E24" s="44"/>
      <c r="F24" s="44"/>
      <c r="G24" s="44"/>
      <c r="H24" s="44"/>
      <c r="I24" s="94"/>
    </row>
    <row r="25" spans="1:9">
      <c r="A25" s="44"/>
      <c r="B25" s="44"/>
      <c r="C25" s="44"/>
      <c r="D25" s="44"/>
      <c r="E25" s="44"/>
      <c r="F25" s="44"/>
      <c r="G25" s="44"/>
      <c r="H25" s="44"/>
      <c r="I25" s="94"/>
    </row>
    <row r="26" spans="1:9">
      <c r="A26" s="44"/>
      <c r="B26" s="44"/>
      <c r="C26" s="44"/>
      <c r="D26" s="44"/>
      <c r="E26" s="44"/>
      <c r="F26" s="44"/>
      <c r="G26" s="44"/>
      <c r="H26" s="44"/>
      <c r="I26" s="94"/>
    </row>
    <row r="27" spans="1:9">
      <c r="A27" s="44"/>
      <c r="B27" s="44"/>
      <c r="C27" s="44"/>
      <c r="D27" s="44"/>
      <c r="E27" s="44"/>
      <c r="F27" s="44"/>
      <c r="G27" s="44"/>
      <c r="H27" s="44"/>
      <c r="I27" s="94"/>
    </row>
    <row r="28" spans="1:9">
      <c r="A28" s="44"/>
      <c r="B28" s="44"/>
      <c r="C28" s="44"/>
      <c r="D28" s="44"/>
      <c r="E28" s="44"/>
      <c r="F28" s="44"/>
      <c r="G28" s="44"/>
      <c r="H28" s="44"/>
      <c r="I28" s="94"/>
    </row>
    <row r="29" spans="1:9">
      <c r="A29" s="175"/>
      <c r="B29" s="175"/>
      <c r="C29" s="175"/>
      <c r="D29" s="175"/>
      <c r="E29" s="175"/>
      <c r="F29" s="175"/>
      <c r="G29" s="175"/>
      <c r="H29" s="175"/>
      <c r="I29" s="175"/>
    </row>
    <row r="30" spans="1:9">
      <c r="A30" s="175"/>
      <c r="B30" s="175"/>
      <c r="C30" s="175"/>
      <c r="D30" s="175"/>
      <c r="E30" s="175"/>
      <c r="F30" s="175"/>
      <c r="G30" s="175"/>
      <c r="H30" s="175"/>
      <c r="I30" s="175"/>
    </row>
    <row r="31" spans="1:9">
      <c r="A31" s="175"/>
      <c r="B31" s="175"/>
      <c r="C31" s="175"/>
      <c r="D31" s="175"/>
      <c r="E31" s="175"/>
      <c r="F31" s="175"/>
      <c r="G31" s="175"/>
      <c r="H31" s="175"/>
      <c r="I31" s="175"/>
    </row>
    <row r="32" spans="1:9">
      <c r="A32" s="44"/>
      <c r="B32" s="173"/>
      <c r="C32" s="172"/>
      <c r="D32" s="172"/>
      <c r="E32" s="172"/>
      <c r="F32" s="174"/>
      <c r="G32" s="174"/>
      <c r="H32" s="173"/>
      <c r="I32" s="172"/>
    </row>
    <row r="46" spans="1:9">
      <c r="A46" s="2006" t="s">
        <v>766</v>
      </c>
      <c r="B46" s="2006"/>
      <c r="C46" s="2006"/>
      <c r="D46" s="2006"/>
      <c r="E46" s="2006"/>
      <c r="F46" s="2006"/>
      <c r="G46" s="2006"/>
      <c r="H46" s="2006"/>
      <c r="I46" s="2006"/>
    </row>
    <row r="47" spans="1:9">
      <c r="A47" s="2006"/>
      <c r="B47" s="2006"/>
      <c r="C47" s="2006"/>
      <c r="D47" s="2006"/>
      <c r="E47" s="2006"/>
      <c r="F47" s="2006"/>
      <c r="G47" s="2006"/>
      <c r="H47" s="2006"/>
      <c r="I47" s="2006"/>
    </row>
    <row r="48" spans="1:9">
      <c r="A48" s="2006"/>
      <c r="B48" s="2006"/>
      <c r="C48" s="2006"/>
      <c r="D48" s="2006"/>
      <c r="E48" s="2006"/>
      <c r="F48" s="2006"/>
      <c r="G48" s="2006"/>
      <c r="H48" s="2006"/>
      <c r="I48" s="2006"/>
    </row>
  </sheetData>
  <mergeCells count="3">
    <mergeCell ref="B3:G3"/>
    <mergeCell ref="C2:I2"/>
    <mergeCell ref="A46:I48"/>
  </mergeCells>
  <phoneticPr fontId="3"/>
  <printOptions horizontalCentered="1"/>
  <pageMargins left="0.98425196850393704" right="0.98425196850393704" top="1.1811023622047245" bottom="1.1811023622047245" header="0.51181102362204722" footer="0.51181102362204722"/>
  <pageSetup paperSize="9" scale="98"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7A99C-F17E-4246-9C5A-0E7DC0E21DC6}">
  <dimension ref="A1:M59"/>
  <sheetViews>
    <sheetView view="pageBreakPreview" topLeftCell="A43" zoomScaleNormal="100" zoomScaleSheetLayoutView="100" workbookViewId="0">
      <selection activeCell="I49" sqref="I49"/>
    </sheetView>
  </sheetViews>
  <sheetFormatPr defaultColWidth="10.75" defaultRowHeight="13.5"/>
  <cols>
    <col min="1" max="1" width="9.125" style="1" customWidth="1"/>
    <col min="2" max="2" width="10.75" style="1" customWidth="1"/>
    <col min="3" max="10" width="9.125" style="1" customWidth="1"/>
    <col min="11" max="11" width="7.375" style="1" customWidth="1"/>
    <col min="12" max="12" width="10.75" style="1"/>
    <col min="13" max="13" width="18.25" style="1" customWidth="1"/>
    <col min="14" max="16384" width="10.75" style="1"/>
  </cols>
  <sheetData>
    <row r="1" spans="1:13" ht="18.75">
      <c r="A1" s="223" t="s">
        <v>816</v>
      </c>
    </row>
    <row r="2" spans="1:13" ht="30.75" customHeight="1" thickBot="1">
      <c r="G2" s="1" t="s">
        <v>815</v>
      </c>
    </row>
    <row r="3" spans="1:13" ht="30.75" customHeight="1">
      <c r="A3" s="2008" t="s">
        <v>378</v>
      </c>
      <c r="B3" s="2010" t="s">
        <v>810</v>
      </c>
      <c r="C3" s="2012" t="s">
        <v>814</v>
      </c>
      <c r="D3" s="2013"/>
      <c r="E3" s="2012" t="s">
        <v>813</v>
      </c>
      <c r="F3" s="2014"/>
      <c r="G3" s="222" t="s">
        <v>812</v>
      </c>
      <c r="H3" s="222"/>
      <c r="I3" s="221" t="s">
        <v>811</v>
      </c>
      <c r="J3" s="2008" t="s">
        <v>809</v>
      </c>
    </row>
    <row r="4" spans="1:13" ht="30.75" customHeight="1" thickBot="1">
      <c r="A4" s="2009"/>
      <c r="B4" s="2011"/>
      <c r="C4" s="218" t="s">
        <v>810</v>
      </c>
      <c r="D4" s="190" t="s">
        <v>809</v>
      </c>
      <c r="E4" s="218" t="s">
        <v>810</v>
      </c>
      <c r="F4" s="220" t="s">
        <v>809</v>
      </c>
      <c r="G4" s="220" t="s">
        <v>810</v>
      </c>
      <c r="H4" s="219" t="s">
        <v>809</v>
      </c>
      <c r="I4" s="218" t="s">
        <v>808</v>
      </c>
      <c r="J4" s="2009"/>
    </row>
    <row r="5" spans="1:13" ht="30.75" customHeight="1">
      <c r="A5" s="214" t="s">
        <v>807</v>
      </c>
      <c r="B5" s="21">
        <v>46233</v>
      </c>
      <c r="C5" s="21">
        <v>19386</v>
      </c>
      <c r="D5" s="212">
        <f t="shared" ref="D5:D13" si="0">SUM(C5/B5*100)</f>
        <v>41.931088183764842</v>
      </c>
      <c r="E5" s="21">
        <v>10555</v>
      </c>
      <c r="F5" s="212">
        <f t="shared" ref="F5:F13" si="1">SUM(E5/B5*100)</f>
        <v>22.830013194038891</v>
      </c>
      <c r="G5" s="21">
        <v>16198</v>
      </c>
      <c r="H5" s="217">
        <f t="shared" ref="H5:H13" si="2">SUM(G5/B5*100)</f>
        <v>35.035580645859014</v>
      </c>
      <c r="I5" s="216">
        <v>101</v>
      </c>
      <c r="J5" s="210">
        <f t="shared" ref="J5:J13" si="3">SUM(I5/B5*100)</f>
        <v>0.21845867670278804</v>
      </c>
      <c r="M5" s="215"/>
    </row>
    <row r="6" spans="1:13" ht="30.75" customHeight="1">
      <c r="A6" s="214" t="s">
        <v>806</v>
      </c>
      <c r="B6" s="21">
        <v>60648</v>
      </c>
      <c r="C6" s="21">
        <v>15862</v>
      </c>
      <c r="D6" s="212">
        <f t="shared" si="0"/>
        <v>26.154201292705448</v>
      </c>
      <c r="E6" s="21">
        <v>13149</v>
      </c>
      <c r="F6" s="212">
        <f t="shared" si="1"/>
        <v>21.680846853977048</v>
      </c>
      <c r="G6" s="21">
        <v>31571</v>
      </c>
      <c r="H6" s="212">
        <f t="shared" si="2"/>
        <v>52.056127160005275</v>
      </c>
      <c r="I6" s="211">
        <v>71</v>
      </c>
      <c r="J6" s="210">
        <f t="shared" si="3"/>
        <v>0.11706898826012399</v>
      </c>
      <c r="M6" s="215"/>
    </row>
    <row r="7" spans="1:13" ht="30.75" customHeight="1">
      <c r="A7" s="214" t="s">
        <v>451</v>
      </c>
      <c r="B7" s="21">
        <v>70194</v>
      </c>
      <c r="C7" s="21">
        <v>12129</v>
      </c>
      <c r="D7" s="212">
        <f t="shared" si="0"/>
        <v>17.279254637148476</v>
      </c>
      <c r="E7" s="21">
        <v>16275</v>
      </c>
      <c r="F7" s="212">
        <f t="shared" si="1"/>
        <v>23.185742371142833</v>
      </c>
      <c r="G7" s="21">
        <v>41679</v>
      </c>
      <c r="H7" s="212">
        <f t="shared" si="2"/>
        <v>59.376869817933155</v>
      </c>
      <c r="I7" s="211">
        <v>116</v>
      </c>
      <c r="J7" s="210">
        <f t="shared" si="3"/>
        <v>0.16525628971137135</v>
      </c>
      <c r="M7" s="215"/>
    </row>
    <row r="8" spans="1:13" ht="30.75" customHeight="1">
      <c r="A8" s="214" t="s">
        <v>805</v>
      </c>
      <c r="B8" s="21">
        <v>81513</v>
      </c>
      <c r="C8" s="21">
        <v>9294</v>
      </c>
      <c r="D8" s="212">
        <f t="shared" si="0"/>
        <v>11.401862279636376</v>
      </c>
      <c r="E8" s="21">
        <v>20218</v>
      </c>
      <c r="F8" s="212">
        <f t="shared" si="1"/>
        <v>24.803405591746102</v>
      </c>
      <c r="G8" s="21">
        <v>51798</v>
      </c>
      <c r="H8" s="212">
        <f t="shared" si="2"/>
        <v>63.54569209819293</v>
      </c>
      <c r="I8" s="211">
        <v>233</v>
      </c>
      <c r="J8" s="210">
        <f t="shared" si="3"/>
        <v>0.2858439758075399</v>
      </c>
      <c r="M8" s="215"/>
    </row>
    <row r="9" spans="1:13" ht="30.75" customHeight="1">
      <c r="A9" s="214" t="s">
        <v>804</v>
      </c>
      <c r="B9" s="21">
        <v>90328</v>
      </c>
      <c r="C9" s="21">
        <v>7227</v>
      </c>
      <c r="D9" s="212">
        <f t="shared" si="0"/>
        <v>8.0008413780887437</v>
      </c>
      <c r="E9" s="21">
        <v>20995</v>
      </c>
      <c r="F9" s="212">
        <f t="shared" si="1"/>
        <v>23.243069701532193</v>
      </c>
      <c r="G9" s="21">
        <v>61506</v>
      </c>
      <c r="H9" s="212">
        <f t="shared" si="2"/>
        <v>68.091843060844923</v>
      </c>
      <c r="I9" s="211">
        <v>640</v>
      </c>
      <c r="J9" s="210">
        <f t="shared" si="3"/>
        <v>0.70852891683641839</v>
      </c>
      <c r="M9" s="215"/>
    </row>
    <row r="10" spans="1:13" ht="30.75" customHeight="1">
      <c r="A10" s="214" t="s">
        <v>440</v>
      </c>
      <c r="B10" s="213">
        <v>92615</v>
      </c>
      <c r="C10" s="21">
        <v>5388</v>
      </c>
      <c r="D10" s="212">
        <f t="shared" si="0"/>
        <v>5.8176321330238085</v>
      </c>
      <c r="E10" s="21">
        <v>20169</v>
      </c>
      <c r="F10" s="212">
        <f t="shared" si="1"/>
        <v>21.777249905522865</v>
      </c>
      <c r="G10" s="21">
        <v>64971</v>
      </c>
      <c r="H10" s="212">
        <f t="shared" si="2"/>
        <v>70.151703287804352</v>
      </c>
      <c r="I10" s="211">
        <v>2084</v>
      </c>
      <c r="J10" s="210">
        <f t="shared" si="3"/>
        <v>2.2501754575392758</v>
      </c>
      <c r="M10" s="215"/>
    </row>
    <row r="11" spans="1:13" ht="30.75" customHeight="1">
      <c r="A11" s="214" t="s">
        <v>439</v>
      </c>
      <c r="B11" s="213">
        <v>94455</v>
      </c>
      <c r="C11" s="21">
        <v>4290</v>
      </c>
      <c r="D11" s="212">
        <f t="shared" si="0"/>
        <v>4.5418453231697633</v>
      </c>
      <c r="E11" s="21">
        <v>17809</v>
      </c>
      <c r="F11" s="212">
        <f t="shared" si="1"/>
        <v>18.854480969773967</v>
      </c>
      <c r="G11" s="21">
        <v>68602</v>
      </c>
      <c r="H11" s="212">
        <f t="shared" si="2"/>
        <v>72.629294372981846</v>
      </c>
      <c r="I11" s="211">
        <v>3754</v>
      </c>
      <c r="J11" s="210">
        <f t="shared" si="3"/>
        <v>3.9743793340744271</v>
      </c>
      <c r="M11" s="215"/>
    </row>
    <row r="12" spans="1:13" ht="30.75" customHeight="1">
      <c r="A12" s="214" t="s">
        <v>438</v>
      </c>
      <c r="B12" s="213">
        <v>99865</v>
      </c>
      <c r="C12" s="21">
        <v>3133</v>
      </c>
      <c r="D12" s="212">
        <f t="shared" si="0"/>
        <v>3.1372352676112754</v>
      </c>
      <c r="E12" s="21">
        <v>17268</v>
      </c>
      <c r="F12" s="212">
        <f t="shared" si="1"/>
        <v>17.291343313473188</v>
      </c>
      <c r="G12" s="21">
        <v>69190</v>
      </c>
      <c r="H12" s="212">
        <f t="shared" si="2"/>
        <v>69.283532769238477</v>
      </c>
      <c r="I12" s="211">
        <v>10274</v>
      </c>
      <c r="J12" s="210">
        <f t="shared" si="3"/>
        <v>10.287888649677065</v>
      </c>
    </row>
    <row r="13" spans="1:13" ht="30.75" customHeight="1" thickBot="1">
      <c r="A13" s="209" t="s">
        <v>5</v>
      </c>
      <c r="B13" s="208">
        <v>104770</v>
      </c>
      <c r="C13" s="207">
        <v>3122</v>
      </c>
      <c r="D13" s="206">
        <f t="shared" si="0"/>
        <v>2.9798606471318125</v>
      </c>
      <c r="E13" s="207">
        <v>20412</v>
      </c>
      <c r="F13" s="206">
        <f t="shared" si="1"/>
        <v>19.482676338646559</v>
      </c>
      <c r="G13" s="207">
        <v>74784</v>
      </c>
      <c r="H13" s="206">
        <f t="shared" si="2"/>
        <v>71.379211606375875</v>
      </c>
      <c r="I13" s="205">
        <v>6452</v>
      </c>
      <c r="J13" s="204">
        <f t="shared" si="3"/>
        <v>6.1582514078457571</v>
      </c>
    </row>
    <row r="14" spans="1:13">
      <c r="A14" s="44"/>
      <c r="B14" s="203"/>
      <c r="J14" s="7" t="s">
        <v>803</v>
      </c>
    </row>
    <row r="34" spans="3:3" ht="18" customHeight="1"/>
    <row r="35" spans="3:3" ht="18" customHeight="1"/>
    <row r="36" spans="3:3" ht="18" customHeight="1"/>
    <row r="37" spans="3:3" ht="18" customHeight="1"/>
    <row r="38" spans="3:3" ht="18" customHeight="1"/>
    <row r="39" spans="3:3" ht="18" customHeight="1"/>
    <row r="40" spans="3:3" ht="18" customHeight="1"/>
    <row r="41" spans="3:3" ht="18" customHeight="1"/>
    <row r="47" spans="3:3" ht="26.25" customHeight="1">
      <c r="C47" s="66" t="s">
        <v>802</v>
      </c>
    </row>
    <row r="48" spans="3:3" ht="26.25" customHeight="1">
      <c r="C48" s="66" t="s">
        <v>801</v>
      </c>
    </row>
    <row r="49" spans="2:9" ht="26.25" customHeight="1">
      <c r="B49" s="202"/>
      <c r="C49" s="70" t="s">
        <v>800</v>
      </c>
      <c r="D49" s="201"/>
      <c r="E49" s="201"/>
      <c r="F49" s="201"/>
      <c r="G49" s="201"/>
      <c r="H49" s="201"/>
      <c r="I49" s="201"/>
    </row>
    <row r="50" spans="2:9" ht="26.25" customHeight="1">
      <c r="B50" s="201"/>
      <c r="C50" s="2007"/>
      <c r="D50" s="2007"/>
      <c r="E50" s="2007"/>
      <c r="F50" s="2007"/>
      <c r="G50" s="2007"/>
      <c r="H50" s="2007"/>
      <c r="I50" s="2007"/>
    </row>
    <row r="51" spans="2:9" ht="26.25" customHeight="1">
      <c r="B51" s="201"/>
      <c r="C51" s="201"/>
      <c r="D51" s="201"/>
      <c r="E51" s="201"/>
      <c r="F51" s="201"/>
      <c r="G51" s="201"/>
      <c r="H51" s="201"/>
      <c r="I51" s="201"/>
    </row>
    <row r="52" spans="2:9" ht="26.25" customHeight="1">
      <c r="B52" s="201"/>
      <c r="C52" s="201"/>
      <c r="D52" s="201"/>
      <c r="E52" s="201"/>
      <c r="F52" s="201"/>
      <c r="G52" s="201"/>
      <c r="H52" s="201"/>
      <c r="I52" s="201"/>
    </row>
    <row r="53" spans="2:9" ht="26.25" customHeight="1">
      <c r="B53" s="201"/>
      <c r="C53" s="201"/>
      <c r="D53" s="201"/>
      <c r="E53" s="201"/>
      <c r="F53" s="201"/>
      <c r="G53" s="201"/>
      <c r="H53" s="201"/>
      <c r="I53" s="201"/>
    </row>
    <row r="54" spans="2:9" ht="26.25" customHeight="1">
      <c r="B54" s="201"/>
      <c r="C54" s="2007"/>
      <c r="D54" s="2007"/>
      <c r="E54" s="2007"/>
      <c r="F54" s="2007"/>
      <c r="G54" s="2007"/>
      <c r="H54" s="2007"/>
      <c r="I54" s="2007"/>
    </row>
    <row r="55" spans="2:9" ht="26.25" customHeight="1">
      <c r="B55" s="201"/>
      <c r="C55" s="202"/>
      <c r="D55" s="202"/>
      <c r="E55" s="202"/>
      <c r="F55" s="202"/>
      <c r="G55" s="202"/>
      <c r="H55" s="202"/>
      <c r="I55" s="202"/>
    </row>
    <row r="56" spans="2:9" ht="26.25" customHeight="1">
      <c r="B56" s="201"/>
      <c r="C56" s="201"/>
      <c r="D56" s="201"/>
      <c r="E56" s="201"/>
      <c r="F56" s="201"/>
      <c r="G56" s="201"/>
      <c r="H56" s="201"/>
      <c r="I56" s="201"/>
    </row>
    <row r="57" spans="2:9" ht="26.25" customHeight="1">
      <c r="B57" s="201"/>
      <c r="C57" s="201"/>
      <c r="D57" s="201"/>
      <c r="E57" s="201"/>
      <c r="F57" s="201"/>
      <c r="G57" s="201"/>
      <c r="H57" s="201"/>
      <c r="I57" s="201"/>
    </row>
    <row r="58" spans="2:9" ht="26.25" customHeight="1">
      <c r="B58" s="201"/>
      <c r="C58" s="202"/>
      <c r="D58" s="202"/>
      <c r="E58" s="202"/>
      <c r="F58" s="202"/>
      <c r="G58" s="202"/>
      <c r="H58" s="202"/>
      <c r="I58" s="202"/>
    </row>
    <row r="59" spans="2:9" ht="26.25" customHeight="1">
      <c r="B59" s="201"/>
      <c r="C59" s="201"/>
      <c r="D59" s="201"/>
      <c r="E59" s="201"/>
      <c r="F59" s="201"/>
      <c r="G59" s="201"/>
      <c r="H59" s="201"/>
      <c r="I59" s="201"/>
    </row>
  </sheetData>
  <mergeCells count="7">
    <mergeCell ref="C54:I54"/>
    <mergeCell ref="C50:I50"/>
    <mergeCell ref="A3:A4"/>
    <mergeCell ref="B3:B4"/>
    <mergeCell ref="J3:J4"/>
    <mergeCell ref="C3:D3"/>
    <mergeCell ref="E3:F3"/>
  </mergeCells>
  <phoneticPr fontId="3"/>
  <printOptions horizontalCentered="1"/>
  <pageMargins left="0.98425196850393704" right="1.1023622047244095" top="1.1811023622047245" bottom="1.1811023622047245" header="0.51181102362204722" footer="0.51181102362204722"/>
  <pageSetup paperSize="9" scale="77" fitToHeight="2" orientation="portrait" r:id="rId1"/>
  <headerFooter alignWithMargins="0"/>
  <rowBreaks count="1" manualBreakCount="1">
    <brk id="49" max="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E5B28-F902-428F-BEF4-7C6067D82C11}">
  <dimension ref="A1:K74"/>
  <sheetViews>
    <sheetView view="pageBreakPreview" zoomScaleNormal="100" zoomScaleSheetLayoutView="100" workbookViewId="0"/>
  </sheetViews>
  <sheetFormatPr defaultRowHeight="13.5"/>
  <cols>
    <col min="1" max="1" width="29.125" style="1" customWidth="1"/>
    <col min="2" max="8" width="7.625" style="1" customWidth="1"/>
    <col min="9" max="10" width="7.625" style="224" customWidth="1"/>
    <col min="11" max="12" width="7.375" style="1" customWidth="1"/>
    <col min="13" max="16384" width="9" style="1"/>
  </cols>
  <sheetData>
    <row r="1" spans="1:11" ht="18.75">
      <c r="A1" s="223" t="s">
        <v>857</v>
      </c>
    </row>
    <row r="2" spans="1:11" ht="18" customHeight="1" thickBot="1">
      <c r="B2" s="2018" t="s">
        <v>856</v>
      </c>
      <c r="C2" s="2018"/>
      <c r="D2" s="2018"/>
      <c r="E2" s="2018"/>
      <c r="F2" s="2018"/>
      <c r="G2" s="2018"/>
      <c r="H2" s="2018"/>
      <c r="I2" s="2018"/>
      <c r="J2" s="2018"/>
      <c r="K2" s="2018"/>
    </row>
    <row r="3" spans="1:11" ht="16.5" customHeight="1">
      <c r="A3" s="269" t="s">
        <v>852</v>
      </c>
      <c r="B3" s="2015" t="s">
        <v>855</v>
      </c>
      <c r="C3" s="2008"/>
      <c r="D3" s="2008"/>
      <c r="E3" s="2008"/>
      <c r="F3" s="2008"/>
      <c r="G3" s="2008"/>
      <c r="H3" s="2008"/>
      <c r="I3" s="2008"/>
      <c r="J3" s="2008"/>
      <c r="K3" s="2008"/>
    </row>
    <row r="4" spans="1:11" ht="16.5" customHeight="1" thickBot="1">
      <c r="A4" s="268" t="s">
        <v>850</v>
      </c>
      <c r="B4" s="267" t="s">
        <v>849</v>
      </c>
      <c r="C4" s="266" t="s">
        <v>848</v>
      </c>
      <c r="D4" s="265" t="s">
        <v>847</v>
      </c>
      <c r="E4" s="265" t="s">
        <v>846</v>
      </c>
      <c r="F4" s="265" t="s">
        <v>845</v>
      </c>
      <c r="G4" s="265" t="s">
        <v>844</v>
      </c>
      <c r="H4" s="265" t="s">
        <v>843</v>
      </c>
      <c r="I4" s="245" t="s">
        <v>842</v>
      </c>
      <c r="J4" s="245" t="s">
        <v>841</v>
      </c>
      <c r="K4" s="244" t="s">
        <v>840</v>
      </c>
    </row>
    <row r="5" spans="1:11" ht="18" customHeight="1">
      <c r="A5" s="243" t="s">
        <v>839</v>
      </c>
      <c r="B5" s="264">
        <v>9</v>
      </c>
      <c r="C5" s="264">
        <v>20</v>
      </c>
      <c r="D5" s="264">
        <v>21</v>
      </c>
      <c r="E5" s="264">
        <v>36</v>
      </c>
      <c r="F5" s="262">
        <v>29</v>
      </c>
      <c r="G5" s="257">
        <v>30</v>
      </c>
      <c r="H5" s="233">
        <v>59</v>
      </c>
      <c r="I5" s="233">
        <v>52</v>
      </c>
      <c r="J5" s="233">
        <v>56</v>
      </c>
      <c r="K5" s="259">
        <v>57</v>
      </c>
    </row>
    <row r="6" spans="1:11" ht="18" customHeight="1">
      <c r="A6" s="236" t="s">
        <v>838</v>
      </c>
      <c r="B6" s="261">
        <v>1</v>
      </c>
      <c r="C6" s="261">
        <v>5</v>
      </c>
      <c r="D6" s="261">
        <v>3</v>
      </c>
      <c r="E6" s="261">
        <v>2</v>
      </c>
      <c r="F6" s="262">
        <v>2</v>
      </c>
      <c r="G6" s="257">
        <v>1</v>
      </c>
      <c r="H6" s="233">
        <v>6</v>
      </c>
      <c r="I6" s="233">
        <v>4</v>
      </c>
      <c r="J6" s="233">
        <v>4</v>
      </c>
      <c r="K6" s="259">
        <v>3</v>
      </c>
    </row>
    <row r="7" spans="1:11" ht="18" customHeight="1">
      <c r="A7" s="236" t="s">
        <v>837</v>
      </c>
      <c r="B7" s="261">
        <v>1002</v>
      </c>
      <c r="C7" s="261">
        <v>1193</v>
      </c>
      <c r="D7" s="261">
        <v>1117</v>
      </c>
      <c r="E7" s="261">
        <v>1075</v>
      </c>
      <c r="F7" s="262">
        <v>1021</v>
      </c>
      <c r="G7" s="257">
        <v>986</v>
      </c>
      <c r="H7" s="233">
        <v>1050</v>
      </c>
      <c r="I7" s="233">
        <v>992</v>
      </c>
      <c r="J7" s="233">
        <v>985</v>
      </c>
      <c r="K7" s="259">
        <v>966</v>
      </c>
    </row>
    <row r="8" spans="1:11" ht="18" customHeight="1">
      <c r="A8" s="236" t="s">
        <v>836</v>
      </c>
      <c r="B8" s="261">
        <v>538</v>
      </c>
      <c r="C8" s="261">
        <v>565</v>
      </c>
      <c r="D8" s="261">
        <v>427</v>
      </c>
      <c r="E8" s="261">
        <v>398</v>
      </c>
      <c r="F8" s="262">
        <v>366</v>
      </c>
      <c r="G8" s="257">
        <v>358</v>
      </c>
      <c r="H8" s="233">
        <v>371</v>
      </c>
      <c r="I8" s="233">
        <v>353</v>
      </c>
      <c r="J8" s="233">
        <v>340</v>
      </c>
      <c r="K8" s="259">
        <v>323</v>
      </c>
    </row>
    <row r="9" spans="1:11" ht="18" customHeight="1">
      <c r="A9" s="236" t="s">
        <v>835</v>
      </c>
      <c r="B9" s="261">
        <v>2</v>
      </c>
      <c r="C9" s="261">
        <v>3</v>
      </c>
      <c r="D9" s="261">
        <v>4</v>
      </c>
      <c r="E9" s="261">
        <v>2</v>
      </c>
      <c r="F9" s="262">
        <v>2</v>
      </c>
      <c r="G9" s="257">
        <v>2</v>
      </c>
      <c r="H9" s="233">
        <v>3</v>
      </c>
      <c r="I9" s="233">
        <v>2</v>
      </c>
      <c r="J9" s="233">
        <v>1</v>
      </c>
      <c r="K9" s="259">
        <v>2</v>
      </c>
    </row>
    <row r="10" spans="1:11" ht="18" customHeight="1">
      <c r="A10" s="236" t="s">
        <v>834</v>
      </c>
      <c r="B10" s="261">
        <v>100</v>
      </c>
      <c r="C10" s="261">
        <v>129</v>
      </c>
      <c r="D10" s="261">
        <v>132</v>
      </c>
      <c r="E10" s="261">
        <v>138</v>
      </c>
      <c r="F10" s="260" t="s">
        <v>772</v>
      </c>
      <c r="G10" s="235" t="s">
        <v>772</v>
      </c>
      <c r="H10" s="235" t="s">
        <v>772</v>
      </c>
      <c r="I10" s="237" t="s">
        <v>772</v>
      </c>
      <c r="J10" s="237" t="s">
        <v>772</v>
      </c>
      <c r="K10" s="239" t="s">
        <v>769</v>
      </c>
    </row>
    <row r="11" spans="1:11" ht="18" customHeight="1">
      <c r="A11" s="236" t="s">
        <v>833</v>
      </c>
      <c r="B11" s="235" t="s">
        <v>772</v>
      </c>
      <c r="C11" s="235" t="s">
        <v>772</v>
      </c>
      <c r="D11" s="235" t="s">
        <v>772</v>
      </c>
      <c r="E11" s="235" t="s">
        <v>772</v>
      </c>
      <c r="F11" s="258">
        <v>80</v>
      </c>
      <c r="G11" s="257">
        <v>94</v>
      </c>
      <c r="H11" s="233">
        <v>145</v>
      </c>
      <c r="I11" s="233">
        <v>118</v>
      </c>
      <c r="J11" s="233">
        <v>129</v>
      </c>
      <c r="K11" s="263">
        <v>120</v>
      </c>
    </row>
    <row r="12" spans="1:11" ht="18" customHeight="1">
      <c r="A12" s="236" t="s">
        <v>832</v>
      </c>
      <c r="B12" s="235" t="s">
        <v>772</v>
      </c>
      <c r="C12" s="235" t="s">
        <v>772</v>
      </c>
      <c r="D12" s="235" t="s">
        <v>772</v>
      </c>
      <c r="E12" s="235" t="s">
        <v>772</v>
      </c>
      <c r="F12" s="258">
        <v>77</v>
      </c>
      <c r="G12" s="257">
        <v>88</v>
      </c>
      <c r="H12" s="233" t="s">
        <v>772</v>
      </c>
      <c r="I12" s="233" t="s">
        <v>772</v>
      </c>
      <c r="J12" s="237" t="s">
        <v>772</v>
      </c>
      <c r="K12" s="235" t="s">
        <v>769</v>
      </c>
    </row>
    <row r="13" spans="1:11" ht="18" customHeight="1">
      <c r="A13" s="236" t="s">
        <v>831</v>
      </c>
      <c r="B13" s="235" t="s">
        <v>772</v>
      </c>
      <c r="C13" s="235" t="s">
        <v>772</v>
      </c>
      <c r="D13" s="235" t="s">
        <v>772</v>
      </c>
      <c r="E13" s="235" t="s">
        <v>772</v>
      </c>
      <c r="F13" s="258" t="s">
        <v>772</v>
      </c>
      <c r="G13" s="235" t="s">
        <v>772</v>
      </c>
      <c r="H13" s="258">
        <v>133</v>
      </c>
      <c r="I13" s="233">
        <v>126</v>
      </c>
      <c r="J13" s="233">
        <v>139</v>
      </c>
      <c r="K13" s="263">
        <v>136</v>
      </c>
    </row>
    <row r="14" spans="1:11" ht="18" customHeight="1">
      <c r="A14" s="236" t="s">
        <v>830</v>
      </c>
      <c r="B14" s="261">
        <v>2771</v>
      </c>
      <c r="C14" s="261">
        <v>2978</v>
      </c>
      <c r="D14" s="261">
        <v>2851</v>
      </c>
      <c r="E14" s="261">
        <v>2813</v>
      </c>
      <c r="F14" s="262">
        <v>1936</v>
      </c>
      <c r="G14" s="257">
        <v>2030</v>
      </c>
      <c r="H14" s="233">
        <v>2222</v>
      </c>
      <c r="I14" s="233">
        <v>2062</v>
      </c>
      <c r="J14" s="233">
        <v>2251</v>
      </c>
      <c r="K14" s="259">
        <v>2134</v>
      </c>
    </row>
    <row r="15" spans="1:11" ht="18" customHeight="1">
      <c r="A15" s="236" t="s">
        <v>829</v>
      </c>
      <c r="B15" s="261">
        <v>63</v>
      </c>
      <c r="C15" s="261">
        <v>84</v>
      </c>
      <c r="D15" s="261">
        <v>87</v>
      </c>
      <c r="E15" s="261">
        <v>90</v>
      </c>
      <c r="F15" s="262">
        <v>82</v>
      </c>
      <c r="G15" s="257">
        <v>84</v>
      </c>
      <c r="H15" s="233">
        <v>101</v>
      </c>
      <c r="I15" s="233">
        <v>116</v>
      </c>
      <c r="J15" s="233">
        <v>120</v>
      </c>
      <c r="K15" s="259">
        <v>123</v>
      </c>
    </row>
    <row r="16" spans="1:11" ht="18" customHeight="1">
      <c r="A16" s="236" t="s">
        <v>854</v>
      </c>
      <c r="B16" s="261">
        <v>177</v>
      </c>
      <c r="C16" s="261">
        <v>265</v>
      </c>
      <c r="D16" s="261">
        <v>253</v>
      </c>
      <c r="E16" s="261">
        <v>255</v>
      </c>
      <c r="F16" s="262">
        <v>247</v>
      </c>
      <c r="G16" s="257">
        <v>271</v>
      </c>
      <c r="H16" s="233" t="s">
        <v>772</v>
      </c>
      <c r="I16" s="237" t="s">
        <v>772</v>
      </c>
      <c r="J16" s="237" t="s">
        <v>772</v>
      </c>
      <c r="K16" s="235" t="s">
        <v>769</v>
      </c>
    </row>
    <row r="17" spans="1:11" ht="18" customHeight="1">
      <c r="A17" s="236" t="s">
        <v>827</v>
      </c>
      <c r="B17" s="235" t="s">
        <v>772</v>
      </c>
      <c r="C17" s="235" t="s">
        <v>772</v>
      </c>
      <c r="D17" s="235" t="s">
        <v>772</v>
      </c>
      <c r="E17" s="235" t="s">
        <v>772</v>
      </c>
      <c r="F17" s="258" t="s">
        <v>772</v>
      </c>
      <c r="G17" s="235" t="s">
        <v>772</v>
      </c>
      <c r="H17" s="258">
        <v>456</v>
      </c>
      <c r="I17" s="233">
        <v>450</v>
      </c>
      <c r="J17" s="233">
        <v>458</v>
      </c>
      <c r="K17" s="259">
        <v>446</v>
      </c>
    </row>
    <row r="18" spans="1:11" ht="18" customHeight="1">
      <c r="A18" s="236" t="s">
        <v>826</v>
      </c>
      <c r="B18" s="261">
        <v>1399</v>
      </c>
      <c r="C18" s="261">
        <v>1739</v>
      </c>
      <c r="D18" s="261">
        <v>1771</v>
      </c>
      <c r="E18" s="261">
        <v>1842</v>
      </c>
      <c r="F18" s="260" t="s">
        <v>772</v>
      </c>
      <c r="G18" s="235" t="s">
        <v>772</v>
      </c>
      <c r="H18" s="235" t="s">
        <v>772</v>
      </c>
      <c r="I18" s="237" t="s">
        <v>772</v>
      </c>
      <c r="J18" s="237" t="s">
        <v>772</v>
      </c>
      <c r="K18" s="235" t="s">
        <v>769</v>
      </c>
    </row>
    <row r="19" spans="1:11" ht="18" customHeight="1">
      <c r="A19" s="236" t="s">
        <v>825</v>
      </c>
      <c r="B19" s="235" t="s">
        <v>772</v>
      </c>
      <c r="C19" s="235" t="s">
        <v>772</v>
      </c>
      <c r="D19" s="235" t="s">
        <v>772</v>
      </c>
      <c r="E19" s="235" t="s">
        <v>772</v>
      </c>
      <c r="F19" s="258" t="s">
        <v>772</v>
      </c>
      <c r="G19" s="235" t="s">
        <v>772</v>
      </c>
      <c r="H19" s="258">
        <v>388</v>
      </c>
      <c r="I19" s="237">
        <v>355</v>
      </c>
      <c r="J19" s="237">
        <v>413</v>
      </c>
      <c r="K19" s="259">
        <v>409</v>
      </c>
    </row>
    <row r="20" spans="1:11" ht="18" customHeight="1">
      <c r="A20" s="236" t="s">
        <v>824</v>
      </c>
      <c r="B20" s="235" t="s">
        <v>772</v>
      </c>
      <c r="C20" s="235" t="s">
        <v>772</v>
      </c>
      <c r="D20" s="235" t="s">
        <v>772</v>
      </c>
      <c r="E20" s="235" t="s">
        <v>772</v>
      </c>
      <c r="F20" s="235">
        <v>865</v>
      </c>
      <c r="G20" s="257">
        <v>911</v>
      </c>
      <c r="H20" s="233" t="s">
        <v>772</v>
      </c>
      <c r="I20" s="237" t="s">
        <v>772</v>
      </c>
      <c r="J20" s="237" t="s">
        <v>772</v>
      </c>
      <c r="K20" s="235" t="s">
        <v>769</v>
      </c>
    </row>
    <row r="21" spans="1:11" ht="18" customHeight="1">
      <c r="A21" s="236" t="s">
        <v>823</v>
      </c>
      <c r="B21" s="235" t="s">
        <v>772</v>
      </c>
      <c r="C21" s="235" t="s">
        <v>772</v>
      </c>
      <c r="D21" s="235" t="s">
        <v>772</v>
      </c>
      <c r="E21" s="235" t="s">
        <v>772</v>
      </c>
      <c r="F21" s="258" t="s">
        <v>772</v>
      </c>
      <c r="G21" s="235" t="s">
        <v>772</v>
      </c>
      <c r="H21" s="258">
        <v>911</v>
      </c>
      <c r="I21" s="233">
        <v>856</v>
      </c>
      <c r="J21" s="233">
        <v>926</v>
      </c>
      <c r="K21" s="237">
        <v>933</v>
      </c>
    </row>
    <row r="22" spans="1:11" ht="18" customHeight="1">
      <c r="A22" s="236" t="s">
        <v>822</v>
      </c>
      <c r="B22" s="235" t="s">
        <v>772</v>
      </c>
      <c r="C22" s="235" t="s">
        <v>772</v>
      </c>
      <c r="D22" s="235" t="s">
        <v>772</v>
      </c>
      <c r="E22" s="235" t="s">
        <v>772</v>
      </c>
      <c r="F22" s="258" t="s">
        <v>772</v>
      </c>
      <c r="G22" s="235" t="s">
        <v>772</v>
      </c>
      <c r="H22" s="258">
        <v>696</v>
      </c>
      <c r="I22" s="233">
        <v>666</v>
      </c>
      <c r="J22" s="233">
        <v>714</v>
      </c>
      <c r="K22" s="237">
        <v>686</v>
      </c>
    </row>
    <row r="23" spans="1:11" ht="18" customHeight="1">
      <c r="A23" s="236" t="s">
        <v>853</v>
      </c>
      <c r="B23" s="235" t="s">
        <v>772</v>
      </c>
      <c r="C23" s="235" t="s">
        <v>772</v>
      </c>
      <c r="D23" s="235" t="s">
        <v>772</v>
      </c>
      <c r="E23" s="235" t="s">
        <v>772</v>
      </c>
      <c r="F23" s="235">
        <v>140</v>
      </c>
      <c r="G23" s="257">
        <v>170</v>
      </c>
      <c r="H23" s="233">
        <v>183</v>
      </c>
      <c r="I23" s="233">
        <v>192</v>
      </c>
      <c r="J23" s="233">
        <v>223</v>
      </c>
      <c r="K23" s="241">
        <v>232</v>
      </c>
    </row>
    <row r="24" spans="1:11" ht="18" customHeight="1">
      <c r="A24" s="236" t="s">
        <v>820</v>
      </c>
      <c r="B24" s="235" t="s">
        <v>772</v>
      </c>
      <c r="C24" s="235" t="s">
        <v>772</v>
      </c>
      <c r="D24" s="235" t="s">
        <v>772</v>
      </c>
      <c r="E24" s="235" t="s">
        <v>772</v>
      </c>
      <c r="F24" s="235">
        <v>289</v>
      </c>
      <c r="G24" s="257">
        <v>333</v>
      </c>
      <c r="H24" s="233">
        <v>400</v>
      </c>
      <c r="I24" s="233">
        <v>409</v>
      </c>
      <c r="J24" s="233">
        <v>460</v>
      </c>
      <c r="K24" s="241">
        <v>489</v>
      </c>
    </row>
    <row r="25" spans="1:11" ht="18" customHeight="1">
      <c r="A25" s="236" t="s">
        <v>819</v>
      </c>
      <c r="B25" s="235" t="s">
        <v>772</v>
      </c>
      <c r="C25" s="235" t="s">
        <v>772</v>
      </c>
      <c r="D25" s="235" t="s">
        <v>772</v>
      </c>
      <c r="E25" s="235" t="s">
        <v>772</v>
      </c>
      <c r="F25" s="235">
        <v>27</v>
      </c>
      <c r="G25" s="257">
        <v>52</v>
      </c>
      <c r="H25" s="233">
        <v>46</v>
      </c>
      <c r="I25" s="233">
        <v>33</v>
      </c>
      <c r="J25" s="233">
        <v>38</v>
      </c>
      <c r="K25" s="241">
        <v>37</v>
      </c>
    </row>
    <row r="26" spans="1:11" ht="18" customHeight="1" thickBot="1">
      <c r="A26" s="231" t="s">
        <v>818</v>
      </c>
      <c r="B26" s="230" t="s">
        <v>772</v>
      </c>
      <c r="C26" s="230" t="s">
        <v>772</v>
      </c>
      <c r="D26" s="230" t="s">
        <v>772</v>
      </c>
      <c r="E26" s="230" t="s">
        <v>772</v>
      </c>
      <c r="F26" s="230">
        <v>1347</v>
      </c>
      <c r="G26" s="256">
        <v>1415</v>
      </c>
      <c r="H26" s="228">
        <v>525</v>
      </c>
      <c r="I26" s="228">
        <v>495</v>
      </c>
      <c r="J26" s="228">
        <v>557</v>
      </c>
      <c r="K26" s="227">
        <v>541</v>
      </c>
    </row>
    <row r="27" spans="1:11" ht="32.25" customHeight="1" thickBot="1">
      <c r="A27" s="254"/>
      <c r="B27" s="254"/>
      <c r="C27" s="254"/>
      <c r="D27" s="254"/>
      <c r="E27" s="254"/>
      <c r="F27" s="254"/>
      <c r="G27" s="255"/>
      <c r="H27" s="254"/>
      <c r="I27" s="253"/>
      <c r="J27" s="252"/>
    </row>
    <row r="28" spans="1:11" ht="16.5" customHeight="1">
      <c r="A28" s="251" t="s">
        <v>852</v>
      </c>
      <c r="B28" s="2016" t="s">
        <v>851</v>
      </c>
      <c r="C28" s="2017"/>
      <c r="D28" s="2017"/>
      <c r="E28" s="2017"/>
      <c r="F28" s="2017"/>
      <c r="G28" s="2017"/>
      <c r="H28" s="2017"/>
      <c r="I28" s="2017"/>
      <c r="J28" s="2017"/>
      <c r="K28" s="2017"/>
    </row>
    <row r="29" spans="1:11" ht="16.5" customHeight="1" thickBot="1">
      <c r="A29" s="250" t="s">
        <v>850</v>
      </c>
      <c r="B29" s="249" t="s">
        <v>849</v>
      </c>
      <c r="C29" s="248" t="s">
        <v>848</v>
      </c>
      <c r="D29" s="247" t="s">
        <v>847</v>
      </c>
      <c r="E29" s="247" t="s">
        <v>846</v>
      </c>
      <c r="F29" s="247" t="s">
        <v>845</v>
      </c>
      <c r="G29" s="247" t="s">
        <v>844</v>
      </c>
      <c r="H29" s="247" t="s">
        <v>843</v>
      </c>
      <c r="I29" s="246" t="s">
        <v>842</v>
      </c>
      <c r="J29" s="245" t="s">
        <v>841</v>
      </c>
      <c r="K29" s="244" t="s">
        <v>840</v>
      </c>
    </row>
    <row r="30" spans="1:11" ht="18" customHeight="1">
      <c r="A30" s="243" t="s">
        <v>839</v>
      </c>
      <c r="B30" s="235">
        <v>2</v>
      </c>
      <c r="C30" s="235">
        <v>2</v>
      </c>
      <c r="D30" s="235">
        <v>2</v>
      </c>
      <c r="E30" s="235">
        <v>4</v>
      </c>
      <c r="F30" s="234">
        <v>2</v>
      </c>
      <c r="G30" s="234">
        <v>1</v>
      </c>
      <c r="H30" s="233">
        <v>5</v>
      </c>
      <c r="I30" s="233">
        <v>5</v>
      </c>
      <c r="J30" s="233">
        <v>7</v>
      </c>
      <c r="K30" s="238">
        <v>4</v>
      </c>
    </row>
    <row r="31" spans="1:11" ht="18" customHeight="1">
      <c r="A31" s="236" t="s">
        <v>838</v>
      </c>
      <c r="B31" s="235">
        <v>0</v>
      </c>
      <c r="C31" s="235">
        <v>0</v>
      </c>
      <c r="D31" s="235">
        <v>0</v>
      </c>
      <c r="E31" s="235">
        <v>0</v>
      </c>
      <c r="F31" s="235">
        <v>0</v>
      </c>
      <c r="G31" s="242" t="s">
        <v>772</v>
      </c>
      <c r="H31" s="241">
        <v>0</v>
      </c>
      <c r="I31" s="241">
        <v>0</v>
      </c>
      <c r="J31" s="233">
        <v>0</v>
      </c>
      <c r="K31" s="238">
        <v>0</v>
      </c>
    </row>
    <row r="32" spans="1:11" ht="18" customHeight="1">
      <c r="A32" s="236" t="s">
        <v>837</v>
      </c>
      <c r="B32" s="235">
        <v>24</v>
      </c>
      <c r="C32" s="235">
        <v>21</v>
      </c>
      <c r="D32" s="235">
        <v>19</v>
      </c>
      <c r="E32" s="235">
        <v>19</v>
      </c>
      <c r="F32" s="235">
        <v>20</v>
      </c>
      <c r="G32" s="234">
        <v>17</v>
      </c>
      <c r="H32" s="233">
        <v>22</v>
      </c>
      <c r="I32" s="233">
        <v>20</v>
      </c>
      <c r="J32" s="233">
        <v>18</v>
      </c>
      <c r="K32" s="238">
        <v>24</v>
      </c>
    </row>
    <row r="33" spans="1:11" ht="18" customHeight="1">
      <c r="A33" s="236" t="s">
        <v>836</v>
      </c>
      <c r="B33" s="235">
        <v>61</v>
      </c>
      <c r="C33" s="235">
        <v>65</v>
      </c>
      <c r="D33" s="235">
        <v>56</v>
      </c>
      <c r="E33" s="235">
        <v>58</v>
      </c>
      <c r="F33" s="235">
        <v>63</v>
      </c>
      <c r="G33" s="234">
        <v>60</v>
      </c>
      <c r="H33" s="233">
        <v>64</v>
      </c>
      <c r="I33" s="233">
        <v>67</v>
      </c>
      <c r="J33" s="233">
        <v>70</v>
      </c>
      <c r="K33" s="238">
        <v>62</v>
      </c>
    </row>
    <row r="34" spans="1:11" ht="18" customHeight="1">
      <c r="A34" s="236" t="s">
        <v>835</v>
      </c>
      <c r="B34" s="235">
        <v>1</v>
      </c>
      <c r="C34" s="235">
        <v>1</v>
      </c>
      <c r="D34" s="235">
        <v>1</v>
      </c>
      <c r="E34" s="235">
        <v>1</v>
      </c>
      <c r="F34" s="235">
        <v>1</v>
      </c>
      <c r="G34" s="234">
        <v>1</v>
      </c>
      <c r="H34" s="233">
        <v>1</v>
      </c>
      <c r="I34" s="233">
        <v>0</v>
      </c>
      <c r="J34" s="233">
        <v>0</v>
      </c>
      <c r="K34" s="238">
        <v>0</v>
      </c>
    </row>
    <row r="35" spans="1:11" ht="18" customHeight="1">
      <c r="A35" s="236" t="s">
        <v>834</v>
      </c>
      <c r="B35" s="235">
        <v>13</v>
      </c>
      <c r="C35" s="235">
        <v>19</v>
      </c>
      <c r="D35" s="235">
        <v>19</v>
      </c>
      <c r="E35" s="235">
        <v>29</v>
      </c>
      <c r="F35" s="235" t="s">
        <v>772</v>
      </c>
      <c r="G35" s="235" t="s">
        <v>772</v>
      </c>
      <c r="H35" s="235" t="s">
        <v>772</v>
      </c>
      <c r="I35" s="237" t="s">
        <v>772</v>
      </c>
      <c r="J35" s="237" t="s">
        <v>772</v>
      </c>
      <c r="K35" s="239" t="s">
        <v>769</v>
      </c>
    </row>
    <row r="36" spans="1:11" ht="18" customHeight="1">
      <c r="A36" s="236" t="s">
        <v>833</v>
      </c>
      <c r="B36" s="235" t="s">
        <v>772</v>
      </c>
      <c r="C36" s="235" t="s">
        <v>772</v>
      </c>
      <c r="D36" s="235" t="s">
        <v>772</v>
      </c>
      <c r="E36" s="235" t="s">
        <v>772</v>
      </c>
      <c r="F36" s="235">
        <v>11</v>
      </c>
      <c r="G36" s="234">
        <v>7</v>
      </c>
      <c r="H36" s="233">
        <v>10</v>
      </c>
      <c r="I36" s="233">
        <v>11</v>
      </c>
      <c r="J36" s="233">
        <v>14</v>
      </c>
      <c r="K36" s="238">
        <v>14</v>
      </c>
    </row>
    <row r="37" spans="1:11" ht="18" customHeight="1">
      <c r="A37" s="236" t="s">
        <v>832</v>
      </c>
      <c r="B37" s="235" t="s">
        <v>772</v>
      </c>
      <c r="C37" s="235" t="s">
        <v>772</v>
      </c>
      <c r="D37" s="235" t="s">
        <v>772</v>
      </c>
      <c r="E37" s="235" t="s">
        <v>772</v>
      </c>
      <c r="F37" s="235">
        <v>21</v>
      </c>
      <c r="G37" s="234">
        <v>21</v>
      </c>
      <c r="H37" s="233" t="s">
        <v>772</v>
      </c>
      <c r="I37" s="240" t="s">
        <v>772</v>
      </c>
      <c r="J37" s="240" t="s">
        <v>772</v>
      </c>
      <c r="K37" s="239" t="s">
        <v>769</v>
      </c>
    </row>
    <row r="38" spans="1:11" ht="18" customHeight="1">
      <c r="A38" s="236" t="s">
        <v>831</v>
      </c>
      <c r="B38" s="235" t="s">
        <v>772</v>
      </c>
      <c r="C38" s="235" t="s">
        <v>772</v>
      </c>
      <c r="D38" s="235" t="s">
        <v>772</v>
      </c>
      <c r="E38" s="235" t="s">
        <v>772</v>
      </c>
      <c r="F38" s="235" t="s">
        <v>772</v>
      </c>
      <c r="G38" s="235" t="s">
        <v>772</v>
      </c>
      <c r="H38" s="235">
        <v>32</v>
      </c>
      <c r="I38" s="233">
        <v>24</v>
      </c>
      <c r="J38" s="233">
        <v>24</v>
      </c>
      <c r="K38" s="238">
        <v>31</v>
      </c>
    </row>
    <row r="39" spans="1:11" ht="18" customHeight="1">
      <c r="A39" s="236" t="s">
        <v>830</v>
      </c>
      <c r="B39" s="235">
        <v>77</v>
      </c>
      <c r="C39" s="235">
        <v>117</v>
      </c>
      <c r="D39" s="235">
        <v>120</v>
      </c>
      <c r="E39" s="235">
        <v>135</v>
      </c>
      <c r="F39" s="235">
        <v>88</v>
      </c>
      <c r="G39" s="234">
        <v>95</v>
      </c>
      <c r="H39" s="233">
        <v>95</v>
      </c>
      <c r="I39" s="233">
        <v>94</v>
      </c>
      <c r="J39" s="233">
        <v>111</v>
      </c>
      <c r="K39" s="239">
        <v>119</v>
      </c>
    </row>
    <row r="40" spans="1:11" ht="18" customHeight="1">
      <c r="A40" s="236" t="s">
        <v>829</v>
      </c>
      <c r="B40" s="235">
        <v>8</v>
      </c>
      <c r="C40" s="235">
        <v>8</v>
      </c>
      <c r="D40" s="235">
        <v>8</v>
      </c>
      <c r="E40" s="235">
        <v>6</v>
      </c>
      <c r="F40" s="235">
        <v>7</v>
      </c>
      <c r="G40" s="234">
        <v>9</v>
      </c>
      <c r="H40" s="233">
        <v>9</v>
      </c>
      <c r="I40" s="233">
        <v>15</v>
      </c>
      <c r="J40" s="233">
        <v>16</v>
      </c>
      <c r="K40" s="238">
        <v>15</v>
      </c>
    </row>
    <row r="41" spans="1:11" ht="18" customHeight="1">
      <c r="A41" s="236" t="s">
        <v>828</v>
      </c>
      <c r="B41" s="235">
        <v>5</v>
      </c>
      <c r="C41" s="235">
        <v>3</v>
      </c>
      <c r="D41" s="235">
        <v>3</v>
      </c>
      <c r="E41" s="235">
        <v>4</v>
      </c>
      <c r="F41" s="235">
        <v>6</v>
      </c>
      <c r="G41" s="234">
        <v>5</v>
      </c>
      <c r="H41" s="233" t="s">
        <v>772</v>
      </c>
      <c r="I41" s="237" t="s">
        <v>772</v>
      </c>
      <c r="J41" s="237" t="s">
        <v>772</v>
      </c>
      <c r="K41" s="235" t="s">
        <v>769</v>
      </c>
    </row>
    <row r="42" spans="1:11" ht="18" customHeight="1">
      <c r="A42" s="236" t="s">
        <v>827</v>
      </c>
      <c r="B42" s="235" t="s">
        <v>772</v>
      </c>
      <c r="C42" s="235" t="s">
        <v>772</v>
      </c>
      <c r="D42" s="235" t="s">
        <v>772</v>
      </c>
      <c r="E42" s="235" t="s">
        <v>772</v>
      </c>
      <c r="F42" s="235" t="s">
        <v>772</v>
      </c>
      <c r="G42" s="235" t="s">
        <v>772</v>
      </c>
      <c r="H42" s="235">
        <v>7</v>
      </c>
      <c r="I42" s="233">
        <v>5</v>
      </c>
      <c r="J42" s="233">
        <v>8</v>
      </c>
      <c r="K42" s="238">
        <v>9</v>
      </c>
    </row>
    <row r="43" spans="1:11" ht="18" customHeight="1">
      <c r="A43" s="236" t="s">
        <v>826</v>
      </c>
      <c r="B43" s="235">
        <v>118</v>
      </c>
      <c r="C43" s="235">
        <v>157</v>
      </c>
      <c r="D43" s="235">
        <v>157</v>
      </c>
      <c r="E43" s="235">
        <v>169</v>
      </c>
      <c r="F43" s="235" t="s">
        <v>772</v>
      </c>
      <c r="G43" s="235" t="s">
        <v>772</v>
      </c>
      <c r="H43" s="235" t="s">
        <v>772</v>
      </c>
      <c r="I43" s="237" t="s">
        <v>772</v>
      </c>
      <c r="J43" s="237" t="s">
        <v>772</v>
      </c>
      <c r="K43" s="235" t="s">
        <v>769</v>
      </c>
    </row>
    <row r="44" spans="1:11" ht="18" customHeight="1">
      <c r="A44" s="236" t="s">
        <v>825</v>
      </c>
      <c r="B44" s="235" t="s">
        <v>772</v>
      </c>
      <c r="C44" s="235" t="s">
        <v>772</v>
      </c>
      <c r="D44" s="235" t="s">
        <v>772</v>
      </c>
      <c r="E44" s="235" t="s">
        <v>772</v>
      </c>
      <c r="F44" s="235" t="s">
        <v>772</v>
      </c>
      <c r="G44" s="235" t="s">
        <v>772</v>
      </c>
      <c r="H44" s="235">
        <v>87</v>
      </c>
      <c r="I44" s="237">
        <v>77</v>
      </c>
      <c r="J44" s="237">
        <v>90</v>
      </c>
      <c r="K44" s="235">
        <v>93</v>
      </c>
    </row>
    <row r="45" spans="1:11" ht="18" customHeight="1">
      <c r="A45" s="236" t="s">
        <v>824</v>
      </c>
      <c r="B45" s="235" t="s">
        <v>772</v>
      </c>
      <c r="C45" s="235" t="s">
        <v>772</v>
      </c>
      <c r="D45" s="235" t="s">
        <v>772</v>
      </c>
      <c r="E45" s="235" t="s">
        <v>772</v>
      </c>
      <c r="F45" s="235">
        <v>52</v>
      </c>
      <c r="G45" s="234">
        <v>47</v>
      </c>
      <c r="H45" s="233" t="s">
        <v>772</v>
      </c>
      <c r="I45" s="237" t="s">
        <v>772</v>
      </c>
      <c r="J45" s="237" t="s">
        <v>772</v>
      </c>
      <c r="K45" s="235" t="s">
        <v>769</v>
      </c>
    </row>
    <row r="46" spans="1:11" ht="18" customHeight="1">
      <c r="A46" s="236" t="s">
        <v>823</v>
      </c>
      <c r="B46" s="235" t="s">
        <v>772</v>
      </c>
      <c r="C46" s="235" t="s">
        <v>772</v>
      </c>
      <c r="D46" s="235" t="s">
        <v>772</v>
      </c>
      <c r="E46" s="235" t="s">
        <v>772</v>
      </c>
      <c r="F46" s="235" t="s">
        <v>772</v>
      </c>
      <c r="G46" s="235" t="s">
        <v>772</v>
      </c>
      <c r="H46" s="235">
        <v>73</v>
      </c>
      <c r="I46" s="237">
        <v>61</v>
      </c>
      <c r="J46" s="237">
        <v>61</v>
      </c>
      <c r="K46" s="237">
        <v>63</v>
      </c>
    </row>
    <row r="47" spans="1:11" ht="18" customHeight="1">
      <c r="A47" s="236" t="s">
        <v>822</v>
      </c>
      <c r="B47" s="235" t="s">
        <v>772</v>
      </c>
      <c r="C47" s="235" t="s">
        <v>772</v>
      </c>
      <c r="D47" s="235" t="s">
        <v>772</v>
      </c>
      <c r="E47" s="235" t="s">
        <v>772</v>
      </c>
      <c r="F47" s="235" t="s">
        <v>772</v>
      </c>
      <c r="G47" s="235" t="s">
        <v>772</v>
      </c>
      <c r="H47" s="235">
        <v>30</v>
      </c>
      <c r="I47" s="237">
        <v>31</v>
      </c>
      <c r="J47" s="237">
        <v>22</v>
      </c>
      <c r="K47" s="232">
        <v>22</v>
      </c>
    </row>
    <row r="48" spans="1:11" ht="18" customHeight="1">
      <c r="A48" s="236" t="s">
        <v>821</v>
      </c>
      <c r="B48" s="235" t="s">
        <v>772</v>
      </c>
      <c r="C48" s="235" t="s">
        <v>772</v>
      </c>
      <c r="D48" s="235" t="s">
        <v>772</v>
      </c>
      <c r="E48" s="235" t="s">
        <v>772</v>
      </c>
      <c r="F48" s="235">
        <v>16</v>
      </c>
      <c r="G48" s="234">
        <v>22</v>
      </c>
      <c r="H48" s="233">
        <v>20</v>
      </c>
      <c r="I48" s="233">
        <v>27</v>
      </c>
      <c r="J48" s="233">
        <v>27</v>
      </c>
      <c r="K48" s="232">
        <v>26</v>
      </c>
    </row>
    <row r="49" spans="1:11" ht="18" customHeight="1">
      <c r="A49" s="236" t="s">
        <v>820</v>
      </c>
      <c r="B49" s="235" t="s">
        <v>772</v>
      </c>
      <c r="C49" s="235" t="s">
        <v>772</v>
      </c>
      <c r="D49" s="235" t="s">
        <v>772</v>
      </c>
      <c r="E49" s="235" t="s">
        <v>772</v>
      </c>
      <c r="F49" s="235">
        <v>33</v>
      </c>
      <c r="G49" s="234">
        <v>41</v>
      </c>
      <c r="H49" s="233">
        <v>49</v>
      </c>
      <c r="I49" s="233">
        <v>54</v>
      </c>
      <c r="J49" s="233">
        <v>72</v>
      </c>
      <c r="K49" s="232">
        <v>79</v>
      </c>
    </row>
    <row r="50" spans="1:11" ht="18" customHeight="1">
      <c r="A50" s="236" t="s">
        <v>819</v>
      </c>
      <c r="B50" s="235" t="s">
        <v>772</v>
      </c>
      <c r="C50" s="235" t="s">
        <v>772</v>
      </c>
      <c r="D50" s="235" t="s">
        <v>772</v>
      </c>
      <c r="E50" s="235" t="s">
        <v>772</v>
      </c>
      <c r="F50" s="235">
        <v>2</v>
      </c>
      <c r="G50" s="234">
        <v>6</v>
      </c>
      <c r="H50" s="233">
        <v>3</v>
      </c>
      <c r="I50" s="233">
        <v>2</v>
      </c>
      <c r="J50" s="233">
        <v>2</v>
      </c>
      <c r="K50" s="232">
        <v>2</v>
      </c>
    </row>
    <row r="51" spans="1:11" ht="18" customHeight="1" thickBot="1">
      <c r="A51" s="231" t="s">
        <v>818</v>
      </c>
      <c r="B51" s="230" t="s">
        <v>772</v>
      </c>
      <c r="C51" s="230" t="s">
        <v>772</v>
      </c>
      <c r="D51" s="230" t="s">
        <v>772</v>
      </c>
      <c r="E51" s="230" t="s">
        <v>772</v>
      </c>
      <c r="F51" s="230">
        <v>112</v>
      </c>
      <c r="G51" s="229">
        <v>147</v>
      </c>
      <c r="H51" s="228">
        <v>78</v>
      </c>
      <c r="I51" s="228">
        <v>70</v>
      </c>
      <c r="J51" s="228">
        <v>74</v>
      </c>
      <c r="K51" s="227">
        <v>77</v>
      </c>
    </row>
    <row r="52" spans="1:11" ht="15.95" customHeight="1">
      <c r="A52" s="7"/>
      <c r="B52" s="94"/>
      <c r="C52" s="94"/>
      <c r="D52" s="94"/>
      <c r="E52" s="94"/>
      <c r="F52" s="94"/>
      <c r="G52" s="94"/>
      <c r="H52" s="94"/>
      <c r="I52" s="226"/>
      <c r="K52" s="94" t="s">
        <v>768</v>
      </c>
    </row>
    <row r="53" spans="1:11" ht="15.95" customHeight="1">
      <c r="A53" s="7"/>
      <c r="B53" s="94"/>
      <c r="C53" s="94"/>
      <c r="D53" s="94"/>
      <c r="E53" s="94"/>
      <c r="F53" s="94"/>
      <c r="G53" s="94"/>
      <c r="H53" s="94"/>
      <c r="I53" s="226"/>
      <c r="K53" s="94" t="s">
        <v>767</v>
      </c>
    </row>
    <row r="54" spans="1:11" ht="12" customHeight="1">
      <c r="A54" s="7"/>
      <c r="J54" s="225"/>
    </row>
    <row r="55" spans="1:11" ht="12" customHeight="1">
      <c r="A55" s="7"/>
      <c r="J55" s="225"/>
    </row>
    <row r="56" spans="1:11" ht="14.25" customHeight="1">
      <c r="A56" s="2006" t="s">
        <v>817</v>
      </c>
      <c r="B56" s="2006"/>
      <c r="C56" s="2006"/>
      <c r="D56" s="2006"/>
      <c r="E56" s="2006"/>
      <c r="F56" s="2006"/>
      <c r="G56" s="2006"/>
      <c r="H56" s="2006"/>
      <c r="I56" s="2006"/>
      <c r="J56" s="2006"/>
      <c r="K56" s="2006"/>
    </row>
    <row r="57" spans="1:11" ht="14.25" customHeight="1">
      <c r="A57" s="2006"/>
      <c r="B57" s="2006"/>
      <c r="C57" s="2006"/>
      <c r="D57" s="2006"/>
      <c r="E57" s="2006"/>
      <c r="F57" s="2006"/>
      <c r="G57" s="2006"/>
      <c r="H57" s="2006"/>
      <c r="I57" s="2006"/>
      <c r="J57" s="2006"/>
      <c r="K57" s="2006"/>
    </row>
    <row r="58" spans="1:11" ht="14.25" customHeight="1">
      <c r="A58" s="2006"/>
      <c r="B58" s="2006"/>
      <c r="C58" s="2006"/>
      <c r="D58" s="2006"/>
      <c r="E58" s="2006"/>
      <c r="F58" s="2006"/>
      <c r="G58" s="2006"/>
      <c r="H58" s="2006"/>
      <c r="I58" s="2006"/>
      <c r="J58" s="2006"/>
      <c r="K58" s="2006"/>
    </row>
    <row r="59" spans="1:11" ht="15.95" customHeight="1">
      <c r="A59" s="96"/>
      <c r="B59" s="44"/>
    </row>
    <row r="60" spans="1:11" ht="15.95" customHeight="1">
      <c r="A60" s="96"/>
      <c r="B60" s="44"/>
    </row>
    <row r="61" spans="1:11" ht="15.95" customHeight="1">
      <c r="A61" s="96"/>
      <c r="B61" s="44"/>
    </row>
    <row r="62" spans="1:11" ht="15.95" customHeight="1">
      <c r="A62" s="96"/>
      <c r="B62" s="44"/>
    </row>
    <row r="63" spans="1:11" ht="15.95" customHeight="1">
      <c r="A63" s="96"/>
      <c r="B63" s="44"/>
    </row>
    <row r="64" spans="1:11" ht="15.95" customHeight="1">
      <c r="A64" s="96"/>
      <c r="B64" s="44"/>
    </row>
    <row r="65" spans="1:2" ht="15.95" customHeight="1">
      <c r="A65" s="96"/>
      <c r="B65" s="44"/>
    </row>
    <row r="66" spans="1:2" ht="15.95" customHeight="1">
      <c r="A66" s="96"/>
      <c r="B66" s="44"/>
    </row>
    <row r="67" spans="1:2" ht="15.95" customHeight="1">
      <c r="A67" s="96"/>
      <c r="B67" s="44"/>
    </row>
    <row r="68" spans="1:2" ht="15.95" customHeight="1">
      <c r="A68" s="96"/>
      <c r="B68" s="44"/>
    </row>
    <row r="69" spans="1:2" ht="15.95" customHeight="1">
      <c r="A69" s="96"/>
      <c r="B69" s="44"/>
    </row>
    <row r="70" spans="1:2" ht="15.95" customHeight="1">
      <c r="A70" s="96"/>
      <c r="B70" s="44"/>
    </row>
    <row r="71" spans="1:2" ht="15.95" customHeight="1">
      <c r="A71" s="96"/>
      <c r="B71" s="44"/>
    </row>
    <row r="72" spans="1:2" ht="15.95" customHeight="1">
      <c r="A72" s="96"/>
      <c r="B72" s="44"/>
    </row>
    <row r="73" spans="1:2" ht="15.95" customHeight="1">
      <c r="A73" s="96"/>
      <c r="B73" s="44"/>
    </row>
    <row r="74" spans="1:2" ht="15.95" customHeight="1">
      <c r="A74" s="96"/>
      <c r="B74" s="44"/>
    </row>
  </sheetData>
  <mergeCells count="4">
    <mergeCell ref="A56:K58"/>
    <mergeCell ref="B3:K3"/>
    <mergeCell ref="B28:K28"/>
    <mergeCell ref="B2:K2"/>
  </mergeCells>
  <phoneticPr fontId="3"/>
  <printOptions horizontalCentered="1"/>
  <pageMargins left="0.78740157480314965" right="0.78740157480314965" top="0.98425196850393704" bottom="0.98425196850393704" header="0.51181102362204722" footer="0.51181102362204722"/>
  <pageSetup paperSize="9" scale="7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FCEC7-025A-4C1D-8FBD-0E18750088AB}">
  <dimension ref="A1:K61"/>
  <sheetViews>
    <sheetView view="pageBreakPreview" zoomScaleNormal="100" zoomScaleSheetLayoutView="100" workbookViewId="0"/>
  </sheetViews>
  <sheetFormatPr defaultRowHeight="13.5"/>
  <cols>
    <col min="1" max="1" width="29.125" style="1" customWidth="1"/>
    <col min="2" max="8" width="7.625" style="1" customWidth="1"/>
    <col min="9" max="10" width="7.625" style="224" customWidth="1"/>
    <col min="11" max="11" width="7.375" style="270" customWidth="1"/>
    <col min="12" max="12" width="7.375" style="1" customWidth="1"/>
    <col min="13" max="16384" width="9" style="1"/>
  </cols>
  <sheetData>
    <row r="1" spans="1:11" ht="18.75">
      <c r="A1" s="223" t="s">
        <v>863</v>
      </c>
    </row>
    <row r="2" spans="1:11" ht="18" customHeight="1" thickBot="1">
      <c r="B2" s="2018" t="s">
        <v>856</v>
      </c>
      <c r="C2" s="2018"/>
      <c r="D2" s="2018"/>
      <c r="E2" s="2018"/>
      <c r="F2" s="2018"/>
      <c r="G2" s="2018"/>
      <c r="H2" s="2018"/>
      <c r="I2" s="2018"/>
      <c r="J2" s="2018"/>
      <c r="K2" s="2018"/>
    </row>
    <row r="3" spans="1:11" ht="16.5" customHeight="1">
      <c r="A3" s="251" t="s">
        <v>852</v>
      </c>
      <c r="B3" s="2019" t="s">
        <v>862</v>
      </c>
      <c r="C3" s="2020"/>
      <c r="D3" s="2020"/>
      <c r="E3" s="2020"/>
      <c r="F3" s="2020"/>
      <c r="G3" s="2020"/>
      <c r="H3" s="2020"/>
      <c r="I3" s="2020"/>
      <c r="J3" s="2020"/>
      <c r="K3" s="2020"/>
    </row>
    <row r="4" spans="1:11" ht="16.5" customHeight="1" thickBot="1">
      <c r="A4" s="250" t="s">
        <v>850</v>
      </c>
      <c r="B4" s="282" t="s">
        <v>849</v>
      </c>
      <c r="C4" s="248" t="s">
        <v>848</v>
      </c>
      <c r="D4" s="247" t="s">
        <v>847</v>
      </c>
      <c r="E4" s="247" t="s">
        <v>846</v>
      </c>
      <c r="F4" s="247" t="s">
        <v>845</v>
      </c>
      <c r="G4" s="247" t="s">
        <v>844</v>
      </c>
      <c r="H4" s="247" t="s">
        <v>843</v>
      </c>
      <c r="I4" s="246" t="s">
        <v>842</v>
      </c>
      <c r="J4" s="246" t="s">
        <v>841</v>
      </c>
      <c r="K4" s="281" t="s">
        <v>840</v>
      </c>
    </row>
    <row r="5" spans="1:11" ht="18" customHeight="1">
      <c r="A5" s="243" t="s">
        <v>839</v>
      </c>
      <c r="B5" s="280">
        <v>64</v>
      </c>
      <c r="C5" s="280">
        <v>197</v>
      </c>
      <c r="D5" s="280">
        <v>200</v>
      </c>
      <c r="E5" s="280">
        <v>354</v>
      </c>
      <c r="F5" s="280">
        <v>243</v>
      </c>
      <c r="G5" s="288">
        <v>289</v>
      </c>
      <c r="H5" s="233">
        <v>532</v>
      </c>
      <c r="I5" s="233">
        <v>428</v>
      </c>
      <c r="J5" s="233">
        <v>409</v>
      </c>
      <c r="K5" s="287">
        <v>437</v>
      </c>
    </row>
    <row r="6" spans="1:11" ht="18" customHeight="1">
      <c r="A6" s="236" t="s">
        <v>838</v>
      </c>
      <c r="B6" s="235">
        <v>10</v>
      </c>
      <c r="C6" s="235">
        <v>27</v>
      </c>
      <c r="D6" s="235">
        <v>15</v>
      </c>
      <c r="E6" s="235">
        <v>4</v>
      </c>
      <c r="F6" s="235">
        <v>9</v>
      </c>
      <c r="G6" s="288">
        <v>2</v>
      </c>
      <c r="H6" s="233">
        <v>34</v>
      </c>
      <c r="I6" s="233">
        <v>14</v>
      </c>
      <c r="J6" s="233">
        <v>22</v>
      </c>
      <c r="K6" s="287">
        <v>23</v>
      </c>
    </row>
    <row r="7" spans="1:11" ht="18" customHeight="1">
      <c r="A7" s="236" t="s">
        <v>837</v>
      </c>
      <c r="B7" s="235">
        <v>5309</v>
      </c>
      <c r="C7" s="235">
        <v>6724</v>
      </c>
      <c r="D7" s="235">
        <v>5747</v>
      </c>
      <c r="E7" s="235">
        <v>5800</v>
      </c>
      <c r="F7" s="235">
        <v>5378</v>
      </c>
      <c r="G7" s="257">
        <v>5104</v>
      </c>
      <c r="H7" s="233">
        <v>5720</v>
      </c>
      <c r="I7" s="233">
        <v>5158</v>
      </c>
      <c r="J7" s="233">
        <v>5074</v>
      </c>
      <c r="K7" s="287">
        <v>5218</v>
      </c>
    </row>
    <row r="8" spans="1:11" ht="18" customHeight="1">
      <c r="A8" s="236" t="s">
        <v>836</v>
      </c>
      <c r="B8" s="235">
        <v>3673</v>
      </c>
      <c r="C8" s="235">
        <v>3344</v>
      </c>
      <c r="D8" s="235">
        <v>2956</v>
      </c>
      <c r="E8" s="235">
        <v>2786</v>
      </c>
      <c r="F8" s="235">
        <v>2455</v>
      </c>
      <c r="G8" s="257">
        <v>2587</v>
      </c>
      <c r="H8" s="233">
        <v>2520</v>
      </c>
      <c r="I8" s="233">
        <v>2444</v>
      </c>
      <c r="J8" s="233">
        <v>2302</v>
      </c>
      <c r="K8" s="287">
        <v>2545</v>
      </c>
    </row>
    <row r="9" spans="1:11" ht="18" customHeight="1">
      <c r="A9" s="236" t="s">
        <v>835</v>
      </c>
      <c r="B9" s="235">
        <v>19</v>
      </c>
      <c r="C9" s="235">
        <v>15</v>
      </c>
      <c r="D9" s="235">
        <v>20</v>
      </c>
      <c r="E9" s="235">
        <v>17</v>
      </c>
      <c r="F9" s="235">
        <v>15</v>
      </c>
      <c r="G9" s="288">
        <v>16</v>
      </c>
      <c r="H9" s="233">
        <v>21</v>
      </c>
      <c r="I9" s="233">
        <v>17</v>
      </c>
      <c r="J9" s="233">
        <v>10</v>
      </c>
      <c r="K9" s="287">
        <v>21</v>
      </c>
    </row>
    <row r="10" spans="1:11" ht="18" customHeight="1">
      <c r="A10" s="236" t="s">
        <v>834</v>
      </c>
      <c r="B10" s="235">
        <v>917</v>
      </c>
      <c r="C10" s="235">
        <v>1157</v>
      </c>
      <c r="D10" s="235">
        <v>1208</v>
      </c>
      <c r="E10" s="235">
        <v>1130</v>
      </c>
      <c r="F10" s="235" t="s">
        <v>772</v>
      </c>
      <c r="G10" s="235" t="s">
        <v>772</v>
      </c>
      <c r="H10" s="235" t="s">
        <v>772</v>
      </c>
      <c r="I10" s="237" t="s">
        <v>772</v>
      </c>
      <c r="J10" s="237" t="s">
        <v>772</v>
      </c>
      <c r="K10" s="237" t="s">
        <v>772</v>
      </c>
    </row>
    <row r="11" spans="1:11" ht="18" customHeight="1">
      <c r="A11" s="236" t="s">
        <v>833</v>
      </c>
      <c r="B11" s="235" t="s">
        <v>772</v>
      </c>
      <c r="C11" s="235" t="s">
        <v>772</v>
      </c>
      <c r="D11" s="235" t="s">
        <v>772</v>
      </c>
      <c r="E11" s="235" t="s">
        <v>772</v>
      </c>
      <c r="F11" s="235">
        <v>619</v>
      </c>
      <c r="G11" s="257">
        <v>878</v>
      </c>
      <c r="H11" s="233">
        <v>1076</v>
      </c>
      <c r="I11" s="233">
        <v>801</v>
      </c>
      <c r="J11" s="233">
        <v>856</v>
      </c>
      <c r="K11" s="287">
        <v>809</v>
      </c>
    </row>
    <row r="12" spans="1:11" ht="18" customHeight="1">
      <c r="A12" s="236" t="s">
        <v>832</v>
      </c>
      <c r="B12" s="235" t="s">
        <v>772</v>
      </c>
      <c r="C12" s="235" t="s">
        <v>772</v>
      </c>
      <c r="D12" s="235" t="s">
        <v>772</v>
      </c>
      <c r="E12" s="235" t="s">
        <v>772</v>
      </c>
      <c r="F12" s="235">
        <v>869</v>
      </c>
      <c r="G12" s="257">
        <v>1019</v>
      </c>
      <c r="H12" s="233" t="s">
        <v>772</v>
      </c>
      <c r="I12" s="237" t="s">
        <v>772</v>
      </c>
      <c r="J12" s="237" t="s">
        <v>772</v>
      </c>
      <c r="K12" s="237" t="s">
        <v>772</v>
      </c>
    </row>
    <row r="13" spans="1:11" ht="18" customHeight="1">
      <c r="A13" s="236" t="s">
        <v>861</v>
      </c>
      <c r="B13" s="235" t="s">
        <v>772</v>
      </c>
      <c r="C13" s="235" t="s">
        <v>772</v>
      </c>
      <c r="D13" s="235" t="s">
        <v>772</v>
      </c>
      <c r="E13" s="235" t="s">
        <v>772</v>
      </c>
      <c r="F13" s="235" t="s">
        <v>772</v>
      </c>
      <c r="G13" s="235" t="s">
        <v>772</v>
      </c>
      <c r="H13" s="235">
        <v>1456</v>
      </c>
      <c r="I13" s="233">
        <v>1417</v>
      </c>
      <c r="J13" s="233">
        <v>1602</v>
      </c>
      <c r="K13" s="287">
        <v>1533</v>
      </c>
    </row>
    <row r="14" spans="1:11" ht="18" customHeight="1">
      <c r="A14" s="236" t="s">
        <v>860</v>
      </c>
      <c r="B14" s="235">
        <v>13655</v>
      </c>
      <c r="C14" s="235">
        <v>16524</v>
      </c>
      <c r="D14" s="235">
        <v>16019</v>
      </c>
      <c r="E14" s="235">
        <v>16479</v>
      </c>
      <c r="F14" s="235">
        <v>11106</v>
      </c>
      <c r="G14" s="257">
        <v>11545</v>
      </c>
      <c r="H14" s="233">
        <v>13124</v>
      </c>
      <c r="I14" s="233">
        <v>12489</v>
      </c>
      <c r="J14" s="233">
        <v>14331</v>
      </c>
      <c r="K14" s="287">
        <v>13888</v>
      </c>
    </row>
    <row r="15" spans="1:11" ht="18" customHeight="1">
      <c r="A15" s="236" t="s">
        <v>829</v>
      </c>
      <c r="B15" s="235">
        <v>593</v>
      </c>
      <c r="C15" s="235">
        <v>901</v>
      </c>
      <c r="D15" s="235">
        <v>959</v>
      </c>
      <c r="E15" s="235">
        <v>953</v>
      </c>
      <c r="F15" s="235">
        <v>840</v>
      </c>
      <c r="G15" s="257">
        <v>813</v>
      </c>
      <c r="H15" s="233">
        <v>953</v>
      </c>
      <c r="I15" s="233">
        <v>1168</v>
      </c>
      <c r="J15" s="233">
        <v>1172</v>
      </c>
      <c r="K15" s="287">
        <v>1166</v>
      </c>
    </row>
    <row r="16" spans="1:11" ht="18" customHeight="1">
      <c r="A16" s="236" t="s">
        <v>854</v>
      </c>
      <c r="B16" s="235">
        <v>664</v>
      </c>
      <c r="C16" s="235">
        <v>854</v>
      </c>
      <c r="D16" s="235">
        <v>715</v>
      </c>
      <c r="E16" s="235">
        <v>793</v>
      </c>
      <c r="F16" s="235">
        <v>718</v>
      </c>
      <c r="G16" s="288">
        <v>930</v>
      </c>
      <c r="H16" s="233" t="s">
        <v>772</v>
      </c>
      <c r="I16" s="237" t="s">
        <v>772</v>
      </c>
      <c r="J16" s="237" t="s">
        <v>772</v>
      </c>
      <c r="K16" s="237" t="s">
        <v>772</v>
      </c>
    </row>
    <row r="17" spans="1:11" ht="18" customHeight="1">
      <c r="A17" s="236" t="s">
        <v>827</v>
      </c>
      <c r="B17" s="235" t="s">
        <v>772</v>
      </c>
      <c r="C17" s="235" t="s">
        <v>772</v>
      </c>
      <c r="D17" s="235" t="s">
        <v>772</v>
      </c>
      <c r="E17" s="235" t="s">
        <v>772</v>
      </c>
      <c r="F17" s="235" t="s">
        <v>772</v>
      </c>
      <c r="G17" s="235" t="s">
        <v>772</v>
      </c>
      <c r="H17" s="235">
        <v>1767</v>
      </c>
      <c r="I17" s="233">
        <v>1733</v>
      </c>
      <c r="J17" s="233">
        <v>1814</v>
      </c>
      <c r="K17" s="287">
        <v>1761</v>
      </c>
    </row>
    <row r="18" spans="1:11" ht="18" customHeight="1">
      <c r="A18" s="236" t="s">
        <v>826</v>
      </c>
      <c r="B18" s="235">
        <v>6807</v>
      </c>
      <c r="C18" s="235">
        <v>9455</v>
      </c>
      <c r="D18" s="235">
        <v>9383</v>
      </c>
      <c r="E18" s="235">
        <v>10056</v>
      </c>
      <c r="F18" s="235" t="s">
        <v>772</v>
      </c>
      <c r="G18" s="235" t="s">
        <v>772</v>
      </c>
      <c r="H18" s="235" t="s">
        <v>772</v>
      </c>
      <c r="I18" s="237" t="s">
        <v>772</v>
      </c>
      <c r="J18" s="237" t="s">
        <v>772</v>
      </c>
      <c r="K18" s="237" t="s">
        <v>772</v>
      </c>
    </row>
    <row r="19" spans="1:11" ht="18" customHeight="1">
      <c r="A19" s="236" t="s">
        <v>825</v>
      </c>
      <c r="B19" s="235" t="s">
        <v>772</v>
      </c>
      <c r="C19" s="235" t="s">
        <v>772</v>
      </c>
      <c r="D19" s="235" t="s">
        <v>772</v>
      </c>
      <c r="E19" s="235" t="s">
        <v>772</v>
      </c>
      <c r="F19" s="235" t="s">
        <v>772</v>
      </c>
      <c r="G19" s="235" t="s">
        <v>772</v>
      </c>
      <c r="H19" s="235">
        <v>2416</v>
      </c>
      <c r="I19" s="237">
        <v>2070</v>
      </c>
      <c r="J19" s="237">
        <v>2387</v>
      </c>
      <c r="K19" s="289">
        <v>2408</v>
      </c>
    </row>
    <row r="20" spans="1:11" ht="18" customHeight="1">
      <c r="A20" s="236" t="s">
        <v>824</v>
      </c>
      <c r="B20" s="235" t="s">
        <v>772</v>
      </c>
      <c r="C20" s="235" t="s">
        <v>772</v>
      </c>
      <c r="D20" s="235" t="s">
        <v>772</v>
      </c>
      <c r="E20" s="235" t="s">
        <v>772</v>
      </c>
      <c r="F20" s="235">
        <v>5920</v>
      </c>
      <c r="G20" s="257">
        <v>6632</v>
      </c>
      <c r="H20" s="233" t="s">
        <v>772</v>
      </c>
      <c r="I20" s="237" t="s">
        <v>772</v>
      </c>
      <c r="J20" s="237" t="s">
        <v>772</v>
      </c>
      <c r="K20" s="237" t="s">
        <v>772</v>
      </c>
    </row>
    <row r="21" spans="1:11" ht="18" customHeight="1">
      <c r="A21" s="236" t="s">
        <v>823</v>
      </c>
      <c r="B21" s="235" t="s">
        <v>772</v>
      </c>
      <c r="C21" s="235" t="s">
        <v>772</v>
      </c>
      <c r="D21" s="235" t="s">
        <v>772</v>
      </c>
      <c r="E21" s="235" t="s">
        <v>772</v>
      </c>
      <c r="F21" s="235" t="s">
        <v>772</v>
      </c>
      <c r="G21" s="235" t="s">
        <v>772</v>
      </c>
      <c r="H21" s="235">
        <v>6933</v>
      </c>
      <c r="I21" s="233">
        <v>6998</v>
      </c>
      <c r="J21" s="233">
        <v>7450</v>
      </c>
      <c r="K21" s="287">
        <v>7551</v>
      </c>
    </row>
    <row r="22" spans="1:11" ht="18" customHeight="1">
      <c r="A22" s="236" t="s">
        <v>822</v>
      </c>
      <c r="B22" s="235" t="s">
        <v>772</v>
      </c>
      <c r="C22" s="235" t="s">
        <v>772</v>
      </c>
      <c r="D22" s="235" t="s">
        <v>772</v>
      </c>
      <c r="E22" s="235" t="s">
        <v>772</v>
      </c>
      <c r="F22" s="235" t="s">
        <v>772</v>
      </c>
      <c r="G22" s="235" t="s">
        <v>772</v>
      </c>
      <c r="H22" s="235">
        <v>2858</v>
      </c>
      <c r="I22" s="233">
        <v>2649</v>
      </c>
      <c r="J22" s="233">
        <v>3027</v>
      </c>
      <c r="K22" s="287">
        <v>2902</v>
      </c>
    </row>
    <row r="23" spans="1:11" ht="18" customHeight="1">
      <c r="A23" s="236" t="s">
        <v>821</v>
      </c>
      <c r="B23" s="235" t="s">
        <v>772</v>
      </c>
      <c r="C23" s="235" t="s">
        <v>772</v>
      </c>
      <c r="D23" s="235" t="s">
        <v>772</v>
      </c>
      <c r="E23" s="235" t="s">
        <v>772</v>
      </c>
      <c r="F23" s="235">
        <v>819</v>
      </c>
      <c r="G23" s="257">
        <v>1197</v>
      </c>
      <c r="H23" s="233">
        <v>1309</v>
      </c>
      <c r="I23" s="233">
        <v>1401</v>
      </c>
      <c r="J23" s="233">
        <v>1583</v>
      </c>
      <c r="K23" s="287">
        <v>1577</v>
      </c>
    </row>
    <row r="24" spans="1:11" ht="18" customHeight="1">
      <c r="A24" s="236" t="s">
        <v>820</v>
      </c>
      <c r="B24" s="235" t="s">
        <v>772</v>
      </c>
      <c r="C24" s="235" t="s">
        <v>772</v>
      </c>
      <c r="D24" s="235" t="s">
        <v>772</v>
      </c>
      <c r="E24" s="235" t="s">
        <v>772</v>
      </c>
      <c r="F24" s="235">
        <v>1904</v>
      </c>
      <c r="G24" s="288">
        <v>2384</v>
      </c>
      <c r="H24" s="233">
        <v>3150</v>
      </c>
      <c r="I24" s="233">
        <v>3268</v>
      </c>
      <c r="J24" s="233">
        <v>3980</v>
      </c>
      <c r="K24" s="287">
        <v>4017</v>
      </c>
    </row>
    <row r="25" spans="1:11" ht="18" customHeight="1">
      <c r="A25" s="236" t="s">
        <v>819</v>
      </c>
      <c r="B25" s="235" t="s">
        <v>772</v>
      </c>
      <c r="C25" s="235" t="s">
        <v>772</v>
      </c>
      <c r="D25" s="235" t="s">
        <v>772</v>
      </c>
      <c r="E25" s="235" t="s">
        <v>772</v>
      </c>
      <c r="F25" s="235">
        <v>163</v>
      </c>
      <c r="G25" s="288">
        <v>272</v>
      </c>
      <c r="H25" s="233">
        <v>279</v>
      </c>
      <c r="I25" s="233">
        <v>182</v>
      </c>
      <c r="J25" s="233">
        <v>234</v>
      </c>
      <c r="K25" s="287">
        <v>236</v>
      </c>
    </row>
    <row r="26" spans="1:11" ht="18" customHeight="1" thickBot="1">
      <c r="A26" s="231" t="s">
        <v>818</v>
      </c>
      <c r="B26" s="230" t="s">
        <v>772</v>
      </c>
      <c r="C26" s="230" t="s">
        <v>772</v>
      </c>
      <c r="D26" s="230" t="s">
        <v>772</v>
      </c>
      <c r="E26" s="230" t="s">
        <v>772</v>
      </c>
      <c r="F26" s="230">
        <v>6301</v>
      </c>
      <c r="G26" s="256">
        <v>6774</v>
      </c>
      <c r="H26" s="228">
        <v>2741</v>
      </c>
      <c r="I26" s="228">
        <v>2668</v>
      </c>
      <c r="J26" s="228">
        <v>3154</v>
      </c>
      <c r="K26" s="286">
        <v>3176</v>
      </c>
    </row>
    <row r="27" spans="1:11" ht="32.25" customHeight="1" thickBot="1">
      <c r="A27" s="254"/>
      <c r="B27" s="254"/>
      <c r="C27" s="254"/>
      <c r="D27" s="254"/>
      <c r="E27" s="254"/>
      <c r="F27" s="254"/>
      <c r="G27" s="285"/>
      <c r="H27" s="254"/>
      <c r="I27" s="284"/>
      <c r="J27" s="284"/>
      <c r="K27" s="283"/>
    </row>
    <row r="28" spans="1:11" ht="16.5" customHeight="1">
      <c r="A28" s="251" t="s">
        <v>852</v>
      </c>
      <c r="B28" s="2019" t="s">
        <v>859</v>
      </c>
      <c r="C28" s="2020"/>
      <c r="D28" s="2020"/>
      <c r="E28" s="2020"/>
      <c r="F28" s="2020"/>
      <c r="G28" s="2020"/>
      <c r="H28" s="2020"/>
      <c r="I28" s="2020"/>
      <c r="J28" s="2020"/>
      <c r="K28" s="2020"/>
    </row>
    <row r="29" spans="1:11" ht="16.5" customHeight="1" thickBot="1">
      <c r="A29" s="250" t="s">
        <v>850</v>
      </c>
      <c r="B29" s="282" t="s">
        <v>849</v>
      </c>
      <c r="C29" s="248" t="s">
        <v>848</v>
      </c>
      <c r="D29" s="247" t="s">
        <v>847</v>
      </c>
      <c r="E29" s="247" t="s">
        <v>846</v>
      </c>
      <c r="F29" s="247" t="s">
        <v>845</v>
      </c>
      <c r="G29" s="247" t="s">
        <v>844</v>
      </c>
      <c r="H29" s="247" t="s">
        <v>843</v>
      </c>
      <c r="I29" s="246" t="s">
        <v>842</v>
      </c>
      <c r="J29" s="246" t="s">
        <v>841</v>
      </c>
      <c r="K29" s="281" t="s">
        <v>840</v>
      </c>
    </row>
    <row r="30" spans="1:11" ht="18" customHeight="1">
      <c r="A30" s="243" t="s">
        <v>839</v>
      </c>
      <c r="B30" s="280">
        <v>107</v>
      </c>
      <c r="C30" s="280">
        <v>95</v>
      </c>
      <c r="D30" s="280">
        <v>104</v>
      </c>
      <c r="E30" s="280">
        <v>177</v>
      </c>
      <c r="F30" s="280">
        <v>69</v>
      </c>
      <c r="G30" s="242">
        <v>42</v>
      </c>
      <c r="H30" s="233">
        <v>268</v>
      </c>
      <c r="I30" s="233">
        <v>237</v>
      </c>
      <c r="J30" s="233">
        <v>327</v>
      </c>
      <c r="K30" s="279">
        <v>289</v>
      </c>
    </row>
    <row r="31" spans="1:11" ht="18" customHeight="1">
      <c r="A31" s="236" t="s">
        <v>838</v>
      </c>
      <c r="B31" s="235">
        <v>0</v>
      </c>
      <c r="C31" s="235">
        <v>0</v>
      </c>
      <c r="D31" s="235">
        <v>0</v>
      </c>
      <c r="E31" s="235">
        <v>0</v>
      </c>
      <c r="F31" s="235">
        <v>0</v>
      </c>
      <c r="G31" s="242" t="s">
        <v>772</v>
      </c>
      <c r="H31" s="241">
        <v>0</v>
      </c>
      <c r="I31" s="241">
        <v>0</v>
      </c>
      <c r="J31" s="241">
        <v>0</v>
      </c>
      <c r="K31" s="279">
        <v>0</v>
      </c>
    </row>
    <row r="32" spans="1:11" ht="18" customHeight="1">
      <c r="A32" s="236" t="s">
        <v>837</v>
      </c>
      <c r="B32" s="235">
        <v>1203</v>
      </c>
      <c r="C32" s="235">
        <v>953</v>
      </c>
      <c r="D32" s="235">
        <v>953</v>
      </c>
      <c r="E32" s="235">
        <v>999</v>
      </c>
      <c r="F32" s="235">
        <v>1110</v>
      </c>
      <c r="G32" s="242">
        <v>858</v>
      </c>
      <c r="H32" s="233">
        <v>1082</v>
      </c>
      <c r="I32" s="233">
        <v>1053</v>
      </c>
      <c r="J32" s="233">
        <v>963</v>
      </c>
      <c r="K32" s="277">
        <v>1295</v>
      </c>
    </row>
    <row r="33" spans="1:11" ht="18" customHeight="1">
      <c r="A33" s="236" t="s">
        <v>836</v>
      </c>
      <c r="B33" s="235">
        <v>5276</v>
      </c>
      <c r="C33" s="235">
        <v>6087</v>
      </c>
      <c r="D33" s="235">
        <v>7285</v>
      </c>
      <c r="E33" s="235">
        <v>6920</v>
      </c>
      <c r="F33" s="235">
        <v>6895</v>
      </c>
      <c r="G33" s="242">
        <v>6767</v>
      </c>
      <c r="H33" s="233">
        <v>8014</v>
      </c>
      <c r="I33" s="233">
        <v>8460</v>
      </c>
      <c r="J33" s="233">
        <v>8170</v>
      </c>
      <c r="K33" s="277">
        <v>7780</v>
      </c>
    </row>
    <row r="34" spans="1:11" ht="18" customHeight="1">
      <c r="A34" s="236" t="s">
        <v>835</v>
      </c>
      <c r="B34" s="235">
        <v>35</v>
      </c>
      <c r="C34" s="235">
        <v>34</v>
      </c>
      <c r="D34" s="235">
        <v>57</v>
      </c>
      <c r="E34" s="235">
        <v>44</v>
      </c>
      <c r="F34" s="235">
        <v>67</v>
      </c>
      <c r="G34" s="242">
        <v>66</v>
      </c>
      <c r="H34" s="233">
        <v>65</v>
      </c>
      <c r="I34" s="233">
        <v>0</v>
      </c>
      <c r="J34" s="233">
        <v>0</v>
      </c>
      <c r="K34" s="277">
        <v>0</v>
      </c>
    </row>
    <row r="35" spans="1:11" ht="18" customHeight="1">
      <c r="A35" s="236" t="s">
        <v>834</v>
      </c>
      <c r="B35" s="235">
        <v>794</v>
      </c>
      <c r="C35" s="235">
        <v>1086</v>
      </c>
      <c r="D35" s="235">
        <v>1071</v>
      </c>
      <c r="E35" s="235">
        <v>2025</v>
      </c>
      <c r="F35" s="235" t="s">
        <v>772</v>
      </c>
      <c r="G35" s="235" t="s">
        <v>772</v>
      </c>
      <c r="H35" s="235" t="s">
        <v>772</v>
      </c>
      <c r="I35" s="237" t="s">
        <v>772</v>
      </c>
      <c r="J35" s="237" t="s">
        <v>772</v>
      </c>
      <c r="K35" s="235" t="s">
        <v>769</v>
      </c>
    </row>
    <row r="36" spans="1:11" ht="18" customHeight="1">
      <c r="A36" s="236" t="s">
        <v>833</v>
      </c>
      <c r="B36" s="235" t="s">
        <v>772</v>
      </c>
      <c r="C36" s="235" t="s">
        <v>772</v>
      </c>
      <c r="D36" s="235" t="s">
        <v>772</v>
      </c>
      <c r="E36" s="235" t="s">
        <v>772</v>
      </c>
      <c r="F36" s="235">
        <v>809</v>
      </c>
      <c r="G36" s="242">
        <v>686</v>
      </c>
      <c r="H36" s="233">
        <v>1052</v>
      </c>
      <c r="I36" s="233">
        <v>1090</v>
      </c>
      <c r="J36" s="233">
        <v>1612</v>
      </c>
      <c r="K36" s="277">
        <v>1842</v>
      </c>
    </row>
    <row r="37" spans="1:11" ht="18" customHeight="1">
      <c r="A37" s="236" t="s">
        <v>832</v>
      </c>
      <c r="B37" s="235" t="s">
        <v>772</v>
      </c>
      <c r="C37" s="235" t="s">
        <v>772</v>
      </c>
      <c r="D37" s="235" t="s">
        <v>772</v>
      </c>
      <c r="E37" s="235" t="s">
        <v>772</v>
      </c>
      <c r="F37" s="235">
        <v>1129</v>
      </c>
      <c r="G37" s="242">
        <v>1518</v>
      </c>
      <c r="H37" s="233" t="s">
        <v>772</v>
      </c>
      <c r="I37" s="237" t="s">
        <v>772</v>
      </c>
      <c r="J37" s="237" t="s">
        <v>772</v>
      </c>
      <c r="K37" s="235" t="s">
        <v>769</v>
      </c>
    </row>
    <row r="38" spans="1:11" ht="18" customHeight="1">
      <c r="A38" s="236" t="s">
        <v>831</v>
      </c>
      <c r="B38" s="235" t="s">
        <v>772</v>
      </c>
      <c r="C38" s="235" t="s">
        <v>772</v>
      </c>
      <c r="D38" s="235" t="s">
        <v>772</v>
      </c>
      <c r="E38" s="235" t="s">
        <v>772</v>
      </c>
      <c r="F38" s="235" t="s">
        <v>772</v>
      </c>
      <c r="G38" s="235" t="s">
        <v>772</v>
      </c>
      <c r="H38" s="235">
        <v>2315</v>
      </c>
      <c r="I38" s="233">
        <v>2068</v>
      </c>
      <c r="J38" s="233">
        <v>2402</v>
      </c>
      <c r="K38" s="277">
        <v>2615</v>
      </c>
    </row>
    <row r="39" spans="1:11" ht="18" customHeight="1">
      <c r="A39" s="236" t="s">
        <v>830</v>
      </c>
      <c r="B39" s="235">
        <v>4848</v>
      </c>
      <c r="C39" s="235">
        <v>7171</v>
      </c>
      <c r="D39" s="235">
        <v>7114</v>
      </c>
      <c r="E39" s="235">
        <v>8389</v>
      </c>
      <c r="F39" s="235">
        <v>6147</v>
      </c>
      <c r="G39" s="242">
        <v>6752</v>
      </c>
      <c r="H39" s="233">
        <v>8334</v>
      </c>
      <c r="I39" s="233">
        <v>7165</v>
      </c>
      <c r="J39" s="233">
        <v>8912</v>
      </c>
      <c r="K39" s="278">
        <v>9585</v>
      </c>
    </row>
    <row r="40" spans="1:11" ht="18" customHeight="1">
      <c r="A40" s="236" t="s">
        <v>829</v>
      </c>
      <c r="B40" s="235">
        <v>337</v>
      </c>
      <c r="C40" s="235">
        <v>333</v>
      </c>
      <c r="D40" s="235">
        <v>362</v>
      </c>
      <c r="E40" s="235">
        <v>261</v>
      </c>
      <c r="F40" s="235">
        <v>324</v>
      </c>
      <c r="G40" s="242">
        <v>381</v>
      </c>
      <c r="H40" s="233">
        <v>548</v>
      </c>
      <c r="I40" s="233">
        <v>1249</v>
      </c>
      <c r="J40" s="233">
        <v>1328</v>
      </c>
      <c r="K40" s="277">
        <v>1183</v>
      </c>
    </row>
    <row r="41" spans="1:11" ht="18" customHeight="1">
      <c r="A41" s="236" t="s">
        <v>854</v>
      </c>
      <c r="B41" s="235">
        <v>279</v>
      </c>
      <c r="C41" s="235">
        <v>288</v>
      </c>
      <c r="D41" s="235">
        <v>225</v>
      </c>
      <c r="E41" s="235">
        <v>364</v>
      </c>
      <c r="F41" s="235">
        <v>410</v>
      </c>
      <c r="G41" s="242">
        <v>338</v>
      </c>
      <c r="H41" s="233" t="s">
        <v>772</v>
      </c>
      <c r="I41" s="237" t="s">
        <v>772</v>
      </c>
      <c r="J41" s="237" t="s">
        <v>772</v>
      </c>
      <c r="K41" s="235" t="s">
        <v>769</v>
      </c>
    </row>
    <row r="42" spans="1:11" ht="18" customHeight="1">
      <c r="A42" s="236" t="s">
        <v>827</v>
      </c>
      <c r="B42" s="235" t="s">
        <v>772</v>
      </c>
      <c r="C42" s="235" t="s">
        <v>772</v>
      </c>
      <c r="D42" s="235" t="s">
        <v>772</v>
      </c>
      <c r="E42" s="235" t="s">
        <v>772</v>
      </c>
      <c r="F42" s="235" t="s">
        <v>772</v>
      </c>
      <c r="G42" s="235" t="s">
        <v>772</v>
      </c>
      <c r="H42" s="235">
        <v>396</v>
      </c>
      <c r="I42" s="233">
        <v>251</v>
      </c>
      <c r="J42" s="233">
        <v>377</v>
      </c>
      <c r="K42" s="277">
        <v>448</v>
      </c>
    </row>
    <row r="43" spans="1:11" ht="18" customHeight="1">
      <c r="A43" s="236" t="s">
        <v>826</v>
      </c>
      <c r="B43" s="235">
        <v>9500</v>
      </c>
      <c r="C43" s="235">
        <v>14128</v>
      </c>
      <c r="D43" s="235">
        <v>15909</v>
      </c>
      <c r="E43" s="235">
        <v>16417</v>
      </c>
      <c r="F43" s="235" t="s">
        <v>772</v>
      </c>
      <c r="G43" s="235" t="s">
        <v>772</v>
      </c>
      <c r="H43" s="235" t="s">
        <v>772</v>
      </c>
      <c r="I43" s="237" t="s">
        <v>772</v>
      </c>
      <c r="J43" s="237" t="s">
        <v>772</v>
      </c>
      <c r="K43" s="235" t="s">
        <v>769</v>
      </c>
    </row>
    <row r="44" spans="1:11" ht="18" customHeight="1">
      <c r="A44" s="236" t="s">
        <v>825</v>
      </c>
      <c r="B44" s="235" t="s">
        <v>772</v>
      </c>
      <c r="C44" s="235" t="s">
        <v>772</v>
      </c>
      <c r="D44" s="235" t="s">
        <v>772</v>
      </c>
      <c r="E44" s="235" t="s">
        <v>772</v>
      </c>
      <c r="F44" s="235" t="s">
        <v>772</v>
      </c>
      <c r="G44" s="235" t="s">
        <v>772</v>
      </c>
      <c r="H44" s="235">
        <v>19412</v>
      </c>
      <c r="I44" s="237">
        <v>18047</v>
      </c>
      <c r="J44" s="237">
        <v>18987</v>
      </c>
      <c r="K44" s="275">
        <v>19219</v>
      </c>
    </row>
    <row r="45" spans="1:11" ht="18" customHeight="1">
      <c r="A45" s="236" t="s">
        <v>824</v>
      </c>
      <c r="B45" s="235" t="s">
        <v>772</v>
      </c>
      <c r="C45" s="235" t="s">
        <v>772</v>
      </c>
      <c r="D45" s="235" t="s">
        <v>772</v>
      </c>
      <c r="E45" s="235" t="s">
        <v>772</v>
      </c>
      <c r="F45" s="235">
        <v>2621</v>
      </c>
      <c r="G45" s="242">
        <v>2336</v>
      </c>
      <c r="H45" s="233" t="s">
        <v>772</v>
      </c>
      <c r="I45" s="237" t="s">
        <v>772</v>
      </c>
      <c r="J45" s="237" t="s">
        <v>772</v>
      </c>
      <c r="K45" s="276" t="s">
        <v>769</v>
      </c>
    </row>
    <row r="46" spans="1:11" ht="18" customHeight="1">
      <c r="A46" s="236" t="s">
        <v>823</v>
      </c>
      <c r="B46" s="235" t="s">
        <v>772</v>
      </c>
      <c r="C46" s="235" t="s">
        <v>772</v>
      </c>
      <c r="D46" s="235" t="s">
        <v>772</v>
      </c>
      <c r="E46" s="235" t="s">
        <v>772</v>
      </c>
      <c r="F46" s="235" t="s">
        <v>772</v>
      </c>
      <c r="G46" s="235" t="s">
        <v>772</v>
      </c>
      <c r="H46" s="235">
        <v>3621</v>
      </c>
      <c r="I46" s="233">
        <v>3251</v>
      </c>
      <c r="J46" s="233">
        <v>3114</v>
      </c>
      <c r="K46" s="275">
        <v>2980</v>
      </c>
    </row>
    <row r="47" spans="1:11" ht="18" customHeight="1">
      <c r="A47" s="236" t="s">
        <v>822</v>
      </c>
      <c r="B47" s="235" t="s">
        <v>772</v>
      </c>
      <c r="C47" s="235" t="s">
        <v>772</v>
      </c>
      <c r="D47" s="235" t="s">
        <v>772</v>
      </c>
      <c r="E47" s="235" t="s">
        <v>772</v>
      </c>
      <c r="F47" s="235" t="s">
        <v>772</v>
      </c>
      <c r="G47" s="235" t="s">
        <v>772</v>
      </c>
      <c r="H47" s="235">
        <v>1726</v>
      </c>
      <c r="I47" s="233">
        <v>1814</v>
      </c>
      <c r="J47" s="233">
        <v>1175</v>
      </c>
      <c r="K47" s="275">
        <v>1275</v>
      </c>
    </row>
    <row r="48" spans="1:11" ht="18" customHeight="1">
      <c r="A48" s="236" t="s">
        <v>821</v>
      </c>
      <c r="B48" s="235" t="s">
        <v>772</v>
      </c>
      <c r="C48" s="235" t="s">
        <v>772</v>
      </c>
      <c r="D48" s="235" t="s">
        <v>772</v>
      </c>
      <c r="E48" s="235" t="s">
        <v>772</v>
      </c>
      <c r="F48" s="235">
        <v>933</v>
      </c>
      <c r="G48" s="242">
        <v>7014</v>
      </c>
      <c r="H48" s="233">
        <v>6870</v>
      </c>
      <c r="I48" s="233">
        <v>6690</v>
      </c>
      <c r="J48" s="233">
        <v>6013</v>
      </c>
      <c r="K48" s="275">
        <v>6059</v>
      </c>
    </row>
    <row r="49" spans="1:11" ht="18" customHeight="1">
      <c r="A49" s="236" t="s">
        <v>820</v>
      </c>
      <c r="B49" s="235" t="s">
        <v>772</v>
      </c>
      <c r="C49" s="235" t="s">
        <v>772</v>
      </c>
      <c r="D49" s="235" t="s">
        <v>772</v>
      </c>
      <c r="E49" s="235" t="s">
        <v>772</v>
      </c>
      <c r="F49" s="235">
        <v>4420</v>
      </c>
      <c r="G49" s="242">
        <v>6002</v>
      </c>
      <c r="H49" s="233">
        <v>7662</v>
      </c>
      <c r="I49" s="233">
        <v>9269</v>
      </c>
      <c r="J49" s="233">
        <v>10541</v>
      </c>
      <c r="K49" s="275">
        <v>10293</v>
      </c>
    </row>
    <row r="50" spans="1:11" ht="18" customHeight="1">
      <c r="A50" s="236" t="s">
        <v>819</v>
      </c>
      <c r="B50" s="235" t="s">
        <v>772</v>
      </c>
      <c r="C50" s="235" t="s">
        <v>772</v>
      </c>
      <c r="D50" s="235" t="s">
        <v>772</v>
      </c>
      <c r="E50" s="235" t="s">
        <v>772</v>
      </c>
      <c r="F50" s="235">
        <v>206</v>
      </c>
      <c r="G50" s="242">
        <v>741</v>
      </c>
      <c r="H50" s="233">
        <v>152</v>
      </c>
      <c r="I50" s="233">
        <v>98</v>
      </c>
      <c r="J50" s="233">
        <v>112</v>
      </c>
      <c r="K50" s="275">
        <v>128</v>
      </c>
    </row>
    <row r="51" spans="1:11" ht="18" customHeight="1" thickBot="1">
      <c r="A51" s="231" t="s">
        <v>818</v>
      </c>
      <c r="B51" s="230" t="s">
        <v>772</v>
      </c>
      <c r="C51" s="230" t="s">
        <v>772</v>
      </c>
      <c r="D51" s="230" t="s">
        <v>772</v>
      </c>
      <c r="E51" s="230" t="s">
        <v>772</v>
      </c>
      <c r="F51" s="230">
        <v>11210</v>
      </c>
      <c r="G51" s="274">
        <v>22974</v>
      </c>
      <c r="H51" s="228">
        <v>7808</v>
      </c>
      <c r="I51" s="228">
        <v>7883</v>
      </c>
      <c r="J51" s="228">
        <v>8741</v>
      </c>
      <c r="K51" s="273">
        <v>9398</v>
      </c>
    </row>
    <row r="52" spans="1:11" ht="15.75" customHeight="1">
      <c r="H52" s="7"/>
      <c r="I52" s="272"/>
      <c r="J52" s="226"/>
      <c r="K52" s="102" t="s">
        <v>768</v>
      </c>
    </row>
    <row r="53" spans="1:11" ht="15.75" customHeight="1">
      <c r="K53" s="102" t="s">
        <v>767</v>
      </c>
    </row>
    <row r="54" spans="1:11" ht="11.25" customHeight="1">
      <c r="J54" s="226"/>
    </row>
    <row r="55" spans="1:11" ht="11.25" customHeight="1">
      <c r="A55" s="271"/>
    </row>
    <row r="56" spans="1:11" ht="14.25" customHeight="1">
      <c r="A56" s="2006" t="s">
        <v>858</v>
      </c>
      <c r="B56" s="2006"/>
      <c r="C56" s="2006"/>
      <c r="D56" s="2006"/>
      <c r="E56" s="2006"/>
      <c r="F56" s="2006"/>
      <c r="G56" s="2006"/>
      <c r="H56" s="2006"/>
      <c r="I56" s="2006"/>
      <c r="J56" s="2006"/>
      <c r="K56" s="2006"/>
    </row>
    <row r="57" spans="1:11" ht="14.25" customHeight="1">
      <c r="A57" s="2006"/>
      <c r="B57" s="2006"/>
      <c r="C57" s="2006"/>
      <c r="D57" s="2006"/>
      <c r="E57" s="2006"/>
      <c r="F57" s="2006"/>
      <c r="G57" s="2006"/>
      <c r="H57" s="2006"/>
      <c r="I57" s="2006"/>
      <c r="J57" s="2006"/>
      <c r="K57" s="2006"/>
    </row>
    <row r="58" spans="1:11" ht="14.25" customHeight="1">
      <c r="A58" s="2006"/>
      <c r="B58" s="2006"/>
      <c r="C58" s="2006"/>
      <c r="D58" s="2006"/>
      <c r="E58" s="2006"/>
      <c r="F58" s="2006"/>
      <c r="G58" s="2006"/>
      <c r="H58" s="2006"/>
      <c r="I58" s="2006"/>
      <c r="J58" s="2006"/>
      <c r="K58" s="2006"/>
    </row>
    <row r="59" spans="1:11" ht="15.75" customHeight="1"/>
    <row r="60" spans="1:11" ht="15.75" customHeight="1"/>
    <row r="61" spans="1:11" ht="16.5" customHeight="1"/>
  </sheetData>
  <mergeCells count="4">
    <mergeCell ref="A56:K58"/>
    <mergeCell ref="B2:K2"/>
    <mergeCell ref="B3:K3"/>
    <mergeCell ref="B28:K28"/>
  </mergeCells>
  <phoneticPr fontId="3"/>
  <printOptions horizontalCentered="1"/>
  <pageMargins left="0.78740157480314965" right="0.78740157480314965" top="0.98425196850393704" bottom="0.98425196850393704" header="0.51181102362204722" footer="0.51181102362204722"/>
  <pageSetup paperSize="9" scale="7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2C5D6-8C45-4E91-A5A6-7124F4F1F48A}">
  <sheetPr>
    <pageSetUpPr fitToPage="1"/>
  </sheetPr>
  <dimension ref="A1:M53"/>
  <sheetViews>
    <sheetView view="pageBreakPreview" zoomScale="85" zoomScaleNormal="100" zoomScaleSheetLayoutView="85" workbookViewId="0">
      <pane xSplit="1" ySplit="5" topLeftCell="B6" activePane="bottomRight" state="frozen"/>
      <selection pane="topRight" activeCell="B1" sqref="B1"/>
      <selection pane="bottomLeft" activeCell="A6" sqref="A6"/>
      <selection pane="bottomRight"/>
    </sheetView>
  </sheetViews>
  <sheetFormatPr defaultColWidth="8.5" defaultRowHeight="18" customHeight="1"/>
  <cols>
    <col min="1" max="1" width="8" style="1" customWidth="1"/>
    <col min="2" max="2" width="7.875" style="1" customWidth="1"/>
    <col min="3" max="6" width="7.875" style="1714" customWidth="1"/>
    <col min="7" max="7" width="7.875" style="1713" customWidth="1"/>
    <col min="8" max="9" width="6.875" style="1" customWidth="1"/>
    <col min="10" max="10" width="8.875" style="1" customWidth="1"/>
    <col min="11" max="11" width="11.375" style="1" customWidth="1"/>
    <col min="12" max="12" width="9.625" style="1" customWidth="1"/>
    <col min="13" max="16384" width="8.5" style="1"/>
  </cols>
  <sheetData>
    <row r="1" spans="1:12" ht="31.5" customHeight="1">
      <c r="A1" s="1366" t="s">
        <v>2288</v>
      </c>
      <c r="B1" s="421"/>
    </row>
    <row r="2" spans="1:12" ht="18.95" customHeight="1" thickBot="1">
      <c r="L2" s="1001"/>
    </row>
    <row r="3" spans="1:12" s="1774" customFormat="1" ht="26.25" customHeight="1">
      <c r="A3" s="1990" t="s">
        <v>2287</v>
      </c>
      <c r="B3" s="1991"/>
      <c r="C3" s="1992" t="s">
        <v>2286</v>
      </c>
      <c r="D3" s="1993"/>
      <c r="E3" s="1993"/>
      <c r="F3" s="1993"/>
      <c r="G3" s="1993"/>
      <c r="H3" s="1994" t="s">
        <v>2285</v>
      </c>
      <c r="I3" s="1995"/>
      <c r="J3" s="1789" t="s">
        <v>2284</v>
      </c>
      <c r="K3" s="1788" t="s">
        <v>2283</v>
      </c>
      <c r="L3" s="1965" t="s">
        <v>2282</v>
      </c>
    </row>
    <row r="4" spans="1:12" s="1774" customFormat="1" ht="17.25" customHeight="1">
      <c r="A4" s="1968" t="s">
        <v>2281</v>
      </c>
      <c r="B4" s="1969"/>
      <c r="C4" s="1972" t="s">
        <v>2278</v>
      </c>
      <c r="D4" s="1973"/>
      <c r="E4" s="1974"/>
      <c r="F4" s="1975" t="s">
        <v>2280</v>
      </c>
      <c r="G4" s="1977" t="s">
        <v>2279</v>
      </c>
      <c r="H4" s="1979" t="s">
        <v>2278</v>
      </c>
      <c r="I4" s="1981" t="s">
        <v>2277</v>
      </c>
      <c r="J4" s="1983" t="s">
        <v>2276</v>
      </c>
      <c r="K4" s="1985" t="s">
        <v>2275</v>
      </c>
      <c r="L4" s="1966"/>
    </row>
    <row r="5" spans="1:12" s="1774" customFormat="1" ht="20.25" customHeight="1" thickBot="1">
      <c r="A5" s="1970"/>
      <c r="B5" s="1971"/>
      <c r="C5" s="1787" t="s">
        <v>2274</v>
      </c>
      <c r="D5" s="1786" t="s">
        <v>2273</v>
      </c>
      <c r="E5" s="1785" t="s">
        <v>2272</v>
      </c>
      <c r="F5" s="1976"/>
      <c r="G5" s="1978"/>
      <c r="H5" s="1980"/>
      <c r="I5" s="1982"/>
      <c r="J5" s="1984"/>
      <c r="K5" s="1986"/>
      <c r="L5" s="1967"/>
    </row>
    <row r="6" spans="1:12" s="1774" customFormat="1" ht="20.100000000000001" customHeight="1">
      <c r="A6" s="1987" t="s">
        <v>2271</v>
      </c>
      <c r="B6" s="1784" t="s">
        <v>2270</v>
      </c>
      <c r="C6" s="1783"/>
      <c r="D6" s="1781"/>
      <c r="E6" s="1782"/>
      <c r="F6" s="1781"/>
      <c r="G6" s="1780"/>
      <c r="H6" s="1779"/>
      <c r="I6" s="1778"/>
      <c r="J6" s="1777"/>
      <c r="K6" s="1776"/>
      <c r="L6" s="1775"/>
    </row>
    <row r="7" spans="1:12" s="66" customFormat="1" ht="24.95" customHeight="1">
      <c r="A7" s="1988"/>
      <c r="B7" s="1748" t="s">
        <v>2269</v>
      </c>
      <c r="C7" s="1772">
        <v>14.2</v>
      </c>
      <c r="D7" s="1734">
        <v>19.600000000000001</v>
      </c>
      <c r="E7" s="1732">
        <v>9.1</v>
      </c>
      <c r="F7" s="1734">
        <v>35.9</v>
      </c>
      <c r="G7" s="1732">
        <v>-6.9</v>
      </c>
      <c r="H7" s="1771">
        <v>72</v>
      </c>
      <c r="I7" s="1770">
        <v>7</v>
      </c>
      <c r="J7" s="1733">
        <v>2.5</v>
      </c>
      <c r="K7" s="1769">
        <v>1069.5</v>
      </c>
      <c r="L7" s="1768">
        <v>2062.3000000000002</v>
      </c>
    </row>
    <row r="8" spans="1:12" s="66" customFormat="1" ht="24.95" customHeight="1">
      <c r="A8" s="1988"/>
      <c r="B8" s="1748">
        <v>15</v>
      </c>
      <c r="C8" s="1772">
        <v>13.6</v>
      </c>
      <c r="D8" s="1734">
        <v>18.7</v>
      </c>
      <c r="E8" s="1734">
        <v>8.9</v>
      </c>
      <c r="F8" s="1733">
        <v>33.799999999999997</v>
      </c>
      <c r="G8" s="1732">
        <v>-8.6</v>
      </c>
      <c r="H8" s="1773">
        <v>75</v>
      </c>
      <c r="I8" s="1770">
        <v>16</v>
      </c>
      <c r="J8" s="1733">
        <v>2.4</v>
      </c>
      <c r="K8" s="1769">
        <v>1385.5</v>
      </c>
      <c r="L8" s="1768">
        <v>1762.5</v>
      </c>
    </row>
    <row r="9" spans="1:12" s="66" customFormat="1" ht="24.95" customHeight="1">
      <c r="A9" s="1988"/>
      <c r="B9" s="1748">
        <v>16</v>
      </c>
      <c r="C9" s="1772">
        <v>14.8</v>
      </c>
      <c r="D9" s="1734">
        <v>20.399999999999999</v>
      </c>
      <c r="E9" s="1732">
        <v>9.5</v>
      </c>
      <c r="F9" s="1734">
        <v>37.299999999999997</v>
      </c>
      <c r="G9" s="1732">
        <v>-7</v>
      </c>
      <c r="H9" s="1771">
        <v>74</v>
      </c>
      <c r="I9" s="1770">
        <v>11</v>
      </c>
      <c r="J9" s="1733">
        <v>2.6</v>
      </c>
      <c r="K9" s="1769">
        <v>1606.5</v>
      </c>
      <c r="L9" s="1768">
        <v>2232.5</v>
      </c>
    </row>
    <row r="10" spans="1:12" s="66" customFormat="1" ht="24.95" customHeight="1">
      <c r="A10" s="1988"/>
      <c r="B10" s="1748">
        <v>17</v>
      </c>
      <c r="C10" s="1772">
        <v>13.7</v>
      </c>
      <c r="D10" s="1734">
        <v>19.2</v>
      </c>
      <c r="E10" s="1732">
        <v>8.6</v>
      </c>
      <c r="F10" s="1734">
        <v>34.4</v>
      </c>
      <c r="G10" s="1732">
        <v>-7.4</v>
      </c>
      <c r="H10" s="1771">
        <v>74</v>
      </c>
      <c r="I10" s="1770">
        <v>12</v>
      </c>
      <c r="J10" s="1733">
        <v>2.5</v>
      </c>
      <c r="K10" s="1769">
        <v>1132</v>
      </c>
      <c r="L10" s="1768">
        <v>2067.9</v>
      </c>
    </row>
    <row r="11" spans="1:12" s="66" customFormat="1" ht="24.95" customHeight="1">
      <c r="A11" s="1988"/>
      <c r="B11" s="1748">
        <v>18</v>
      </c>
      <c r="C11" s="1772">
        <v>14.2</v>
      </c>
      <c r="D11" s="1734">
        <v>19</v>
      </c>
      <c r="E11" s="1732">
        <v>9.6</v>
      </c>
      <c r="F11" s="1734">
        <v>34.6</v>
      </c>
      <c r="G11" s="1732">
        <v>-7.5</v>
      </c>
      <c r="H11" s="1771">
        <v>77</v>
      </c>
      <c r="I11" s="1770">
        <v>14</v>
      </c>
      <c r="J11" s="1733">
        <v>2.4</v>
      </c>
      <c r="K11" s="1769">
        <v>1616.5</v>
      </c>
      <c r="L11" s="1768">
        <v>1672.1</v>
      </c>
    </row>
    <row r="12" spans="1:12" s="66" customFormat="1" ht="24.95" customHeight="1">
      <c r="A12" s="1988"/>
      <c r="B12" s="1748">
        <v>19</v>
      </c>
      <c r="C12" s="1772">
        <v>14.6</v>
      </c>
      <c r="D12" s="1734">
        <v>19.899999999999999</v>
      </c>
      <c r="E12" s="1732">
        <v>9.6</v>
      </c>
      <c r="F12" s="1734">
        <v>37.700000000000003</v>
      </c>
      <c r="G12" s="1732">
        <v>-5.3</v>
      </c>
      <c r="H12" s="1771">
        <v>75</v>
      </c>
      <c r="I12" s="1770">
        <v>13</v>
      </c>
      <c r="J12" s="1733">
        <v>2.4</v>
      </c>
      <c r="K12" s="1769">
        <v>1137.5</v>
      </c>
      <c r="L12" s="1768">
        <v>2082.5</v>
      </c>
    </row>
    <row r="13" spans="1:12" s="66" customFormat="1" ht="24.95" customHeight="1">
      <c r="A13" s="1988"/>
      <c r="B13" s="1748">
        <v>20</v>
      </c>
      <c r="C13" s="1772">
        <v>14.1</v>
      </c>
      <c r="D13" s="1734">
        <v>19.3</v>
      </c>
      <c r="E13" s="1732">
        <v>9.4</v>
      </c>
      <c r="F13" s="1734">
        <v>35.9</v>
      </c>
      <c r="G13" s="1732">
        <v>-7.3</v>
      </c>
      <c r="H13" s="1771">
        <v>74</v>
      </c>
      <c r="I13" s="1770">
        <v>11</v>
      </c>
      <c r="J13" s="1733">
        <v>2.2999999999999998</v>
      </c>
      <c r="K13" s="1769">
        <v>1373</v>
      </c>
      <c r="L13" s="1768">
        <v>1892.8</v>
      </c>
    </row>
    <row r="14" spans="1:12" s="66" customFormat="1" ht="24.95" customHeight="1">
      <c r="A14" s="1988"/>
      <c r="B14" s="1748">
        <v>21</v>
      </c>
      <c r="C14" s="1772">
        <v>14.4</v>
      </c>
      <c r="D14" s="1734">
        <v>19.5</v>
      </c>
      <c r="E14" s="1732">
        <v>9.8000000000000007</v>
      </c>
      <c r="F14" s="1734">
        <v>33.200000000000003</v>
      </c>
      <c r="G14" s="1732">
        <v>-5.9</v>
      </c>
      <c r="H14" s="1771">
        <v>74</v>
      </c>
      <c r="I14" s="1770">
        <v>12</v>
      </c>
      <c r="J14" s="1733">
        <v>2.2999999999999998</v>
      </c>
      <c r="K14" s="1769">
        <v>1336</v>
      </c>
      <c r="L14" s="1768">
        <v>1854.7</v>
      </c>
    </row>
    <row r="15" spans="1:12" s="66" customFormat="1" ht="24.95" customHeight="1">
      <c r="A15" s="1988"/>
      <c r="B15" s="1748">
        <v>22</v>
      </c>
      <c r="C15" s="1772">
        <v>14.8</v>
      </c>
      <c r="D15" s="1734">
        <v>20.2</v>
      </c>
      <c r="E15" s="1732">
        <v>10</v>
      </c>
      <c r="F15" s="1734">
        <v>36.6</v>
      </c>
      <c r="G15" s="1732">
        <v>-6.8</v>
      </c>
      <c r="H15" s="1771">
        <v>74</v>
      </c>
      <c r="I15" s="1770">
        <v>16</v>
      </c>
      <c r="J15" s="1733">
        <v>2.2999999999999998</v>
      </c>
      <c r="K15" s="1769">
        <v>1398</v>
      </c>
      <c r="L15" s="1768">
        <v>2017.6</v>
      </c>
    </row>
    <row r="16" spans="1:12" s="66" customFormat="1" ht="24.95" customHeight="1">
      <c r="A16" s="1988"/>
      <c r="B16" s="1735">
        <v>23</v>
      </c>
      <c r="C16" s="1766">
        <v>14.3</v>
      </c>
      <c r="D16" s="1765">
        <v>19.8</v>
      </c>
      <c r="E16" s="1764">
        <v>9.3000000000000007</v>
      </c>
      <c r="F16" s="1765">
        <v>36.5</v>
      </c>
      <c r="G16" s="1764">
        <v>-8.4</v>
      </c>
      <c r="H16" s="1763">
        <v>73</v>
      </c>
      <c r="I16" s="1762">
        <v>10</v>
      </c>
      <c r="J16" s="1761">
        <v>2.2999999999999998</v>
      </c>
      <c r="K16" s="1760">
        <v>1394.5</v>
      </c>
      <c r="L16" s="1759">
        <v>2140.3000000000002</v>
      </c>
    </row>
    <row r="17" spans="1:13" s="66" customFormat="1" ht="24.95" customHeight="1">
      <c r="A17" s="1988"/>
      <c r="B17" s="1735">
        <v>24</v>
      </c>
      <c r="C17" s="1766">
        <v>14</v>
      </c>
      <c r="D17" s="1765">
        <v>19.399999999999999</v>
      </c>
      <c r="E17" s="1764">
        <v>9</v>
      </c>
      <c r="F17" s="1765">
        <v>35.6</v>
      </c>
      <c r="G17" s="1764">
        <v>-8.8000000000000007</v>
      </c>
      <c r="H17" s="1763">
        <v>72</v>
      </c>
      <c r="I17" s="1762">
        <v>12</v>
      </c>
      <c r="J17" s="1761">
        <v>2.4</v>
      </c>
      <c r="K17" s="1760">
        <v>1395.5</v>
      </c>
      <c r="L17" s="1759">
        <v>2194.3000000000002</v>
      </c>
    </row>
    <row r="18" spans="1:13" s="66" customFormat="1" ht="24.95" customHeight="1">
      <c r="A18" s="1988"/>
      <c r="B18" s="1748">
        <v>25</v>
      </c>
      <c r="C18" s="1766">
        <v>14.5</v>
      </c>
      <c r="D18" s="1765">
        <v>20.100000000000001</v>
      </c>
      <c r="E18" s="1764">
        <v>9.3000000000000007</v>
      </c>
      <c r="F18" s="1765">
        <v>36.799999999999997</v>
      </c>
      <c r="G18" s="1764">
        <v>-7.6</v>
      </c>
      <c r="H18" s="1763">
        <v>72</v>
      </c>
      <c r="I18" s="1762">
        <v>13</v>
      </c>
      <c r="J18" s="1761">
        <v>2.4</v>
      </c>
      <c r="K18" s="1760">
        <v>1282</v>
      </c>
      <c r="L18" s="1759">
        <v>2224.8000000000002</v>
      </c>
    </row>
    <row r="19" spans="1:13" s="66" customFormat="1" ht="24.95" customHeight="1">
      <c r="A19" s="1988"/>
      <c r="B19" s="1748">
        <v>26</v>
      </c>
      <c r="C19" s="1766">
        <v>14.2</v>
      </c>
      <c r="D19" s="1765">
        <v>19.7</v>
      </c>
      <c r="E19" s="1764">
        <v>9.1</v>
      </c>
      <c r="F19" s="1765">
        <v>36.200000000000003</v>
      </c>
      <c r="G19" s="1764">
        <v>-7.7</v>
      </c>
      <c r="H19" s="1763">
        <v>72</v>
      </c>
      <c r="I19" s="1762">
        <v>9</v>
      </c>
      <c r="J19" s="1761">
        <v>2.2999999999999998</v>
      </c>
      <c r="K19" s="1760">
        <v>1642</v>
      </c>
      <c r="L19" s="1759">
        <v>2211.1999999999998</v>
      </c>
    </row>
    <row r="20" spans="1:13" s="66" customFormat="1" ht="24.95" customHeight="1">
      <c r="A20" s="1988"/>
      <c r="B20" s="1748">
        <v>27</v>
      </c>
      <c r="C20" s="1766">
        <v>14.9</v>
      </c>
      <c r="D20" s="1765">
        <v>20</v>
      </c>
      <c r="E20" s="1764">
        <v>10.1</v>
      </c>
      <c r="F20" s="1765">
        <v>36.1</v>
      </c>
      <c r="G20" s="1764">
        <v>-6.7</v>
      </c>
      <c r="H20" s="1763">
        <v>75</v>
      </c>
      <c r="I20" s="1762">
        <v>9</v>
      </c>
      <c r="J20" s="1761">
        <v>2.2999999999999998</v>
      </c>
      <c r="K20" s="1760">
        <v>1463</v>
      </c>
      <c r="L20" s="1759">
        <v>2058.9</v>
      </c>
    </row>
    <row r="21" spans="1:13" s="66" customFormat="1" ht="24.95" customHeight="1">
      <c r="A21" s="1988"/>
      <c r="B21" s="1748">
        <v>28</v>
      </c>
      <c r="C21" s="1766">
        <v>14.9</v>
      </c>
      <c r="D21" s="1765">
        <v>20.100000000000001</v>
      </c>
      <c r="E21" s="1764">
        <v>10.1</v>
      </c>
      <c r="F21" s="1765">
        <v>36</v>
      </c>
      <c r="G21" s="1764">
        <v>-6.3</v>
      </c>
      <c r="H21" s="1763">
        <v>75</v>
      </c>
      <c r="I21" s="1762">
        <v>8</v>
      </c>
      <c r="J21" s="1761">
        <v>2.2999999999999998</v>
      </c>
      <c r="K21" s="1760">
        <v>1407</v>
      </c>
      <c r="L21" s="1759">
        <v>1977.5</v>
      </c>
    </row>
    <row r="22" spans="1:13" s="66" customFormat="1" ht="24.95" customHeight="1">
      <c r="A22" s="1767"/>
      <c r="B22" s="1748">
        <v>29</v>
      </c>
      <c r="C22" s="1766">
        <v>14.2</v>
      </c>
      <c r="D22" s="1765">
        <v>19.7</v>
      </c>
      <c r="E22" s="1764">
        <v>9.1999999999999993</v>
      </c>
      <c r="F22" s="1765">
        <v>35</v>
      </c>
      <c r="G22" s="1764">
        <v>-7.3</v>
      </c>
      <c r="H22" s="1763">
        <v>73</v>
      </c>
      <c r="I22" s="1762">
        <v>11</v>
      </c>
      <c r="J22" s="1761">
        <v>2.2000000000000002</v>
      </c>
      <c r="K22" s="1760">
        <v>1201</v>
      </c>
      <c r="L22" s="1759">
        <v>2125.4</v>
      </c>
    </row>
    <row r="23" spans="1:13" s="66" customFormat="1" ht="24.95" customHeight="1">
      <c r="A23" s="1767"/>
      <c r="B23" s="1735">
        <v>30</v>
      </c>
      <c r="C23" s="1766">
        <v>15.3</v>
      </c>
      <c r="D23" s="1765">
        <v>20.7</v>
      </c>
      <c r="E23" s="1764">
        <v>10.3</v>
      </c>
      <c r="F23" s="1765">
        <v>37.4</v>
      </c>
      <c r="G23" s="1764">
        <v>-7</v>
      </c>
      <c r="H23" s="1763">
        <v>76</v>
      </c>
      <c r="I23" s="1762">
        <v>15</v>
      </c>
      <c r="J23" s="1761">
        <v>2.4</v>
      </c>
      <c r="K23" s="1760">
        <v>1094.5</v>
      </c>
      <c r="L23" s="1759">
        <v>2155.4</v>
      </c>
    </row>
    <row r="24" spans="1:13" s="66" customFormat="1" ht="24.95" customHeight="1">
      <c r="A24" s="1767"/>
      <c r="B24" s="1748" t="s">
        <v>2268</v>
      </c>
      <c r="C24" s="1766">
        <v>15</v>
      </c>
      <c r="D24" s="1765">
        <v>20.2</v>
      </c>
      <c r="E24" s="1764">
        <v>10.1</v>
      </c>
      <c r="F24" s="1761">
        <v>35.5</v>
      </c>
      <c r="G24" s="1764">
        <v>-7.1</v>
      </c>
      <c r="H24" s="1763">
        <v>75</v>
      </c>
      <c r="I24" s="1762">
        <v>13</v>
      </c>
      <c r="J24" s="1761">
        <v>2.2000000000000002</v>
      </c>
      <c r="K24" s="1760">
        <v>1420.5</v>
      </c>
      <c r="L24" s="1759">
        <v>1996.8</v>
      </c>
    </row>
    <row r="25" spans="1:13" s="66" customFormat="1" ht="24.95" customHeight="1" thickBot="1">
      <c r="A25" s="1758"/>
      <c r="B25" s="1757">
        <v>2</v>
      </c>
      <c r="C25" s="1756">
        <v>15.1</v>
      </c>
      <c r="D25" s="1754">
        <v>20.3</v>
      </c>
      <c r="E25" s="1754">
        <v>10.3</v>
      </c>
      <c r="F25" s="1755">
        <v>36.5</v>
      </c>
      <c r="G25" s="1754">
        <v>-7.9</v>
      </c>
      <c r="H25" s="1753">
        <v>78</v>
      </c>
      <c r="I25" s="1752">
        <v>17</v>
      </c>
      <c r="J25" s="1751">
        <v>2.1</v>
      </c>
      <c r="K25" s="1725">
        <v>1336</v>
      </c>
      <c r="L25" s="1750">
        <v>1962.1</v>
      </c>
      <c r="M25" s="1749"/>
    </row>
    <row r="26" spans="1:13" s="66" customFormat="1" ht="20.100000000000001" customHeight="1">
      <c r="A26" s="1988" t="s">
        <v>2267</v>
      </c>
      <c r="B26" s="1748" t="s">
        <v>2266</v>
      </c>
      <c r="C26" s="1747"/>
      <c r="D26" s="1746"/>
      <c r="E26" s="1745"/>
      <c r="F26" s="1744"/>
      <c r="G26" s="1743"/>
      <c r="H26" s="1742"/>
      <c r="I26" s="1741"/>
      <c r="J26" s="1740"/>
      <c r="K26" s="1739"/>
      <c r="L26" s="1738"/>
    </row>
    <row r="27" spans="1:13" s="66" customFormat="1" ht="24.95" customHeight="1">
      <c r="A27" s="1988"/>
      <c r="B27" s="1735">
        <v>1</v>
      </c>
      <c r="C27" s="1734">
        <v>5.4</v>
      </c>
      <c r="D27" s="1734">
        <v>10.9</v>
      </c>
      <c r="E27" s="1732">
        <v>0.1</v>
      </c>
      <c r="F27" s="1734">
        <v>17.5</v>
      </c>
      <c r="G27" s="1732">
        <v>-4.9000000000000004</v>
      </c>
      <c r="H27" s="1731">
        <v>74</v>
      </c>
      <c r="I27" s="1736">
        <v>23</v>
      </c>
      <c r="J27" s="1730">
        <v>1.9</v>
      </c>
      <c r="K27" s="1729">
        <v>131.5</v>
      </c>
      <c r="L27" s="1728">
        <v>162.30000000000001</v>
      </c>
    </row>
    <row r="28" spans="1:13" s="66" customFormat="1" ht="24.95" customHeight="1">
      <c r="A28" s="1988"/>
      <c r="B28" s="1735">
        <v>2</v>
      </c>
      <c r="C28" s="1734">
        <v>6.3</v>
      </c>
      <c r="D28" s="1734">
        <v>12.4</v>
      </c>
      <c r="E28" s="1732">
        <v>0.3</v>
      </c>
      <c r="F28" s="1734">
        <v>17.600000000000001</v>
      </c>
      <c r="G28" s="1732">
        <v>-7.9</v>
      </c>
      <c r="H28" s="1731">
        <v>66</v>
      </c>
      <c r="I28" s="1736">
        <v>17</v>
      </c>
      <c r="J28" s="1730">
        <v>2.2000000000000002</v>
      </c>
      <c r="K28" s="1729">
        <v>23</v>
      </c>
      <c r="L28" s="1728">
        <v>196.2</v>
      </c>
    </row>
    <row r="29" spans="1:13" s="66" customFormat="1" ht="24.95" customHeight="1">
      <c r="A29" s="1988"/>
      <c r="B29" s="1735">
        <v>3</v>
      </c>
      <c r="C29" s="1734">
        <v>9.4</v>
      </c>
      <c r="D29" s="1734">
        <v>15.3</v>
      </c>
      <c r="E29" s="1732">
        <v>3.3</v>
      </c>
      <c r="F29" s="1734">
        <v>23.4</v>
      </c>
      <c r="G29" s="1732">
        <v>-3.5</v>
      </c>
      <c r="H29" s="1731">
        <v>71</v>
      </c>
      <c r="I29" s="1736">
        <v>18</v>
      </c>
      <c r="J29" s="1730">
        <v>2.5</v>
      </c>
      <c r="K29" s="1729">
        <v>103</v>
      </c>
      <c r="L29" s="1728">
        <v>181.4</v>
      </c>
    </row>
    <row r="30" spans="1:13" s="66" customFormat="1" ht="24.95" customHeight="1">
      <c r="A30" s="1988"/>
      <c r="B30" s="1735">
        <v>4</v>
      </c>
      <c r="C30" s="1734">
        <v>11.5</v>
      </c>
      <c r="D30" s="1734">
        <v>17.3</v>
      </c>
      <c r="E30" s="1732">
        <v>5.5</v>
      </c>
      <c r="F30" s="1734">
        <v>23.7</v>
      </c>
      <c r="G30" s="1732">
        <v>-0.1</v>
      </c>
      <c r="H30" s="1731">
        <v>71</v>
      </c>
      <c r="I30" s="1736">
        <v>23</v>
      </c>
      <c r="J30" s="1730">
        <v>2.6</v>
      </c>
      <c r="K30" s="1729">
        <v>194.5</v>
      </c>
      <c r="L30" s="1728">
        <v>201.3</v>
      </c>
    </row>
    <row r="31" spans="1:13" s="66" customFormat="1" ht="24.95" customHeight="1">
      <c r="A31" s="1988"/>
      <c r="B31" s="1735">
        <v>5</v>
      </c>
      <c r="C31" s="1734">
        <v>18.399999999999999</v>
      </c>
      <c r="D31" s="1734">
        <v>23.6</v>
      </c>
      <c r="E31" s="1732">
        <v>13.7</v>
      </c>
      <c r="F31" s="1734">
        <v>28.6</v>
      </c>
      <c r="G31" s="1732">
        <v>6.8</v>
      </c>
      <c r="H31" s="1731">
        <v>79</v>
      </c>
      <c r="I31" s="1736">
        <v>21</v>
      </c>
      <c r="J31" s="1730">
        <v>2.2999999999999998</v>
      </c>
      <c r="K31" s="1729">
        <v>132</v>
      </c>
      <c r="L31" s="1728">
        <v>172.6</v>
      </c>
    </row>
    <row r="32" spans="1:13" s="66" customFormat="1" ht="24.95" customHeight="1">
      <c r="A32" s="1988"/>
      <c r="B32" s="1735">
        <v>6</v>
      </c>
      <c r="C32" s="1734">
        <v>22.3</v>
      </c>
      <c r="D32" s="1734">
        <v>26.6</v>
      </c>
      <c r="E32" s="1732">
        <v>18.5</v>
      </c>
      <c r="F32" s="1734">
        <v>33.1</v>
      </c>
      <c r="G32" s="1732">
        <v>15.3</v>
      </c>
      <c r="H32" s="1731">
        <v>84</v>
      </c>
      <c r="I32" s="1736">
        <v>39</v>
      </c>
      <c r="J32" s="1730">
        <v>2.2999999999999998</v>
      </c>
      <c r="K32" s="1729">
        <v>199.5</v>
      </c>
      <c r="L32" s="1728">
        <v>143.1</v>
      </c>
    </row>
    <row r="33" spans="1:12" s="66" customFormat="1" ht="24.95" customHeight="1">
      <c r="A33" s="1988"/>
      <c r="B33" s="1735">
        <v>7</v>
      </c>
      <c r="C33" s="1734">
        <v>23.4</v>
      </c>
      <c r="D33" s="1734">
        <v>26.8</v>
      </c>
      <c r="E33" s="1732">
        <v>20.9</v>
      </c>
      <c r="F33" s="1733">
        <v>30.7</v>
      </c>
      <c r="G33" s="1732">
        <v>16.899999999999999</v>
      </c>
      <c r="H33" s="1737">
        <v>92</v>
      </c>
      <c r="I33" s="1736">
        <v>49</v>
      </c>
      <c r="J33" s="1730">
        <v>2.4</v>
      </c>
      <c r="K33" s="1729">
        <v>233.5</v>
      </c>
      <c r="L33" s="1728">
        <v>47</v>
      </c>
    </row>
    <row r="34" spans="1:12" s="66" customFormat="1" ht="24.95" customHeight="1">
      <c r="A34" s="1988"/>
      <c r="B34" s="1735">
        <v>8</v>
      </c>
      <c r="C34" s="1734">
        <v>27.8</v>
      </c>
      <c r="D34" s="1734">
        <v>33.1</v>
      </c>
      <c r="E34" s="1732">
        <v>23.5</v>
      </c>
      <c r="F34" s="1733">
        <v>36.5</v>
      </c>
      <c r="G34" s="1732">
        <v>20.100000000000001</v>
      </c>
      <c r="H34" s="1737">
        <v>81</v>
      </c>
      <c r="I34" s="1731">
        <v>38</v>
      </c>
      <c r="J34" s="1730">
        <v>2</v>
      </c>
      <c r="K34" s="1729">
        <v>63</v>
      </c>
      <c r="L34" s="1728">
        <v>269.39999999999998</v>
      </c>
    </row>
    <row r="35" spans="1:12" s="66" customFormat="1" ht="24.95" customHeight="1">
      <c r="A35" s="1988"/>
      <c r="B35" s="1735">
        <v>9</v>
      </c>
      <c r="C35" s="1734">
        <v>23.5</v>
      </c>
      <c r="D35" s="1734">
        <v>27.7</v>
      </c>
      <c r="E35" s="1732">
        <v>20.399999999999999</v>
      </c>
      <c r="F35" s="1733">
        <v>34.700000000000003</v>
      </c>
      <c r="G35" s="1732">
        <v>12.5</v>
      </c>
      <c r="H35" s="1731">
        <v>85</v>
      </c>
      <c r="I35" s="1736">
        <v>45</v>
      </c>
      <c r="J35" s="1730">
        <v>2.2999999999999998</v>
      </c>
      <c r="K35" s="1729">
        <v>70</v>
      </c>
      <c r="L35" s="1728">
        <v>121.2</v>
      </c>
    </row>
    <row r="36" spans="1:12" s="66" customFormat="1" ht="24.95" customHeight="1">
      <c r="A36" s="1988"/>
      <c r="B36" s="1735">
        <v>10</v>
      </c>
      <c r="C36" s="1734">
        <v>16</v>
      </c>
      <c r="D36" s="1734">
        <v>20.6</v>
      </c>
      <c r="E36" s="1732">
        <v>12</v>
      </c>
      <c r="F36" s="1734">
        <v>25.8</v>
      </c>
      <c r="G36" s="1732">
        <v>2.7</v>
      </c>
      <c r="H36" s="1731">
        <v>84</v>
      </c>
      <c r="I36" s="1731">
        <v>32</v>
      </c>
      <c r="J36" s="1729">
        <v>1.6</v>
      </c>
      <c r="K36" s="1729">
        <v>165</v>
      </c>
      <c r="L36" s="1728">
        <v>112.4</v>
      </c>
    </row>
    <row r="37" spans="1:12" s="70" customFormat="1" ht="24.95" customHeight="1">
      <c r="A37" s="1988"/>
      <c r="B37" s="1735">
        <v>11</v>
      </c>
      <c r="C37" s="1734">
        <v>11.8</v>
      </c>
      <c r="D37" s="1734">
        <v>17.7</v>
      </c>
      <c r="E37" s="1732">
        <v>6.1</v>
      </c>
      <c r="F37" s="1733">
        <v>24.4</v>
      </c>
      <c r="G37" s="1732">
        <v>0.8</v>
      </c>
      <c r="H37" s="1731">
        <v>79</v>
      </c>
      <c r="I37" s="1731">
        <v>28</v>
      </c>
      <c r="J37" s="1730">
        <v>1.8</v>
      </c>
      <c r="K37" s="1729">
        <v>14</v>
      </c>
      <c r="L37" s="1728">
        <v>171.5</v>
      </c>
    </row>
    <row r="38" spans="1:12" s="70" customFormat="1" ht="24.95" customHeight="1" thickBot="1">
      <c r="A38" s="1989"/>
      <c r="B38" s="1727">
        <v>12</v>
      </c>
      <c r="C38" s="1726">
        <v>5.2</v>
      </c>
      <c r="D38" s="1726">
        <v>11.7</v>
      </c>
      <c r="E38" s="1724">
        <v>-0.6</v>
      </c>
      <c r="F38" s="1725">
        <v>15.8</v>
      </c>
      <c r="G38" s="1724">
        <v>-6.2</v>
      </c>
      <c r="H38" s="1723">
        <v>72</v>
      </c>
      <c r="I38" s="1722">
        <v>21</v>
      </c>
      <c r="J38" s="1721">
        <v>1.8</v>
      </c>
      <c r="K38" s="1720">
        <v>7</v>
      </c>
      <c r="L38" s="1719">
        <v>183.7</v>
      </c>
    </row>
    <row r="39" spans="1:12" s="66" customFormat="1" ht="18.95" customHeight="1">
      <c r="A39" s="58"/>
      <c r="B39" s="58"/>
      <c r="C39" s="1718"/>
      <c r="D39" s="1718"/>
      <c r="E39" s="1718"/>
      <c r="F39" s="1718"/>
      <c r="G39" s="1717"/>
      <c r="H39" s="69"/>
      <c r="J39" s="1963" t="s">
        <v>2265</v>
      </c>
      <c r="K39" s="1964"/>
      <c r="L39" s="1964"/>
    </row>
    <row r="40" spans="1:12" s="66" customFormat="1" ht="18.95" customHeight="1">
      <c r="A40" s="1962"/>
      <c r="B40" s="1962"/>
      <c r="C40" s="1962"/>
      <c r="D40" s="1962"/>
      <c r="E40" s="1962"/>
      <c r="F40" s="1962"/>
      <c r="G40" s="1962"/>
      <c r="H40" s="1962"/>
      <c r="I40" s="1962"/>
      <c r="J40" s="1962"/>
      <c r="K40" s="1962"/>
      <c r="L40" s="1962"/>
    </row>
    <row r="41" spans="1:12" s="66" customFormat="1" ht="18.95" customHeight="1">
      <c r="A41" s="1962"/>
      <c r="B41" s="1962"/>
      <c r="C41" s="1962"/>
      <c r="D41" s="1962"/>
      <c r="E41" s="1962"/>
      <c r="F41" s="1962"/>
      <c r="G41" s="1962"/>
      <c r="H41" s="1962"/>
      <c r="I41" s="1962"/>
      <c r="J41" s="1962"/>
      <c r="K41" s="1962"/>
      <c r="L41" s="1962"/>
    </row>
    <row r="42" spans="1:12" s="66" customFormat="1" ht="18.95" customHeight="1">
      <c r="A42" s="45"/>
      <c r="B42" s="45"/>
      <c r="C42" s="1716"/>
      <c r="D42" s="1716"/>
      <c r="E42" s="1716"/>
      <c r="F42" s="1716"/>
      <c r="G42" s="1715"/>
      <c r="H42" s="46"/>
      <c r="I42" s="46"/>
      <c r="J42" s="46"/>
      <c r="K42" s="46"/>
    </row>
    <row r="43" spans="1:12" s="66" customFormat="1" ht="18.95" customHeight="1">
      <c r="A43" s="45"/>
      <c r="B43" s="45"/>
      <c r="C43" s="1716"/>
      <c r="D43" s="1716"/>
      <c r="E43" s="1716"/>
      <c r="F43" s="1716"/>
      <c r="G43" s="1715"/>
      <c r="H43" s="46"/>
      <c r="I43" s="46"/>
      <c r="J43" s="46"/>
      <c r="K43" s="46"/>
    </row>
    <row r="44" spans="1:12" s="66" customFormat="1" ht="18.95" customHeight="1">
      <c r="A44" s="45"/>
      <c r="B44" s="45"/>
      <c r="C44" s="1716"/>
      <c r="D44" s="1716"/>
      <c r="E44" s="1716"/>
      <c r="F44" s="1716"/>
      <c r="G44" s="1715"/>
      <c r="H44" s="46"/>
      <c r="I44" s="46"/>
      <c r="J44" s="46"/>
      <c r="K44" s="46"/>
    </row>
    <row r="45" spans="1:12" s="66" customFormat="1" ht="18.95" customHeight="1">
      <c r="A45" s="45"/>
      <c r="B45" s="45"/>
      <c r="C45" s="1716"/>
      <c r="D45" s="1716"/>
      <c r="E45" s="1716"/>
      <c r="F45" s="1716"/>
      <c r="G45" s="1715"/>
      <c r="H45" s="46"/>
      <c r="I45" s="46"/>
      <c r="J45" s="46"/>
      <c r="K45" s="46"/>
    </row>
    <row r="46" spans="1:12" s="66" customFormat="1" ht="16.5" customHeight="1">
      <c r="A46" s="45"/>
      <c r="B46" s="45"/>
      <c r="C46" s="1716"/>
      <c r="D46" s="1716"/>
      <c r="E46" s="1716"/>
      <c r="F46" s="1716"/>
      <c r="G46" s="1715"/>
      <c r="H46" s="46"/>
      <c r="I46" s="46"/>
      <c r="J46" s="46"/>
      <c r="K46" s="46"/>
    </row>
    <row r="47" spans="1:12" s="66" customFormat="1" ht="16.5" customHeight="1">
      <c r="A47" s="45"/>
      <c r="B47" s="45"/>
      <c r="C47" s="1716"/>
      <c r="D47" s="1716"/>
      <c r="E47" s="1716"/>
      <c r="F47" s="1716"/>
      <c r="G47" s="1715"/>
      <c r="H47" s="46"/>
      <c r="I47" s="46"/>
      <c r="J47" s="46"/>
      <c r="K47" s="46"/>
    </row>
    <row r="48" spans="1:12" s="66" customFormat="1" ht="16.5" customHeight="1">
      <c r="A48" s="45"/>
      <c r="B48" s="45"/>
      <c r="C48" s="1716"/>
      <c r="D48" s="1716"/>
      <c r="E48" s="1716"/>
      <c r="F48" s="1716"/>
      <c r="G48" s="1715"/>
      <c r="H48" s="46"/>
      <c r="I48" s="46"/>
      <c r="J48" s="46"/>
      <c r="K48" s="46"/>
    </row>
    <row r="49" spans="1:11" s="66" customFormat="1" ht="16.5" customHeight="1">
      <c r="A49" s="45"/>
      <c r="B49" s="45"/>
      <c r="C49" s="1716"/>
      <c r="D49" s="1716"/>
      <c r="E49" s="1716"/>
      <c r="F49" s="1716"/>
      <c r="G49" s="1715"/>
      <c r="H49" s="46"/>
      <c r="I49" s="46"/>
      <c r="J49" s="46"/>
      <c r="K49" s="46"/>
    </row>
    <row r="50" spans="1:11" s="66" customFormat="1" ht="16.5" customHeight="1">
      <c r="A50" s="45"/>
      <c r="B50" s="45"/>
      <c r="C50" s="1716"/>
      <c r="D50" s="1716"/>
      <c r="E50" s="1716"/>
      <c r="F50" s="1716"/>
      <c r="G50" s="1715"/>
      <c r="H50" s="46"/>
      <c r="I50" s="46"/>
      <c r="J50" s="46"/>
      <c r="K50" s="46"/>
    </row>
    <row r="51" spans="1:11" ht="36" customHeight="1"/>
    <row r="52" spans="1:11" ht="21" customHeight="1"/>
    <row r="53" spans="1:11" ht="21" customHeight="1"/>
  </sheetData>
  <mergeCells count="16">
    <mergeCell ref="A40:L41"/>
    <mergeCell ref="J39:L39"/>
    <mergeCell ref="L3:L5"/>
    <mergeCell ref="A4:B5"/>
    <mergeCell ref="C4:E4"/>
    <mergeCell ref="F4:F5"/>
    <mergeCell ref="G4:G5"/>
    <mergeCell ref="H4:H5"/>
    <mergeCell ref="I4:I5"/>
    <mergeCell ref="J4:J5"/>
    <mergeCell ref="K4:K5"/>
    <mergeCell ref="A6:A21"/>
    <mergeCell ref="A26:A38"/>
    <mergeCell ref="A3:B3"/>
    <mergeCell ref="C3:G3"/>
    <mergeCell ref="H3:I3"/>
  </mergeCells>
  <phoneticPr fontId="3"/>
  <pageMargins left="1.1811023622047245" right="1.1811023622047245" top="1.0236220472440944" bottom="0.98425196850393704" header="0.51181102362204722" footer="0.51181102362204722"/>
  <pageSetup paperSize="9" scale="70" orientation="portrait" r:id="rId1"/>
  <headerFooter alignWithMargins="0">
    <oddHeader xml:space="preserve">&amp;C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7296A-72A1-4BA6-B8FC-4C8ED580A085}">
  <dimension ref="A1:I36"/>
  <sheetViews>
    <sheetView zoomScaleNormal="100" workbookViewId="0"/>
  </sheetViews>
  <sheetFormatPr defaultRowHeight="13.5"/>
  <cols>
    <col min="1" max="1" width="9" style="1"/>
    <col min="2" max="9" width="9" style="1" customWidth="1"/>
    <col min="10" max="16384" width="9" style="1"/>
  </cols>
  <sheetData>
    <row r="1" spans="1:9" ht="15" customHeight="1"/>
    <row r="2" spans="1:9" ht="15" customHeight="1"/>
    <row r="3" spans="1:9" ht="15" customHeight="1">
      <c r="A3" s="1" t="s">
        <v>906</v>
      </c>
      <c r="B3" s="1962" t="s">
        <v>905</v>
      </c>
      <c r="C3" s="2021"/>
      <c r="D3" s="2021"/>
      <c r="E3" s="2021"/>
      <c r="F3" s="2021"/>
      <c r="G3" s="2021"/>
      <c r="H3" s="2021"/>
      <c r="I3" s="2021"/>
    </row>
    <row r="4" spans="1:9" ht="15" customHeight="1">
      <c r="B4" s="2021"/>
      <c r="C4" s="2021"/>
      <c r="D4" s="2021"/>
      <c r="E4" s="2021"/>
      <c r="F4" s="2021"/>
      <c r="G4" s="2021"/>
      <c r="H4" s="2021"/>
      <c r="I4" s="2021"/>
    </row>
    <row r="5" spans="1:9" ht="15" customHeight="1">
      <c r="B5" s="2021"/>
      <c r="C5" s="2021"/>
      <c r="D5" s="2021"/>
      <c r="E5" s="2021"/>
      <c r="F5" s="2021"/>
      <c r="G5" s="2021"/>
      <c r="H5" s="2021"/>
      <c r="I5" s="2021"/>
    </row>
    <row r="6" spans="1:9" ht="15" customHeight="1">
      <c r="B6" s="2021"/>
      <c r="C6" s="2021"/>
      <c r="D6" s="2021"/>
      <c r="E6" s="2021"/>
      <c r="F6" s="2021"/>
      <c r="G6" s="2021"/>
      <c r="H6" s="2021"/>
      <c r="I6" s="2021"/>
    </row>
    <row r="7" spans="1:9" ht="15" customHeight="1">
      <c r="B7" s="2021"/>
      <c r="C7" s="2021"/>
      <c r="D7" s="2021"/>
      <c r="E7" s="2021"/>
      <c r="F7" s="2021"/>
      <c r="G7" s="2021"/>
      <c r="H7" s="2021"/>
      <c r="I7" s="2021"/>
    </row>
    <row r="8" spans="1:9" ht="15" customHeight="1">
      <c r="B8" s="303"/>
      <c r="C8" s="303"/>
      <c r="D8" s="303"/>
      <c r="E8" s="303"/>
      <c r="F8" s="303"/>
      <c r="G8" s="303"/>
      <c r="H8" s="303"/>
      <c r="I8" s="303"/>
    </row>
    <row r="9" spans="1:9" ht="15" customHeight="1">
      <c r="B9" s="303"/>
      <c r="C9" s="303"/>
      <c r="D9" s="303"/>
      <c r="E9" s="303"/>
      <c r="F9" s="303"/>
      <c r="G9" s="303"/>
      <c r="H9" s="303"/>
      <c r="I9" s="303"/>
    </row>
    <row r="10" spans="1:9" ht="15" customHeight="1">
      <c r="A10" s="302"/>
      <c r="B10" s="2022" t="s">
        <v>904</v>
      </c>
      <c r="C10" s="2022"/>
      <c r="D10" s="2022"/>
      <c r="E10" s="2022"/>
      <c r="F10" s="2022"/>
      <c r="G10" s="2022"/>
      <c r="H10" s="2022"/>
      <c r="I10" s="2022"/>
    </row>
    <row r="11" spans="1:9" ht="15" customHeight="1">
      <c r="B11" s="103"/>
      <c r="C11" s="103"/>
      <c r="D11" s="103"/>
      <c r="E11" s="103"/>
      <c r="F11" s="103"/>
      <c r="G11" s="103"/>
      <c r="H11" s="103"/>
    </row>
    <row r="12" spans="1:9" ht="11.25" customHeight="1">
      <c r="B12" s="2023" t="s">
        <v>903</v>
      </c>
      <c r="C12" s="2024"/>
      <c r="D12" s="2024"/>
      <c r="E12" s="2025"/>
      <c r="F12" s="2023" t="s">
        <v>902</v>
      </c>
      <c r="G12" s="2024"/>
      <c r="H12" s="2024"/>
      <c r="I12" s="2025"/>
    </row>
    <row r="13" spans="1:9" ht="11.25" customHeight="1">
      <c r="B13" s="2026"/>
      <c r="C13" s="2027"/>
      <c r="D13" s="2027"/>
      <c r="E13" s="2028"/>
      <c r="F13" s="2026"/>
      <c r="G13" s="2027"/>
      <c r="H13" s="2027"/>
      <c r="I13" s="2028"/>
    </row>
    <row r="14" spans="1:9" ht="15" customHeight="1">
      <c r="B14" s="301" t="s">
        <v>901</v>
      </c>
      <c r="C14" s="300"/>
      <c r="D14" s="300"/>
      <c r="E14" s="299"/>
      <c r="F14" s="301" t="s">
        <v>900</v>
      </c>
      <c r="G14" s="300"/>
      <c r="H14" s="300"/>
      <c r="I14" s="299"/>
    </row>
    <row r="15" spans="1:9" ht="15" customHeight="1">
      <c r="B15" s="298" t="s">
        <v>899</v>
      </c>
      <c r="C15" s="44"/>
      <c r="D15" s="44"/>
      <c r="E15" s="294"/>
      <c r="F15" s="298"/>
      <c r="G15" s="44"/>
      <c r="H15" s="44"/>
      <c r="I15" s="294"/>
    </row>
    <row r="16" spans="1:9" ht="15" customHeight="1">
      <c r="B16" s="297" t="s">
        <v>898</v>
      </c>
      <c r="C16" s="44"/>
      <c r="D16" s="44"/>
      <c r="E16" s="294"/>
      <c r="F16" s="297" t="s">
        <v>897</v>
      </c>
      <c r="G16" s="44"/>
      <c r="H16" s="44"/>
      <c r="I16" s="294"/>
    </row>
    <row r="17" spans="2:9" ht="15" customHeight="1">
      <c r="B17" s="297" t="s">
        <v>896</v>
      </c>
      <c r="C17" s="44"/>
      <c r="D17" s="44"/>
      <c r="E17" s="294"/>
      <c r="F17" s="297" t="s">
        <v>895</v>
      </c>
      <c r="G17" s="44"/>
      <c r="H17" s="44"/>
      <c r="I17" s="294"/>
    </row>
    <row r="18" spans="2:9" ht="15" customHeight="1">
      <c r="B18" s="297" t="s">
        <v>894</v>
      </c>
      <c r="C18" s="44"/>
      <c r="D18" s="44"/>
      <c r="E18" s="294"/>
      <c r="F18" s="297" t="s">
        <v>893</v>
      </c>
      <c r="G18" s="295"/>
      <c r="H18" s="44"/>
      <c r="I18" s="294"/>
    </row>
    <row r="19" spans="2:9" ht="15" customHeight="1">
      <c r="B19" s="297" t="s">
        <v>892</v>
      </c>
      <c r="C19" s="44"/>
      <c r="D19" s="44"/>
      <c r="E19" s="294"/>
      <c r="F19" s="296" t="s">
        <v>891</v>
      </c>
      <c r="G19" s="295"/>
      <c r="H19" s="44"/>
      <c r="I19" s="294"/>
    </row>
    <row r="20" spans="2:9" ht="15" customHeight="1">
      <c r="B20" s="297" t="s">
        <v>890</v>
      </c>
      <c r="C20" s="44"/>
      <c r="D20" s="44"/>
      <c r="E20" s="294"/>
      <c r="F20" s="296" t="s">
        <v>889</v>
      </c>
      <c r="G20" s="295"/>
      <c r="H20" s="44"/>
      <c r="I20" s="294"/>
    </row>
    <row r="21" spans="2:9" ht="15" customHeight="1">
      <c r="B21" s="296" t="s">
        <v>888</v>
      </c>
      <c r="C21" s="44"/>
      <c r="D21" s="44"/>
      <c r="E21" s="294"/>
      <c r="F21" s="297" t="s">
        <v>887</v>
      </c>
      <c r="G21" s="295"/>
      <c r="H21" s="44"/>
      <c r="I21" s="294"/>
    </row>
    <row r="22" spans="2:9" ht="15" customHeight="1">
      <c r="B22" s="297" t="s">
        <v>886</v>
      </c>
      <c r="C22" s="44"/>
      <c r="D22" s="44"/>
      <c r="E22" s="294"/>
      <c r="F22" s="297" t="s">
        <v>885</v>
      </c>
      <c r="G22" s="295"/>
      <c r="H22" s="44"/>
      <c r="I22" s="294"/>
    </row>
    <row r="23" spans="2:9" ht="15" customHeight="1">
      <c r="B23" s="296" t="s">
        <v>884</v>
      </c>
      <c r="C23" s="44"/>
      <c r="D23" s="44"/>
      <c r="E23" s="294"/>
      <c r="F23" s="297" t="s">
        <v>883</v>
      </c>
      <c r="G23" s="295"/>
      <c r="H23" s="44"/>
      <c r="I23" s="294"/>
    </row>
    <row r="24" spans="2:9" ht="15" customHeight="1">
      <c r="B24" s="296" t="s">
        <v>882</v>
      </c>
      <c r="C24" s="44"/>
      <c r="D24" s="44"/>
      <c r="E24" s="294"/>
      <c r="F24" s="296" t="s">
        <v>881</v>
      </c>
      <c r="G24" s="295"/>
      <c r="H24" s="44"/>
      <c r="I24" s="294"/>
    </row>
    <row r="25" spans="2:9" ht="15" customHeight="1">
      <c r="B25" s="296" t="s">
        <v>880</v>
      </c>
      <c r="C25" s="44"/>
      <c r="D25" s="44"/>
      <c r="E25" s="294"/>
      <c r="F25" s="296" t="s">
        <v>879</v>
      </c>
      <c r="G25" s="295"/>
      <c r="H25" s="44"/>
      <c r="I25" s="294"/>
    </row>
    <row r="26" spans="2:9" ht="15" customHeight="1">
      <c r="B26" s="296"/>
      <c r="C26" s="44"/>
      <c r="D26" s="44"/>
      <c r="E26" s="294"/>
      <c r="F26" s="297" t="s">
        <v>878</v>
      </c>
      <c r="G26" s="295"/>
      <c r="H26" s="44"/>
      <c r="I26" s="294"/>
    </row>
    <row r="27" spans="2:9" ht="15" customHeight="1">
      <c r="B27" s="296" t="s">
        <v>877</v>
      </c>
      <c r="C27" s="44"/>
      <c r="D27" s="44"/>
      <c r="E27" s="294"/>
      <c r="F27" s="296" t="s">
        <v>876</v>
      </c>
      <c r="G27" s="295"/>
      <c r="H27" s="44"/>
      <c r="I27" s="294"/>
    </row>
    <row r="28" spans="2:9" ht="15" customHeight="1">
      <c r="B28" s="296"/>
      <c r="C28" s="44"/>
      <c r="D28" s="44"/>
      <c r="E28" s="294"/>
      <c r="F28" s="296" t="s">
        <v>875</v>
      </c>
      <c r="G28" s="295"/>
      <c r="H28" s="44"/>
      <c r="I28" s="294"/>
    </row>
    <row r="29" spans="2:9" ht="15" customHeight="1">
      <c r="B29" s="296"/>
      <c r="C29" s="44"/>
      <c r="D29" s="44"/>
      <c r="E29" s="294"/>
      <c r="F29" s="296" t="s">
        <v>872</v>
      </c>
      <c r="G29" s="295"/>
      <c r="H29" s="44"/>
      <c r="I29" s="294"/>
    </row>
    <row r="30" spans="2:9" ht="15" customHeight="1">
      <c r="B30" s="296" t="s">
        <v>874</v>
      </c>
      <c r="C30" s="44"/>
      <c r="D30" s="44"/>
      <c r="E30" s="294"/>
      <c r="F30" s="297" t="s">
        <v>873</v>
      </c>
      <c r="G30" s="295"/>
      <c r="H30" s="44"/>
      <c r="I30" s="294"/>
    </row>
    <row r="31" spans="2:9" ht="15" customHeight="1">
      <c r="B31" s="296" t="s">
        <v>872</v>
      </c>
      <c r="C31" s="44"/>
      <c r="D31" s="44"/>
      <c r="E31" s="294"/>
      <c r="F31" s="298"/>
      <c r="G31" s="295"/>
      <c r="H31" s="44"/>
      <c r="I31" s="294"/>
    </row>
    <row r="32" spans="2:9" ht="15" customHeight="1">
      <c r="B32" s="297" t="s">
        <v>871</v>
      </c>
      <c r="C32" s="44"/>
      <c r="D32" s="44"/>
      <c r="E32" s="294"/>
      <c r="F32" s="296" t="s">
        <v>870</v>
      </c>
      <c r="G32" s="295"/>
      <c r="H32" s="44"/>
      <c r="I32" s="294"/>
    </row>
    <row r="33" spans="2:9" ht="15" customHeight="1">
      <c r="B33" s="296" t="s">
        <v>869</v>
      </c>
      <c r="C33" s="44"/>
      <c r="D33" s="44"/>
      <c r="E33" s="294"/>
      <c r="F33" s="296" t="s">
        <v>868</v>
      </c>
      <c r="G33" s="295"/>
      <c r="H33" s="44"/>
      <c r="I33" s="294"/>
    </row>
    <row r="34" spans="2:9" ht="15" customHeight="1">
      <c r="B34" s="296" t="s">
        <v>867</v>
      </c>
      <c r="C34" s="44"/>
      <c r="D34" s="44"/>
      <c r="E34" s="294"/>
      <c r="F34" s="296" t="s">
        <v>866</v>
      </c>
      <c r="G34" s="295"/>
      <c r="H34" s="44"/>
      <c r="I34" s="294"/>
    </row>
    <row r="35" spans="2:9" ht="15" customHeight="1">
      <c r="B35" s="293" t="s">
        <v>865</v>
      </c>
      <c r="C35" s="291"/>
      <c r="D35" s="291"/>
      <c r="E35" s="290"/>
      <c r="F35" s="293" t="s">
        <v>864</v>
      </c>
      <c r="G35" s="292"/>
      <c r="H35" s="291"/>
      <c r="I35" s="290"/>
    </row>
    <row r="36" spans="2:9" ht="15" customHeight="1"/>
  </sheetData>
  <mergeCells count="4">
    <mergeCell ref="B3:I7"/>
    <mergeCell ref="B10:I10"/>
    <mergeCell ref="B12:E13"/>
    <mergeCell ref="F12:I13"/>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1AB8-4E29-4B50-8C41-313AA529EA8F}">
  <dimension ref="A1:K89"/>
  <sheetViews>
    <sheetView view="pageBreakPreview" zoomScaleNormal="100" zoomScaleSheetLayoutView="100" workbookViewId="0"/>
  </sheetViews>
  <sheetFormatPr defaultRowHeight="18.75"/>
  <cols>
    <col min="1" max="1" width="9.875" style="1" customWidth="1"/>
    <col min="2" max="3" width="11.625" style="1" bestFit="1" customWidth="1"/>
    <col min="4" max="5" width="11.625" style="1" customWidth="1"/>
    <col min="6" max="6" width="15.625" style="1" customWidth="1"/>
    <col min="7" max="7" width="15" style="304" customWidth="1"/>
    <col min="8" max="16384" width="9" style="1"/>
  </cols>
  <sheetData>
    <row r="1" spans="1:11" ht="18.75" customHeight="1">
      <c r="A1" s="336" t="s">
        <v>948</v>
      </c>
      <c r="B1" s="335"/>
      <c r="C1" s="335"/>
      <c r="D1" s="335"/>
      <c r="E1" s="335"/>
      <c r="F1" s="335"/>
      <c r="G1" s="335"/>
    </row>
    <row r="2" spans="1:11" ht="15" customHeight="1" thickBot="1">
      <c r="A2" s="9"/>
      <c r="B2" s="9"/>
      <c r="C2" s="9"/>
      <c r="D2" s="9"/>
      <c r="E2" s="9"/>
      <c r="F2" s="9"/>
      <c r="G2" s="310"/>
    </row>
    <row r="3" spans="1:11" ht="15" customHeight="1">
      <c r="A3" s="334" t="s">
        <v>947</v>
      </c>
      <c r="B3" s="333" t="s">
        <v>946</v>
      </c>
      <c r="C3" s="332" t="s">
        <v>946</v>
      </c>
      <c r="D3" s="2030" t="s">
        <v>945</v>
      </c>
      <c r="E3" s="2032" t="s">
        <v>944</v>
      </c>
      <c r="F3" s="332" t="s">
        <v>943</v>
      </c>
      <c r="G3" s="331" t="s">
        <v>942</v>
      </c>
    </row>
    <row r="4" spans="1:11" ht="15" customHeight="1" thickBot="1">
      <c r="A4" s="330" t="s">
        <v>941</v>
      </c>
      <c r="B4" s="329" t="s">
        <v>940</v>
      </c>
      <c r="C4" s="328" t="s">
        <v>939</v>
      </c>
      <c r="D4" s="2031"/>
      <c r="E4" s="2033"/>
      <c r="F4" s="327" t="s">
        <v>938</v>
      </c>
      <c r="G4" s="326" t="s">
        <v>937</v>
      </c>
    </row>
    <row r="5" spans="1:11" s="314" customFormat="1" ht="14.1" customHeight="1">
      <c r="A5" s="321" t="s">
        <v>936</v>
      </c>
      <c r="B5" s="324">
        <v>306</v>
      </c>
      <c r="C5" s="324">
        <v>156</v>
      </c>
      <c r="D5" s="320">
        <f t="shared" ref="D5:D16" si="0">B5+C5</f>
        <v>462</v>
      </c>
      <c r="E5" s="320">
        <v>8558</v>
      </c>
      <c r="F5" s="320">
        <v>22192535</v>
      </c>
      <c r="G5" s="320">
        <f t="shared" ref="G5:G21" si="1">F5/E5</f>
        <v>2593.1917504089743</v>
      </c>
    </row>
    <row r="6" spans="1:11" s="314" customFormat="1" ht="14.1" customHeight="1">
      <c r="A6" s="321" t="s">
        <v>935</v>
      </c>
      <c r="B6" s="324">
        <v>298</v>
      </c>
      <c r="C6" s="324">
        <v>189</v>
      </c>
      <c r="D6" s="320">
        <f t="shared" si="0"/>
        <v>487</v>
      </c>
      <c r="E6" s="320">
        <v>8807</v>
      </c>
      <c r="F6" s="320">
        <v>25480006</v>
      </c>
      <c r="G6" s="320">
        <f t="shared" si="1"/>
        <v>2893.1538548881572</v>
      </c>
    </row>
    <row r="7" spans="1:11" s="314" customFormat="1" ht="14.1" customHeight="1">
      <c r="A7" s="321" t="s">
        <v>934</v>
      </c>
      <c r="B7" s="324">
        <v>287</v>
      </c>
      <c r="C7" s="324">
        <v>178</v>
      </c>
      <c r="D7" s="320">
        <f t="shared" si="0"/>
        <v>465</v>
      </c>
      <c r="E7" s="320">
        <v>8663</v>
      </c>
      <c r="F7" s="320">
        <v>24710388</v>
      </c>
      <c r="G7" s="320">
        <f t="shared" si="1"/>
        <v>2852.4054022855826</v>
      </c>
    </row>
    <row r="8" spans="1:11" s="314" customFormat="1" ht="14.1" customHeight="1">
      <c r="A8" s="321" t="s">
        <v>933</v>
      </c>
      <c r="B8" s="324">
        <v>284</v>
      </c>
      <c r="C8" s="324">
        <v>144</v>
      </c>
      <c r="D8" s="320">
        <f t="shared" si="0"/>
        <v>428</v>
      </c>
      <c r="E8" s="320">
        <v>8675</v>
      </c>
      <c r="F8" s="320">
        <v>25314619</v>
      </c>
      <c r="G8" s="320">
        <f t="shared" si="1"/>
        <v>2918.1117002881842</v>
      </c>
    </row>
    <row r="9" spans="1:11" s="314" customFormat="1" ht="14.1" customHeight="1">
      <c r="A9" s="321" t="s">
        <v>932</v>
      </c>
      <c r="B9" s="324">
        <v>247</v>
      </c>
      <c r="C9" s="324">
        <v>168</v>
      </c>
      <c r="D9" s="320">
        <f t="shared" si="0"/>
        <v>415</v>
      </c>
      <c r="E9" s="320">
        <v>8360</v>
      </c>
      <c r="F9" s="320">
        <v>25150501</v>
      </c>
      <c r="G9" s="320">
        <f t="shared" si="1"/>
        <v>3008.4331339712917</v>
      </c>
    </row>
    <row r="10" spans="1:11" s="314" customFormat="1" ht="14.1" customHeight="1">
      <c r="A10" s="321" t="s">
        <v>931</v>
      </c>
      <c r="B10" s="324">
        <v>261</v>
      </c>
      <c r="C10" s="324">
        <v>129</v>
      </c>
      <c r="D10" s="320">
        <f t="shared" si="0"/>
        <v>390</v>
      </c>
      <c r="E10" s="320">
        <v>8093</v>
      </c>
      <c r="F10" s="320">
        <v>25078068</v>
      </c>
      <c r="G10" s="320">
        <f t="shared" si="1"/>
        <v>3098.7356975163721</v>
      </c>
    </row>
    <row r="11" spans="1:11" s="314" customFormat="1" ht="14.1" customHeight="1">
      <c r="A11" s="321" t="s">
        <v>930</v>
      </c>
      <c r="B11" s="324">
        <v>245</v>
      </c>
      <c r="C11" s="324">
        <v>139</v>
      </c>
      <c r="D11" s="320">
        <f t="shared" si="0"/>
        <v>384</v>
      </c>
      <c r="E11" s="320">
        <v>9121</v>
      </c>
      <c r="F11" s="320">
        <v>31455436</v>
      </c>
      <c r="G11" s="320">
        <f t="shared" si="1"/>
        <v>3448.6828198662429</v>
      </c>
    </row>
    <row r="12" spans="1:11" s="5" customFormat="1" ht="14.1" customHeight="1">
      <c r="A12" s="321" t="s">
        <v>929</v>
      </c>
      <c r="B12" s="324">
        <v>242</v>
      </c>
      <c r="C12" s="324">
        <v>162</v>
      </c>
      <c r="D12" s="320">
        <f t="shared" si="0"/>
        <v>404</v>
      </c>
      <c r="E12" s="320">
        <v>9880</v>
      </c>
      <c r="F12" s="320">
        <v>35311302</v>
      </c>
      <c r="G12" s="320">
        <f t="shared" si="1"/>
        <v>3574.0184210526318</v>
      </c>
    </row>
    <row r="13" spans="1:11" s="314" customFormat="1" ht="14.1" customHeight="1">
      <c r="A13" s="321" t="s">
        <v>928</v>
      </c>
      <c r="B13" s="324">
        <v>231</v>
      </c>
      <c r="C13" s="324">
        <v>139</v>
      </c>
      <c r="D13" s="320">
        <f t="shared" si="0"/>
        <v>370</v>
      </c>
      <c r="E13" s="320">
        <v>8927</v>
      </c>
      <c r="F13" s="320">
        <v>35403003</v>
      </c>
      <c r="G13" s="320">
        <f t="shared" si="1"/>
        <v>3965.8343228408198</v>
      </c>
    </row>
    <row r="14" spans="1:11" s="314" customFormat="1" ht="14.1" customHeight="1">
      <c r="A14" s="321" t="s">
        <v>927</v>
      </c>
      <c r="B14" s="324">
        <v>219</v>
      </c>
      <c r="C14" s="324">
        <v>148</v>
      </c>
      <c r="D14" s="320">
        <f t="shared" si="0"/>
        <v>367</v>
      </c>
      <c r="E14" s="320">
        <v>9186</v>
      </c>
      <c r="F14" s="320">
        <v>33951577</v>
      </c>
      <c r="G14" s="320">
        <f t="shared" si="1"/>
        <v>3696.0131722185934</v>
      </c>
      <c r="K14" s="325"/>
    </row>
    <row r="15" spans="1:11" s="314" customFormat="1" ht="14.1" customHeight="1">
      <c r="A15" s="321" t="s">
        <v>440</v>
      </c>
      <c r="B15" s="324">
        <v>206</v>
      </c>
      <c r="C15" s="324">
        <v>124</v>
      </c>
      <c r="D15" s="320">
        <f t="shared" si="0"/>
        <v>330</v>
      </c>
      <c r="E15" s="320">
        <v>8794</v>
      </c>
      <c r="F15" s="320">
        <v>35648115</v>
      </c>
      <c r="G15" s="320">
        <f t="shared" si="1"/>
        <v>4053.686035933591</v>
      </c>
    </row>
    <row r="16" spans="1:11" s="314" customFormat="1" ht="14.1" customHeight="1">
      <c r="A16" s="321" t="s">
        <v>926</v>
      </c>
      <c r="B16" s="324">
        <v>183</v>
      </c>
      <c r="C16" s="324">
        <v>21</v>
      </c>
      <c r="D16" s="320">
        <f t="shared" si="0"/>
        <v>204</v>
      </c>
      <c r="E16" s="320">
        <v>8410</v>
      </c>
      <c r="F16" s="320">
        <v>33291488</v>
      </c>
      <c r="G16" s="320">
        <f t="shared" si="1"/>
        <v>3958.5598097502971</v>
      </c>
    </row>
    <row r="17" spans="1:7" s="314" customFormat="1" ht="14.1" customHeight="1">
      <c r="A17" s="321" t="s">
        <v>925</v>
      </c>
      <c r="B17" s="324">
        <v>174</v>
      </c>
      <c r="C17" s="316" t="s">
        <v>769</v>
      </c>
      <c r="D17" s="316" t="s">
        <v>769</v>
      </c>
      <c r="E17" s="320">
        <v>7737</v>
      </c>
      <c r="F17" s="320">
        <v>34990822</v>
      </c>
      <c r="G17" s="320">
        <f t="shared" si="1"/>
        <v>4522.5309551505752</v>
      </c>
    </row>
    <row r="18" spans="1:7" s="314" customFormat="1" ht="14.1" customHeight="1">
      <c r="A18" s="321" t="s">
        <v>924</v>
      </c>
      <c r="B18" s="324">
        <v>178</v>
      </c>
      <c r="C18" s="324">
        <v>124</v>
      </c>
      <c r="D18" s="320">
        <f>B18+C18</f>
        <v>302</v>
      </c>
      <c r="E18" s="320">
        <v>7755</v>
      </c>
      <c r="F18" s="320">
        <v>38304755</v>
      </c>
      <c r="G18" s="320">
        <f t="shared" si="1"/>
        <v>4939.3623468729847</v>
      </c>
    </row>
    <row r="19" spans="1:7" s="314" customFormat="1" ht="14.1" customHeight="1">
      <c r="A19" s="321" t="s">
        <v>923</v>
      </c>
      <c r="B19" s="323">
        <v>169</v>
      </c>
      <c r="C19" s="316" t="s">
        <v>769</v>
      </c>
      <c r="D19" s="316" t="s">
        <v>769</v>
      </c>
      <c r="E19" s="320">
        <v>8045</v>
      </c>
      <c r="F19" s="320">
        <v>35338439</v>
      </c>
      <c r="G19" s="320">
        <f t="shared" si="1"/>
        <v>4392.596519577377</v>
      </c>
    </row>
    <row r="20" spans="1:7" s="314" customFormat="1" ht="14.1" customHeight="1">
      <c r="A20" s="321" t="s">
        <v>922</v>
      </c>
      <c r="B20" s="324">
        <v>164</v>
      </c>
      <c r="C20" s="324">
        <v>107</v>
      </c>
      <c r="D20" s="320">
        <f>B20+C20</f>
        <v>271</v>
      </c>
      <c r="E20" s="320">
        <v>7625</v>
      </c>
      <c r="F20" s="320">
        <v>30387197</v>
      </c>
      <c r="G20" s="320">
        <f t="shared" si="1"/>
        <v>3985.2061639344261</v>
      </c>
    </row>
    <row r="21" spans="1:7" s="314" customFormat="1" ht="14.1" customHeight="1">
      <c r="A21" s="321" t="s">
        <v>921</v>
      </c>
      <c r="B21" s="323">
        <v>159</v>
      </c>
      <c r="C21" s="316" t="s">
        <v>769</v>
      </c>
      <c r="D21" s="316" t="s">
        <v>769</v>
      </c>
      <c r="E21" s="320">
        <v>9095</v>
      </c>
      <c r="F21" s="320">
        <v>29949530</v>
      </c>
      <c r="G21" s="320">
        <f t="shared" si="1"/>
        <v>3292.9664650907093</v>
      </c>
    </row>
    <row r="22" spans="1:7" s="314" customFormat="1" ht="14.1" customHeight="1">
      <c r="A22" s="321" t="s">
        <v>920</v>
      </c>
      <c r="B22" s="323">
        <v>180</v>
      </c>
      <c r="C22" s="316" t="s">
        <v>769</v>
      </c>
      <c r="D22" s="316" t="s">
        <v>769</v>
      </c>
      <c r="E22" s="320">
        <v>13512</v>
      </c>
      <c r="F22" s="320">
        <v>31918462</v>
      </c>
      <c r="G22" s="320">
        <v>2362.2307578448786</v>
      </c>
    </row>
    <row r="23" spans="1:7" s="314" customFormat="1" ht="14.1" customHeight="1">
      <c r="A23" s="321" t="s">
        <v>919</v>
      </c>
      <c r="B23" s="323">
        <v>184</v>
      </c>
      <c r="C23" s="322">
        <v>110</v>
      </c>
      <c r="D23" s="320">
        <f>B23+C23</f>
        <v>294</v>
      </c>
      <c r="E23" s="320">
        <v>10605</v>
      </c>
      <c r="F23" s="320">
        <v>31656960</v>
      </c>
      <c r="G23" s="320">
        <f>F23/E23</f>
        <v>2985.0975954738333</v>
      </c>
    </row>
    <row r="24" spans="1:7" s="314" customFormat="1" ht="14.1" customHeight="1">
      <c r="A24" s="321" t="s">
        <v>918</v>
      </c>
      <c r="B24" s="317">
        <v>174</v>
      </c>
      <c r="C24" s="316" t="s">
        <v>769</v>
      </c>
      <c r="D24" s="316" t="s">
        <v>769</v>
      </c>
      <c r="E24" s="319">
        <v>9225</v>
      </c>
      <c r="F24" s="319">
        <v>25935061</v>
      </c>
      <c r="G24" s="319">
        <f>F24/E24</f>
        <v>2811.3887262872627</v>
      </c>
    </row>
    <row r="25" spans="1:7" s="314" customFormat="1" ht="14.1" customHeight="1">
      <c r="A25" s="321" t="s">
        <v>438</v>
      </c>
      <c r="B25" s="317">
        <v>171</v>
      </c>
      <c r="C25" s="316" t="s">
        <v>769</v>
      </c>
      <c r="D25" s="316" t="s">
        <v>769</v>
      </c>
      <c r="E25" s="319">
        <v>9268</v>
      </c>
      <c r="F25" s="319">
        <v>27627270</v>
      </c>
      <c r="G25" s="319">
        <f>F25/E25</f>
        <v>2980.9311609840311</v>
      </c>
    </row>
    <row r="26" spans="1:7" s="314" customFormat="1" ht="14.1" customHeight="1">
      <c r="A26" s="321" t="s">
        <v>917</v>
      </c>
      <c r="B26" s="316">
        <v>185</v>
      </c>
      <c r="C26" s="316" t="s">
        <v>769</v>
      </c>
      <c r="D26" s="316" t="s">
        <v>769</v>
      </c>
      <c r="E26" s="319">
        <v>8651</v>
      </c>
      <c r="F26" s="319">
        <v>29093700</v>
      </c>
      <c r="G26" s="319">
        <f>F26/E26</f>
        <v>3363.0447347127501</v>
      </c>
    </row>
    <row r="27" spans="1:7" s="314" customFormat="1" ht="14.1" customHeight="1">
      <c r="A27" s="321" t="s">
        <v>916</v>
      </c>
      <c r="B27" s="316">
        <v>169</v>
      </c>
      <c r="C27" s="316" t="s">
        <v>769</v>
      </c>
      <c r="D27" s="316" t="s">
        <v>769</v>
      </c>
      <c r="E27" s="319">
        <v>8313</v>
      </c>
      <c r="F27" s="319">
        <v>28073887</v>
      </c>
      <c r="G27" s="319">
        <f>F27/E27</f>
        <v>3377.1065800553351</v>
      </c>
    </row>
    <row r="28" spans="1:7" s="314" customFormat="1" ht="14.1" customHeight="1">
      <c r="A28" s="321" t="s">
        <v>915</v>
      </c>
      <c r="B28" s="316">
        <v>158</v>
      </c>
      <c r="C28" s="316" t="s">
        <v>769</v>
      </c>
      <c r="D28" s="316" t="s">
        <v>769</v>
      </c>
      <c r="E28" s="319">
        <v>8076</v>
      </c>
      <c r="F28" s="319">
        <v>26812172</v>
      </c>
      <c r="G28" s="319">
        <v>3320</v>
      </c>
    </row>
    <row r="29" spans="1:7" s="314" customFormat="1" ht="13.5" customHeight="1">
      <c r="A29" s="318" t="s">
        <v>6</v>
      </c>
      <c r="B29" s="317">
        <v>155</v>
      </c>
      <c r="C29" s="316" t="s">
        <v>769</v>
      </c>
      <c r="D29" s="316" t="s">
        <v>769</v>
      </c>
      <c r="E29" s="319">
        <v>8287</v>
      </c>
      <c r="F29" s="319">
        <v>27470693</v>
      </c>
      <c r="G29" s="319">
        <f>F29/E29</f>
        <v>3314.9140822975746</v>
      </c>
    </row>
    <row r="30" spans="1:7" s="314" customFormat="1" ht="13.5" customHeight="1">
      <c r="A30" s="318" t="s">
        <v>5</v>
      </c>
      <c r="B30" s="317">
        <v>183</v>
      </c>
      <c r="C30" s="316">
        <v>88</v>
      </c>
      <c r="D30" s="320">
        <f>B30+C30</f>
        <v>271</v>
      </c>
      <c r="E30" s="319">
        <v>9342</v>
      </c>
      <c r="F30" s="319">
        <v>33818007</v>
      </c>
      <c r="G30" s="319">
        <f>F30/E30</f>
        <v>3619.9964675658316</v>
      </c>
    </row>
    <row r="31" spans="1:7" s="314" customFormat="1" ht="13.5" customHeight="1">
      <c r="A31" s="318" t="s">
        <v>3</v>
      </c>
      <c r="B31" s="317">
        <v>160</v>
      </c>
      <c r="C31" s="316" t="s">
        <v>769</v>
      </c>
      <c r="D31" s="316" t="s">
        <v>769</v>
      </c>
      <c r="E31" s="319">
        <v>9332</v>
      </c>
      <c r="F31" s="319">
        <v>31003373</v>
      </c>
      <c r="G31" s="319">
        <f>F31/E31</f>
        <v>3322.2645735105016</v>
      </c>
    </row>
    <row r="32" spans="1:7" s="314" customFormat="1" ht="13.5" customHeight="1">
      <c r="A32" s="318" t="s">
        <v>2</v>
      </c>
      <c r="B32" s="317">
        <v>162</v>
      </c>
      <c r="C32" s="316" t="s">
        <v>769</v>
      </c>
      <c r="D32" s="316" t="s">
        <v>769</v>
      </c>
      <c r="E32" s="319">
        <v>9969</v>
      </c>
      <c r="F32" s="319">
        <v>34106723</v>
      </c>
      <c r="G32" s="319">
        <f>F32/E32</f>
        <v>3421.2782626141038</v>
      </c>
    </row>
    <row r="33" spans="1:7" s="314" customFormat="1" ht="13.5" customHeight="1" thickBot="1">
      <c r="A33" s="318" t="s">
        <v>914</v>
      </c>
      <c r="B33" s="317">
        <v>169</v>
      </c>
      <c r="C33" s="316" t="s">
        <v>769</v>
      </c>
      <c r="D33" s="316" t="s">
        <v>769</v>
      </c>
      <c r="E33" s="315">
        <v>10134</v>
      </c>
      <c r="F33" s="315">
        <v>35658325</v>
      </c>
      <c r="G33" s="315">
        <f>F33/E33</f>
        <v>3518.6821590684822</v>
      </c>
    </row>
    <row r="34" spans="1:7" s="308" customFormat="1" ht="16.5" customHeight="1">
      <c r="A34" s="313"/>
      <c r="B34" s="312"/>
      <c r="C34" s="312"/>
      <c r="D34" s="311"/>
      <c r="E34" s="9"/>
      <c r="F34" s="9"/>
      <c r="G34" s="310" t="s">
        <v>913</v>
      </c>
    </row>
    <row r="35" spans="1:7" s="308" customFormat="1" ht="9" customHeight="1">
      <c r="A35" s="26"/>
      <c r="B35" s="26"/>
      <c r="C35" s="26"/>
      <c r="D35" s="9"/>
      <c r="E35" s="9"/>
      <c r="F35" s="9"/>
      <c r="G35" s="305"/>
    </row>
    <row r="36" spans="1:7" s="308" customFormat="1" ht="14.25" customHeight="1">
      <c r="A36" s="309" t="s">
        <v>912</v>
      </c>
      <c r="B36" s="26"/>
      <c r="C36" s="26"/>
      <c r="D36" s="9"/>
      <c r="E36" s="9"/>
      <c r="F36" s="9"/>
      <c r="G36" s="305"/>
    </row>
    <row r="37" spans="1:7" ht="14.25" customHeight="1">
      <c r="A37" s="76" t="s">
        <v>911</v>
      </c>
      <c r="B37" s="26"/>
      <c r="C37" s="26"/>
      <c r="D37" s="26"/>
      <c r="E37" s="9"/>
      <c r="F37" s="9"/>
      <c r="G37" s="305"/>
    </row>
    <row r="38" spans="1:7" ht="14.25" customHeight="1">
      <c r="A38" s="2029" t="s">
        <v>910</v>
      </c>
      <c r="B38" s="1957"/>
      <c r="C38" s="1957"/>
      <c r="D38" s="1957"/>
      <c r="E38" s="1957"/>
      <c r="F38" s="1957"/>
      <c r="G38" s="1957"/>
    </row>
    <row r="39" spans="1:7" ht="14.25" customHeight="1">
      <c r="A39" s="2029" t="s">
        <v>909</v>
      </c>
      <c r="B39" s="1957"/>
      <c r="C39" s="1957"/>
      <c r="D39" s="1957"/>
      <c r="E39" s="1957"/>
      <c r="F39" s="1957"/>
      <c r="G39" s="1957"/>
    </row>
    <row r="40" spans="1:7" s="302" customFormat="1" ht="14.25" customHeight="1">
      <c r="A40" s="2034" t="s">
        <v>908</v>
      </c>
      <c r="B40" s="2035"/>
      <c r="C40" s="2035"/>
      <c r="D40" s="2035"/>
      <c r="E40" s="2035"/>
      <c r="F40" s="2035"/>
      <c r="G40" s="2035"/>
    </row>
    <row r="41" spans="1:7" ht="14.25" customHeight="1">
      <c r="A41" s="2029" t="s">
        <v>907</v>
      </c>
      <c r="B41" s="2029"/>
      <c r="C41" s="2029"/>
      <c r="D41" s="2029"/>
      <c r="E41" s="2029"/>
      <c r="F41" s="2029"/>
      <c r="G41" s="2029"/>
    </row>
    <row r="42" spans="1:7" ht="14.25" customHeight="1">
      <c r="A42" s="2036"/>
      <c r="B42" s="2036"/>
      <c r="C42" s="2036"/>
      <c r="D42" s="2036"/>
      <c r="E42" s="2036"/>
      <c r="F42" s="2036"/>
      <c r="G42" s="2036"/>
    </row>
    <row r="43" spans="1:7" ht="14.25" customHeight="1">
      <c r="A43" s="23"/>
      <c r="B43" s="23"/>
      <c r="C43" s="23"/>
      <c r="D43" s="23"/>
      <c r="E43" s="23"/>
      <c r="F43" s="23"/>
      <c r="G43" s="23"/>
    </row>
    <row r="44" spans="1:7" ht="14.25" customHeight="1">
      <c r="A44" s="23"/>
      <c r="B44" s="23"/>
      <c r="C44" s="23"/>
      <c r="D44" s="23"/>
      <c r="E44" s="23"/>
      <c r="F44" s="23"/>
      <c r="G44" s="23"/>
    </row>
    <row r="45" spans="1:7" ht="14.25" customHeight="1">
      <c r="A45" s="23"/>
      <c r="B45" s="23"/>
      <c r="C45" s="23"/>
      <c r="D45" s="23"/>
      <c r="E45" s="23"/>
      <c r="F45" s="23"/>
      <c r="G45" s="23"/>
    </row>
    <row r="46" spans="1:7" ht="14.25" customHeight="1">
      <c r="A46" s="23"/>
      <c r="B46" s="23"/>
      <c r="C46" s="23"/>
      <c r="D46" s="23"/>
      <c r="E46" s="23"/>
      <c r="F46" s="23"/>
      <c r="G46" s="23"/>
    </row>
    <row r="47" spans="1:7" ht="14.25" customHeight="1">
      <c r="A47" s="23"/>
      <c r="B47" s="23"/>
      <c r="C47" s="23"/>
      <c r="D47" s="23"/>
      <c r="E47" s="23"/>
      <c r="F47" s="23"/>
      <c r="G47" s="23"/>
    </row>
    <row r="48" spans="1:7" ht="14.25" customHeight="1">
      <c r="A48" s="23"/>
      <c r="B48" s="23"/>
      <c r="C48" s="23"/>
      <c r="D48" s="23"/>
      <c r="E48" s="23"/>
      <c r="F48" s="23"/>
      <c r="G48" s="23"/>
    </row>
    <row r="49" spans="1:7" ht="14.25" customHeight="1">
      <c r="A49" s="23"/>
      <c r="B49" s="23"/>
      <c r="C49" s="23"/>
      <c r="D49" s="23"/>
      <c r="E49" s="23"/>
      <c r="F49" s="23"/>
      <c r="G49" s="23"/>
    </row>
    <row r="50" spans="1:7" ht="14.25" customHeight="1">
      <c r="A50" s="23"/>
      <c r="B50" s="23"/>
      <c r="C50" s="23"/>
      <c r="D50" s="23"/>
      <c r="E50" s="23"/>
      <c r="F50" s="23"/>
      <c r="G50" s="23"/>
    </row>
    <row r="51" spans="1:7" ht="14.25" customHeight="1">
      <c r="A51" s="23"/>
      <c r="B51" s="23"/>
      <c r="C51" s="23"/>
      <c r="D51" s="23"/>
      <c r="E51" s="23"/>
      <c r="F51" s="23"/>
      <c r="G51" s="23"/>
    </row>
    <row r="52" spans="1:7" ht="14.25" customHeight="1">
      <c r="A52" s="23"/>
      <c r="B52" s="23"/>
      <c r="C52" s="23"/>
      <c r="D52" s="23"/>
      <c r="E52" s="23"/>
      <c r="F52" s="23"/>
      <c r="G52" s="23"/>
    </row>
    <row r="53" spans="1:7" ht="14.25" customHeight="1">
      <c r="A53" s="23"/>
      <c r="B53" s="23"/>
      <c r="C53" s="23"/>
      <c r="D53" s="23"/>
      <c r="E53" s="23"/>
      <c r="F53" s="23"/>
      <c r="G53" s="23"/>
    </row>
    <row r="54" spans="1:7" ht="14.25" customHeight="1">
      <c r="A54" s="23"/>
      <c r="B54" s="23"/>
      <c r="C54" s="23"/>
      <c r="D54" s="23"/>
      <c r="E54" s="23"/>
      <c r="F54" s="23"/>
      <c r="G54" s="23"/>
    </row>
    <row r="55" spans="1:7" ht="14.25" customHeight="1">
      <c r="A55" s="23"/>
      <c r="B55" s="23"/>
      <c r="C55" s="23"/>
      <c r="D55" s="23"/>
      <c r="E55" s="23"/>
      <c r="F55" s="23"/>
      <c r="G55" s="23"/>
    </row>
    <row r="56" spans="1:7" ht="14.25" customHeight="1">
      <c r="A56" s="23"/>
      <c r="B56" s="23"/>
      <c r="C56" s="23"/>
      <c r="D56" s="23"/>
      <c r="E56" s="23"/>
      <c r="F56" s="23"/>
      <c r="G56" s="23"/>
    </row>
    <row r="57" spans="1:7" ht="14.25" customHeight="1">
      <c r="A57" s="23"/>
      <c r="B57" s="23"/>
      <c r="C57" s="23"/>
      <c r="D57" s="23"/>
      <c r="E57" s="23"/>
      <c r="F57" s="23"/>
      <c r="G57" s="23"/>
    </row>
    <row r="58" spans="1:7" ht="14.25" customHeight="1">
      <c r="A58" s="23"/>
      <c r="B58" s="23"/>
      <c r="C58" s="23"/>
      <c r="D58" s="23"/>
      <c r="E58" s="23"/>
      <c r="F58" s="23"/>
      <c r="G58" s="23"/>
    </row>
    <row r="59" spans="1:7" ht="14.25" customHeight="1">
      <c r="A59" s="23"/>
      <c r="B59" s="23"/>
      <c r="C59" s="23"/>
      <c r="D59" s="23"/>
      <c r="E59" s="23"/>
      <c r="F59" s="23"/>
      <c r="G59" s="23"/>
    </row>
    <row r="60" spans="1:7" ht="14.25" customHeight="1">
      <c r="A60" s="23"/>
      <c r="B60" s="23"/>
      <c r="C60" s="23"/>
      <c r="D60" s="23"/>
      <c r="E60" s="23"/>
      <c r="F60" s="23"/>
      <c r="G60" s="23"/>
    </row>
    <row r="61" spans="1:7" ht="14.25" customHeight="1">
      <c r="A61" s="23"/>
      <c r="B61" s="23"/>
      <c r="C61" s="23"/>
      <c r="D61" s="23"/>
      <c r="E61" s="23"/>
      <c r="F61" s="23"/>
      <c r="G61" s="23"/>
    </row>
    <row r="62" spans="1:7" ht="14.25" customHeight="1">
      <c r="A62" s="23"/>
      <c r="B62" s="23"/>
      <c r="C62" s="23"/>
      <c r="D62" s="23"/>
      <c r="E62" s="23"/>
      <c r="F62" s="23"/>
      <c r="G62" s="23"/>
    </row>
    <row r="63" spans="1:7" ht="14.25" customHeight="1">
      <c r="A63" s="23"/>
      <c r="B63" s="23"/>
      <c r="C63" s="23"/>
      <c r="D63" s="23"/>
      <c r="E63" s="23"/>
      <c r="F63" s="23"/>
      <c r="G63" s="23"/>
    </row>
    <row r="64" spans="1:7" ht="14.25" customHeight="1">
      <c r="A64" s="23"/>
      <c r="B64" s="23"/>
      <c r="C64" s="23"/>
      <c r="D64" s="23"/>
      <c r="E64" s="23"/>
      <c r="F64" s="23"/>
      <c r="G64" s="23"/>
    </row>
    <row r="65" spans="1:7" ht="14.25" customHeight="1">
      <c r="A65" s="2029"/>
      <c r="B65" s="1957"/>
      <c r="C65" s="1957"/>
      <c r="D65" s="1957"/>
      <c r="E65" s="1957"/>
      <c r="F65" s="1957"/>
      <c r="G65" s="1957"/>
    </row>
    <row r="66" spans="1:7" ht="14.25" customHeight="1">
      <c r="A66" s="2029"/>
      <c r="B66" s="1957"/>
      <c r="C66" s="1957"/>
      <c r="D66" s="1957"/>
      <c r="E66" s="1957"/>
      <c r="F66" s="1957"/>
      <c r="G66" s="1957"/>
    </row>
    <row r="67" spans="1:7" ht="14.25" customHeight="1">
      <c r="A67" s="2029"/>
      <c r="B67" s="1957"/>
      <c r="C67" s="1957"/>
      <c r="D67" s="1957"/>
      <c r="E67" s="1957"/>
      <c r="F67" s="1957"/>
      <c r="G67" s="1957"/>
    </row>
    <row r="68" spans="1:7" ht="14.25" customHeight="1">
      <c r="A68" s="2029"/>
      <c r="B68" s="1957"/>
      <c r="C68" s="1957"/>
      <c r="D68" s="1957"/>
      <c r="E68" s="1957"/>
      <c r="F68" s="1957"/>
      <c r="G68" s="1957"/>
    </row>
    <row r="69" spans="1:7" ht="14.25" customHeight="1">
      <c r="A69" s="2029"/>
      <c r="B69" s="1957"/>
      <c r="C69" s="1957"/>
      <c r="D69" s="1957"/>
      <c r="E69" s="1957"/>
      <c r="F69" s="1957"/>
      <c r="G69" s="1957"/>
    </row>
    <row r="70" spans="1:7" ht="14.25" customHeight="1">
      <c r="A70" s="2029"/>
      <c r="B70" s="1957"/>
      <c r="C70" s="1957"/>
      <c r="D70" s="1957"/>
      <c r="E70" s="1957"/>
      <c r="F70" s="1957"/>
      <c r="G70" s="1957"/>
    </row>
    <row r="71" spans="1:7" ht="14.25" customHeight="1">
      <c r="A71" s="2029"/>
      <c r="B71" s="1957"/>
      <c r="C71" s="1957"/>
      <c r="D71" s="1957"/>
      <c r="E71" s="1957"/>
      <c r="F71" s="1957"/>
      <c r="G71" s="1957"/>
    </row>
    <row r="72" spans="1:7" ht="14.25" customHeight="1">
      <c r="A72" s="30"/>
      <c r="B72" s="302"/>
      <c r="C72" s="302"/>
      <c r="D72" s="302"/>
      <c r="E72" s="302"/>
      <c r="F72" s="302"/>
      <c r="G72" s="302"/>
    </row>
    <row r="73" spans="1:7" ht="14.25" customHeight="1">
      <c r="A73" s="30"/>
      <c r="B73" s="302"/>
      <c r="C73" s="302"/>
      <c r="D73" s="302"/>
      <c r="E73" s="302"/>
      <c r="F73" s="302"/>
      <c r="G73" s="302"/>
    </row>
    <row r="74" spans="1:7" ht="14.25" customHeight="1">
      <c r="A74" s="30"/>
      <c r="B74" s="302"/>
      <c r="C74" s="302"/>
      <c r="D74" s="302"/>
      <c r="E74" s="302"/>
      <c r="F74" s="302"/>
      <c r="G74" s="302"/>
    </row>
    <row r="75" spans="1:7" ht="14.25" customHeight="1">
      <c r="A75" s="30"/>
      <c r="B75" s="302"/>
      <c r="C75" s="302"/>
      <c r="D75" s="302"/>
      <c r="E75" s="302"/>
      <c r="F75" s="302"/>
      <c r="G75" s="302"/>
    </row>
    <row r="76" spans="1:7" ht="14.25" customHeight="1">
      <c r="A76" s="30"/>
      <c r="B76" s="302"/>
      <c r="C76" s="302"/>
      <c r="D76" s="302"/>
      <c r="E76" s="302"/>
      <c r="F76" s="302"/>
      <c r="G76" s="302"/>
    </row>
    <row r="77" spans="1:7" ht="14.25" customHeight="1">
      <c r="A77" s="30"/>
      <c r="B77" s="302"/>
      <c r="C77" s="302"/>
      <c r="D77" s="302"/>
      <c r="E77" s="302"/>
      <c r="F77" s="302"/>
      <c r="G77" s="302"/>
    </row>
    <row r="78" spans="1:7" ht="14.25" customHeight="1">
      <c r="A78" s="2029"/>
      <c r="B78" s="1957"/>
      <c r="C78" s="1957"/>
      <c r="D78" s="1957"/>
      <c r="E78" s="1957"/>
      <c r="F78" s="1957"/>
      <c r="G78" s="1957"/>
    </row>
    <row r="79" spans="1:7" ht="14.25" customHeight="1">
      <c r="A79" s="224"/>
      <c r="B79" s="26"/>
      <c r="C79" s="26"/>
      <c r="D79" s="26"/>
      <c r="E79" s="9"/>
      <c r="F79" s="9"/>
      <c r="G79" s="305"/>
    </row>
    <row r="80" spans="1:7" ht="14.25" customHeight="1">
      <c r="A80" s="307"/>
      <c r="B80" s="28"/>
      <c r="C80" s="28"/>
      <c r="D80" s="306"/>
      <c r="E80" s="306"/>
      <c r="F80" s="9"/>
      <c r="G80" s="305"/>
    </row>
    <row r="81" spans="1:3">
      <c r="A81" s="76"/>
      <c r="B81" s="76"/>
      <c r="C81" s="76"/>
    </row>
    <row r="82" spans="1:3">
      <c r="A82" s="76"/>
      <c r="B82" s="76"/>
      <c r="C82" s="76"/>
    </row>
    <row r="83" spans="1:3">
      <c r="A83" s="76"/>
      <c r="B83" s="76"/>
      <c r="C83" s="76"/>
    </row>
    <row r="84" spans="1:3">
      <c r="A84" s="76"/>
      <c r="B84" s="76"/>
      <c r="C84" s="76"/>
    </row>
    <row r="85" spans="1:3">
      <c r="A85" s="76"/>
    </row>
    <row r="89" spans="1:3" ht="13.5" customHeight="1"/>
  </sheetData>
  <mergeCells count="15">
    <mergeCell ref="A78:G78"/>
    <mergeCell ref="A66:G66"/>
    <mergeCell ref="D3:D4"/>
    <mergeCell ref="E3:E4"/>
    <mergeCell ref="A38:G38"/>
    <mergeCell ref="A39:G39"/>
    <mergeCell ref="A41:G41"/>
    <mergeCell ref="A40:G40"/>
    <mergeCell ref="A42:G42"/>
    <mergeCell ref="A65:G65"/>
    <mergeCell ref="A67:G67"/>
    <mergeCell ref="A68:G68"/>
    <mergeCell ref="A69:G69"/>
    <mergeCell ref="A70:G70"/>
    <mergeCell ref="A71:G71"/>
  </mergeCells>
  <phoneticPr fontId="3"/>
  <printOptions horizontalCentered="1"/>
  <pageMargins left="0.78740157480314965" right="0.78740157480314965" top="0.59055118110236227" bottom="0.59055118110236227" header="0.51181102362204722" footer="0.51181102362204722"/>
  <pageSetup paperSize="9" scale="93" orientation="portrait" r:id="rId1"/>
  <headerFooter differentOddEven="1"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03508-9E16-4821-8195-0D1C7A5D7D6A}">
  <sheetPr>
    <pageSetUpPr fitToPage="1"/>
  </sheetPr>
  <dimension ref="A1:O107"/>
  <sheetViews>
    <sheetView view="pageBreakPreview" zoomScaleNormal="100" zoomScaleSheetLayoutView="100" workbookViewId="0">
      <selection sqref="A1:G1"/>
    </sheetView>
  </sheetViews>
  <sheetFormatPr defaultRowHeight="13.5"/>
  <cols>
    <col min="1" max="3" width="10.625" style="1" customWidth="1"/>
    <col min="4" max="4" width="13.625" style="1" customWidth="1"/>
    <col min="5" max="6" width="10.625" style="1" customWidth="1"/>
    <col min="7" max="7" width="13.625" style="1" customWidth="1"/>
    <col min="8" max="8" width="10.625" style="1" customWidth="1"/>
    <col min="9" max="9" width="10" style="1" customWidth="1"/>
    <col min="10" max="10" width="10.625" style="1" customWidth="1"/>
    <col min="11" max="16384" width="9" style="1"/>
  </cols>
  <sheetData>
    <row r="1" spans="1:15" ht="18.75">
      <c r="A1" s="2040" t="s">
        <v>970</v>
      </c>
      <c r="B1" s="2040"/>
      <c r="C1" s="2040"/>
      <c r="D1" s="2040"/>
      <c r="E1" s="2040"/>
      <c r="F1" s="2040"/>
      <c r="G1" s="2040"/>
    </row>
    <row r="2" spans="1:15" ht="22.5" customHeight="1" thickBot="1">
      <c r="G2" s="357" t="s">
        <v>969</v>
      </c>
      <c r="H2" s="76"/>
      <c r="I2" s="76"/>
      <c r="J2" s="76"/>
    </row>
    <row r="3" spans="1:15" ht="15.95" customHeight="1" thickBot="1">
      <c r="A3" s="2037" t="s">
        <v>378</v>
      </c>
      <c r="B3" s="356" t="s">
        <v>968</v>
      </c>
      <c r="C3" s="354"/>
      <c r="D3" s="355"/>
      <c r="E3" s="354" t="s">
        <v>967</v>
      </c>
      <c r="F3" s="354"/>
      <c r="G3" s="354"/>
      <c r="H3" s="44"/>
      <c r="I3" s="44"/>
      <c r="J3" s="44"/>
    </row>
    <row r="4" spans="1:15" ht="15.95" customHeight="1">
      <c r="A4" s="2038"/>
      <c r="B4" s="353" t="s">
        <v>965</v>
      </c>
      <c r="C4" s="351" t="s">
        <v>964</v>
      </c>
      <c r="D4" s="352" t="s">
        <v>966</v>
      </c>
      <c r="E4" s="351" t="s">
        <v>965</v>
      </c>
      <c r="F4" s="351" t="s">
        <v>964</v>
      </c>
      <c r="G4" s="350" t="s">
        <v>963</v>
      </c>
    </row>
    <row r="5" spans="1:15" ht="15.95" customHeight="1" thickBot="1">
      <c r="A5" s="2039"/>
      <c r="B5" s="349"/>
      <c r="C5" s="346" t="s">
        <v>962</v>
      </c>
      <c r="D5" s="348" t="s">
        <v>961</v>
      </c>
      <c r="E5" s="347"/>
      <c r="F5" s="346" t="s">
        <v>962</v>
      </c>
      <c r="G5" s="346" t="s">
        <v>961</v>
      </c>
      <c r="H5" s="44"/>
    </row>
    <row r="6" spans="1:15" ht="15.95" customHeight="1">
      <c r="A6" s="345" t="s">
        <v>960</v>
      </c>
      <c r="B6" s="343">
        <v>131</v>
      </c>
      <c r="C6" s="338" t="s">
        <v>959</v>
      </c>
      <c r="D6" s="344" t="s">
        <v>958</v>
      </c>
      <c r="E6" s="338">
        <v>1318</v>
      </c>
      <c r="F6" s="338">
        <v>3759</v>
      </c>
      <c r="G6" s="338">
        <v>38817</v>
      </c>
      <c r="K6" s="7"/>
      <c r="L6" s="7"/>
      <c r="M6" s="7"/>
      <c r="N6" s="7"/>
      <c r="O6" s="7"/>
    </row>
    <row r="7" spans="1:15" ht="15.95" customHeight="1">
      <c r="A7" s="345" t="s">
        <v>957</v>
      </c>
      <c r="B7" s="343">
        <v>239</v>
      </c>
      <c r="C7" s="338">
        <v>1433</v>
      </c>
      <c r="D7" s="344">
        <v>55604</v>
      </c>
      <c r="E7" s="338">
        <v>1544</v>
      </c>
      <c r="F7" s="338">
        <v>4888</v>
      </c>
      <c r="G7" s="338">
        <v>66882</v>
      </c>
      <c r="K7" s="7"/>
      <c r="L7" s="7"/>
      <c r="M7" s="7"/>
      <c r="N7" s="7"/>
      <c r="O7" s="7"/>
    </row>
    <row r="8" spans="1:15" ht="15.95" customHeight="1">
      <c r="A8" s="345" t="s">
        <v>451</v>
      </c>
      <c r="B8" s="343">
        <v>255</v>
      </c>
      <c r="C8" s="338">
        <v>1597</v>
      </c>
      <c r="D8" s="344">
        <v>68340</v>
      </c>
      <c r="E8" s="338">
        <v>1563</v>
      </c>
      <c r="F8" s="338">
        <v>6174</v>
      </c>
      <c r="G8" s="338">
        <v>93057</v>
      </c>
      <c r="K8" s="7"/>
      <c r="L8" s="7"/>
      <c r="M8" s="7"/>
      <c r="N8" s="7"/>
      <c r="O8" s="7"/>
    </row>
    <row r="9" spans="1:15" ht="15.95" customHeight="1">
      <c r="A9" s="345" t="s">
        <v>956</v>
      </c>
      <c r="B9" s="343">
        <v>262</v>
      </c>
      <c r="C9" s="338">
        <v>2638</v>
      </c>
      <c r="D9" s="344">
        <v>93837</v>
      </c>
      <c r="E9" s="338">
        <v>1531</v>
      </c>
      <c r="F9" s="338">
        <v>6618</v>
      </c>
      <c r="G9" s="338">
        <v>116897</v>
      </c>
      <c r="K9" s="7"/>
      <c r="L9" s="7"/>
      <c r="M9" s="7"/>
      <c r="N9" s="7"/>
      <c r="O9" s="7"/>
    </row>
    <row r="10" spans="1:15" ht="15.95" customHeight="1">
      <c r="A10" s="345" t="s">
        <v>935</v>
      </c>
      <c r="B10" s="343">
        <v>458</v>
      </c>
      <c r="C10" s="338">
        <v>3651</v>
      </c>
      <c r="D10" s="344">
        <v>217415</v>
      </c>
      <c r="E10" s="338">
        <v>1587</v>
      </c>
      <c r="F10" s="338">
        <v>7483</v>
      </c>
      <c r="G10" s="338">
        <v>175079</v>
      </c>
      <c r="K10" s="7"/>
      <c r="L10" s="7"/>
      <c r="M10" s="7"/>
      <c r="N10" s="7"/>
      <c r="O10" s="7"/>
    </row>
    <row r="11" spans="1:15" ht="15.95" customHeight="1">
      <c r="A11" s="345" t="s">
        <v>955</v>
      </c>
      <c r="B11" s="343">
        <v>370</v>
      </c>
      <c r="C11" s="338">
        <v>3501</v>
      </c>
      <c r="D11" s="344">
        <v>214449</v>
      </c>
      <c r="E11" s="338">
        <v>1535</v>
      </c>
      <c r="F11" s="338">
        <v>8011</v>
      </c>
      <c r="G11" s="338">
        <v>189569</v>
      </c>
      <c r="K11" s="7"/>
      <c r="L11" s="7"/>
      <c r="M11" s="7"/>
      <c r="N11" s="7"/>
      <c r="O11" s="7"/>
    </row>
    <row r="12" spans="1:15" ht="15.95" customHeight="1">
      <c r="A12" s="345" t="s">
        <v>954</v>
      </c>
      <c r="B12" s="343">
        <v>400</v>
      </c>
      <c r="C12" s="338">
        <v>3394</v>
      </c>
      <c r="D12" s="344">
        <v>250722</v>
      </c>
      <c r="E12" s="338">
        <v>1581</v>
      </c>
      <c r="F12" s="338">
        <v>9667</v>
      </c>
      <c r="G12" s="338">
        <v>221485</v>
      </c>
      <c r="K12" s="7"/>
      <c r="L12" s="7"/>
      <c r="M12" s="7"/>
      <c r="N12" s="7"/>
      <c r="O12" s="7"/>
    </row>
    <row r="13" spans="1:15" ht="15.95" customHeight="1">
      <c r="A13" s="345" t="s">
        <v>953</v>
      </c>
      <c r="B13" s="343">
        <v>468</v>
      </c>
      <c r="C13" s="338">
        <v>4062</v>
      </c>
      <c r="D13" s="344">
        <v>429520</v>
      </c>
      <c r="E13" s="338">
        <v>1591</v>
      </c>
      <c r="F13" s="338">
        <v>10976</v>
      </c>
      <c r="G13" s="338">
        <v>215537</v>
      </c>
      <c r="K13" s="7"/>
      <c r="L13" s="7"/>
      <c r="M13" s="7"/>
      <c r="N13" s="7"/>
      <c r="O13" s="7"/>
    </row>
    <row r="14" spans="1:15" s="44" customFormat="1" ht="15.95" customHeight="1">
      <c r="A14" s="345" t="s">
        <v>18</v>
      </c>
      <c r="B14" s="338">
        <v>425</v>
      </c>
      <c r="C14" s="338">
        <v>3904</v>
      </c>
      <c r="D14" s="338">
        <v>522070</v>
      </c>
      <c r="E14" s="343">
        <v>1516</v>
      </c>
      <c r="F14" s="338">
        <v>11232</v>
      </c>
      <c r="G14" s="338">
        <v>207183</v>
      </c>
      <c r="K14" s="94"/>
      <c r="L14" s="94"/>
      <c r="M14" s="94"/>
      <c r="N14" s="94"/>
      <c r="O14" s="94"/>
    </row>
    <row r="15" spans="1:15" ht="15.95" customHeight="1">
      <c r="A15" s="345" t="s">
        <v>358</v>
      </c>
      <c r="B15" s="338">
        <v>442</v>
      </c>
      <c r="C15" s="338">
        <v>3968</v>
      </c>
      <c r="D15" s="338">
        <v>487785</v>
      </c>
      <c r="E15" s="343">
        <v>1572</v>
      </c>
      <c r="F15" s="338">
        <v>11649</v>
      </c>
      <c r="G15" s="338">
        <v>207036</v>
      </c>
      <c r="K15" s="7"/>
      <c r="L15" s="7"/>
      <c r="M15" s="7"/>
      <c r="N15" s="7"/>
      <c r="O15" s="7"/>
    </row>
    <row r="16" spans="1:15" ht="15.95" customHeight="1">
      <c r="A16" s="345" t="s">
        <v>355</v>
      </c>
      <c r="B16" s="338">
        <v>387</v>
      </c>
      <c r="C16" s="338">
        <v>3857</v>
      </c>
      <c r="D16" s="344">
        <v>570333</v>
      </c>
      <c r="E16" s="338">
        <v>1435</v>
      </c>
      <c r="F16" s="338">
        <v>10435</v>
      </c>
      <c r="G16" s="338">
        <v>207479</v>
      </c>
      <c r="K16" s="7"/>
      <c r="L16" s="7"/>
      <c r="M16" s="7"/>
      <c r="N16" s="7"/>
      <c r="O16" s="7"/>
    </row>
    <row r="17" spans="1:15" ht="15.95" customHeight="1">
      <c r="A17" s="345" t="s">
        <v>952</v>
      </c>
      <c r="B17" s="338">
        <v>381</v>
      </c>
      <c r="C17" s="338">
        <v>3270</v>
      </c>
      <c r="D17" s="344">
        <v>503670</v>
      </c>
      <c r="E17" s="338">
        <v>1147</v>
      </c>
      <c r="F17" s="338">
        <v>9473</v>
      </c>
      <c r="G17" s="338">
        <v>210135</v>
      </c>
      <c r="K17" s="7"/>
      <c r="L17" s="7"/>
      <c r="M17" s="7"/>
      <c r="N17" s="7"/>
      <c r="O17" s="7"/>
    </row>
    <row r="18" spans="1:15" ht="15.95" customHeight="1">
      <c r="A18" s="339" t="s">
        <v>6</v>
      </c>
      <c r="B18" s="343">
        <v>408</v>
      </c>
      <c r="C18" s="338">
        <v>3610</v>
      </c>
      <c r="D18" s="338">
        <v>485905</v>
      </c>
      <c r="E18" s="343">
        <v>1244</v>
      </c>
      <c r="F18" s="338">
        <v>10420</v>
      </c>
      <c r="G18" s="338">
        <v>244408</v>
      </c>
      <c r="K18" s="7"/>
      <c r="L18" s="7"/>
      <c r="M18" s="7"/>
      <c r="N18" s="7"/>
      <c r="O18" s="7"/>
    </row>
    <row r="19" spans="1:15" ht="15.95" customHeight="1">
      <c r="A19" s="342" t="s">
        <v>4</v>
      </c>
      <c r="B19" s="341">
        <v>429</v>
      </c>
      <c r="C19" s="340">
        <v>3820</v>
      </c>
      <c r="D19" s="340">
        <v>352252</v>
      </c>
      <c r="E19" s="341">
        <v>1397</v>
      </c>
      <c r="F19" s="340">
        <v>13555</v>
      </c>
      <c r="G19" s="340">
        <v>293310</v>
      </c>
      <c r="K19" s="7"/>
      <c r="L19" s="7"/>
      <c r="M19" s="7"/>
      <c r="N19" s="7"/>
      <c r="O19" s="7"/>
    </row>
    <row r="20" spans="1:15" ht="18.75">
      <c r="A20" s="339"/>
      <c r="B20" s="338"/>
      <c r="C20" s="338"/>
      <c r="D20" s="338"/>
      <c r="G20" s="337" t="s">
        <v>951</v>
      </c>
      <c r="K20" s="7"/>
      <c r="L20" s="7"/>
      <c r="M20" s="7"/>
      <c r="N20" s="7"/>
      <c r="O20" s="7"/>
    </row>
    <row r="21" spans="1:15">
      <c r="G21" s="7" t="s">
        <v>950</v>
      </c>
    </row>
    <row r="22" spans="1:15" ht="18" customHeight="1"/>
    <row r="23" spans="1:15" ht="18" customHeight="1"/>
    <row r="24" spans="1:15" ht="18" customHeight="1"/>
    <row r="25" spans="1:15" ht="18" customHeight="1"/>
    <row r="26" spans="1:15" ht="18" customHeight="1"/>
    <row r="27" spans="1:15" ht="18" customHeight="1"/>
    <row r="28" spans="1:15" ht="18" customHeight="1"/>
    <row r="29" spans="1:15" ht="18" customHeight="1"/>
    <row r="30" spans="1:15" ht="18" customHeight="1"/>
    <row r="31" spans="1:15" ht="18" customHeight="1"/>
    <row r="32" spans="1:15"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spans="1:7" ht="18" customHeight="1"/>
    <row r="50" spans="1:7" ht="18" customHeight="1">
      <c r="A50" s="1962" t="s">
        <v>949</v>
      </c>
      <c r="B50" s="1962"/>
      <c r="C50" s="1962"/>
      <c r="D50" s="1962"/>
      <c r="E50" s="1962"/>
      <c r="F50" s="1962"/>
      <c r="G50" s="1962"/>
    </row>
    <row r="51" spans="1:7" ht="18" customHeight="1">
      <c r="A51" s="1962"/>
      <c r="B51" s="1962"/>
      <c r="C51" s="1962"/>
      <c r="D51" s="1962"/>
      <c r="E51" s="1962"/>
      <c r="F51" s="1962"/>
      <c r="G51" s="1962"/>
    </row>
    <row r="52" spans="1:7" ht="18" customHeight="1"/>
    <row r="53" spans="1:7" ht="18" customHeight="1"/>
    <row r="54" spans="1:7" ht="18" customHeight="1"/>
    <row r="55" spans="1:7" ht="18" customHeight="1"/>
    <row r="56" spans="1:7" ht="18" customHeight="1"/>
    <row r="57" spans="1:7" ht="18" customHeight="1"/>
    <row r="58" spans="1:7" ht="18" customHeight="1"/>
    <row r="59" spans="1:7" ht="18" customHeight="1"/>
    <row r="60" spans="1:7" ht="18" customHeight="1"/>
    <row r="61" spans="1:7" ht="18" customHeight="1"/>
    <row r="62" spans="1:7" ht="18" customHeight="1"/>
    <row r="63" spans="1:7" ht="18" customHeight="1"/>
    <row r="64" spans="1:7"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sheetData>
  <mergeCells count="3">
    <mergeCell ref="A50:G51"/>
    <mergeCell ref="A3:A5"/>
    <mergeCell ref="A1:G1"/>
  </mergeCells>
  <phoneticPr fontId="3"/>
  <printOptions horizontalCentered="1"/>
  <pageMargins left="0.98425196850393704" right="0.98425196850393704" top="1.1811023622047245" bottom="1.0236220472440944" header="0.51181102362204722" footer="0.51181102362204722"/>
  <pageSetup paperSize="9" scale="78"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A0D92-A53C-407D-8607-FDC23739AD0E}">
  <dimension ref="A1:H27"/>
  <sheetViews>
    <sheetView view="pageBreakPreview" zoomScaleNormal="100" zoomScaleSheetLayoutView="100" workbookViewId="0">
      <selection activeCell="D26" sqref="D26"/>
    </sheetView>
  </sheetViews>
  <sheetFormatPr defaultRowHeight="13.5"/>
  <cols>
    <col min="1" max="1" width="39.375" style="1" customWidth="1"/>
    <col min="2" max="4" width="18" style="1" customWidth="1"/>
    <col min="5" max="7" width="9" style="1"/>
    <col min="8" max="8" width="11.75" style="1" customWidth="1"/>
    <col min="9" max="16384" width="9" style="1"/>
  </cols>
  <sheetData>
    <row r="1" spans="1:8" ht="21.75" customHeight="1">
      <c r="A1" s="2043" t="s">
        <v>1001</v>
      </c>
      <c r="B1" s="2044"/>
      <c r="C1" s="2044"/>
      <c r="D1" s="2044"/>
      <c r="E1" s="254"/>
    </row>
    <row r="2" spans="1:8" ht="32.25" customHeight="1" thickBot="1">
      <c r="D2" s="7" t="s">
        <v>1000</v>
      </c>
    </row>
    <row r="3" spans="1:8" ht="27" customHeight="1">
      <c r="A3" s="2041" t="s">
        <v>999</v>
      </c>
      <c r="B3" s="378" t="s">
        <v>965</v>
      </c>
      <c r="C3" s="377" t="s">
        <v>998</v>
      </c>
      <c r="D3" s="376" t="s">
        <v>997</v>
      </c>
    </row>
    <row r="4" spans="1:8" ht="27" customHeight="1" thickBot="1">
      <c r="A4" s="2042"/>
      <c r="B4" s="375"/>
      <c r="C4" s="374" t="s">
        <v>996</v>
      </c>
      <c r="D4" s="373" t="s">
        <v>995</v>
      </c>
    </row>
    <row r="5" spans="1:8" ht="27.75" customHeight="1">
      <c r="A5" s="372" t="s">
        <v>994</v>
      </c>
      <c r="B5" s="371">
        <v>429</v>
      </c>
      <c r="C5" s="370">
        <v>3820</v>
      </c>
      <c r="D5" s="370">
        <v>35225219</v>
      </c>
    </row>
    <row r="6" spans="1:8" ht="27.75" customHeight="1">
      <c r="A6" s="366" t="s">
        <v>993</v>
      </c>
      <c r="B6" s="365">
        <v>1</v>
      </c>
      <c r="C6" s="360">
        <v>5</v>
      </c>
      <c r="D6" s="360" t="s">
        <v>973</v>
      </c>
    </row>
    <row r="7" spans="1:8" ht="27.75" customHeight="1">
      <c r="A7" s="366" t="s">
        <v>992</v>
      </c>
      <c r="B7" s="368" t="s">
        <v>772</v>
      </c>
      <c r="C7" s="360" t="s">
        <v>772</v>
      </c>
      <c r="D7" s="360" t="s">
        <v>772</v>
      </c>
    </row>
    <row r="8" spans="1:8" ht="27.75" customHeight="1">
      <c r="A8" s="369" t="s">
        <v>991</v>
      </c>
      <c r="B8" s="368">
        <v>2</v>
      </c>
      <c r="C8" s="360">
        <v>5</v>
      </c>
      <c r="D8" s="360" t="s">
        <v>973</v>
      </c>
    </row>
    <row r="9" spans="1:8" ht="27.75" customHeight="1">
      <c r="A9" s="366" t="s">
        <v>990</v>
      </c>
      <c r="B9" s="365">
        <v>1</v>
      </c>
      <c r="C9" s="364">
        <v>7</v>
      </c>
      <c r="D9" s="360" t="s">
        <v>973</v>
      </c>
    </row>
    <row r="10" spans="1:8" ht="27.75" customHeight="1">
      <c r="A10" s="366" t="s">
        <v>989</v>
      </c>
      <c r="B10" s="365">
        <v>17</v>
      </c>
      <c r="C10" s="364">
        <v>129</v>
      </c>
      <c r="D10" s="360">
        <v>1047300</v>
      </c>
      <c r="H10" s="4"/>
    </row>
    <row r="11" spans="1:8" ht="27.75" customHeight="1">
      <c r="A11" s="366" t="s">
        <v>988</v>
      </c>
      <c r="B11" s="365">
        <v>15</v>
      </c>
      <c r="C11" s="364">
        <v>144</v>
      </c>
      <c r="D11" s="364">
        <v>1549967</v>
      </c>
      <c r="H11" s="4"/>
    </row>
    <row r="12" spans="1:8" ht="27.75" customHeight="1">
      <c r="A12" s="366" t="s">
        <v>987</v>
      </c>
      <c r="B12" s="365">
        <v>52</v>
      </c>
      <c r="C12" s="367">
        <v>376</v>
      </c>
      <c r="D12" s="360">
        <v>3630695</v>
      </c>
      <c r="H12" s="4"/>
    </row>
    <row r="13" spans="1:8" ht="27.75" customHeight="1">
      <c r="A13" s="366" t="s">
        <v>986</v>
      </c>
      <c r="B13" s="365">
        <v>23</v>
      </c>
      <c r="C13" s="360">
        <v>251</v>
      </c>
      <c r="D13" s="360">
        <v>2097939</v>
      </c>
      <c r="H13" s="4"/>
    </row>
    <row r="14" spans="1:8" ht="27.75" customHeight="1">
      <c r="A14" s="366" t="s">
        <v>985</v>
      </c>
      <c r="B14" s="365">
        <v>9</v>
      </c>
      <c r="C14" s="360">
        <v>92</v>
      </c>
      <c r="D14" s="360">
        <v>2326167</v>
      </c>
      <c r="H14" s="4"/>
    </row>
    <row r="15" spans="1:8" ht="27.75" customHeight="1">
      <c r="A15" s="366" t="s">
        <v>984</v>
      </c>
      <c r="B15" s="365">
        <v>3</v>
      </c>
      <c r="C15" s="364">
        <v>15</v>
      </c>
      <c r="D15" s="360" t="s">
        <v>973</v>
      </c>
    </row>
    <row r="16" spans="1:8" ht="27.75" customHeight="1">
      <c r="A16" s="366" t="s">
        <v>983</v>
      </c>
      <c r="B16" s="365">
        <v>1</v>
      </c>
      <c r="C16" s="364">
        <v>4</v>
      </c>
      <c r="D16" s="360" t="s">
        <v>973</v>
      </c>
    </row>
    <row r="17" spans="1:8" ht="27.75" customHeight="1">
      <c r="A17" s="366" t="s">
        <v>982</v>
      </c>
      <c r="B17" s="365">
        <v>13</v>
      </c>
      <c r="C17" s="364">
        <v>60</v>
      </c>
      <c r="D17" s="360">
        <v>221728</v>
      </c>
      <c r="H17" s="4"/>
    </row>
    <row r="18" spans="1:8" ht="27.75" customHeight="1">
      <c r="A18" s="366" t="s">
        <v>981</v>
      </c>
      <c r="B18" s="365">
        <v>55</v>
      </c>
      <c r="C18" s="360">
        <v>681</v>
      </c>
      <c r="D18" s="360">
        <v>6379664</v>
      </c>
      <c r="H18" s="4"/>
    </row>
    <row r="19" spans="1:8" ht="27.75" customHeight="1">
      <c r="A19" s="366" t="s">
        <v>980</v>
      </c>
      <c r="B19" s="365">
        <v>17</v>
      </c>
      <c r="C19" s="360">
        <v>101</v>
      </c>
      <c r="D19" s="360">
        <v>402938</v>
      </c>
      <c r="H19" s="4"/>
    </row>
    <row r="20" spans="1:8" ht="27.75" customHeight="1">
      <c r="A20" s="366" t="s">
        <v>979</v>
      </c>
      <c r="B20" s="365">
        <v>39</v>
      </c>
      <c r="C20" s="364">
        <v>280</v>
      </c>
      <c r="D20" s="364">
        <v>2636714</v>
      </c>
      <c r="H20" s="4"/>
    </row>
    <row r="21" spans="1:8" ht="27.75" customHeight="1">
      <c r="A21" s="366" t="s">
        <v>978</v>
      </c>
      <c r="B21" s="365">
        <v>73</v>
      </c>
      <c r="C21" s="364">
        <v>661</v>
      </c>
      <c r="D21" s="364">
        <v>5731607</v>
      </c>
      <c r="H21" s="4"/>
    </row>
    <row r="22" spans="1:8" ht="27.75" customHeight="1">
      <c r="A22" s="366" t="s">
        <v>977</v>
      </c>
      <c r="B22" s="365">
        <v>21</v>
      </c>
      <c r="C22" s="364">
        <v>168</v>
      </c>
      <c r="D22" s="364">
        <v>1255191</v>
      </c>
      <c r="H22" s="4"/>
    </row>
    <row r="23" spans="1:8" ht="27.75" customHeight="1">
      <c r="A23" s="366" t="s">
        <v>976</v>
      </c>
      <c r="B23" s="365">
        <v>23</v>
      </c>
      <c r="C23" s="364">
        <v>300</v>
      </c>
      <c r="D23" s="364">
        <v>5204684</v>
      </c>
      <c r="H23" s="4"/>
    </row>
    <row r="24" spans="1:8" ht="27.75" customHeight="1">
      <c r="A24" s="366" t="s">
        <v>975</v>
      </c>
      <c r="B24" s="365">
        <v>8</v>
      </c>
      <c r="C24" s="364">
        <v>39</v>
      </c>
      <c r="D24" s="364">
        <v>215933</v>
      </c>
      <c r="H24" s="4"/>
    </row>
    <row r="25" spans="1:8" ht="27.75" customHeight="1" thickBot="1">
      <c r="A25" s="363" t="s">
        <v>974</v>
      </c>
      <c r="B25" s="362">
        <v>56</v>
      </c>
      <c r="C25" s="361">
        <v>502</v>
      </c>
      <c r="D25" s="360" t="s">
        <v>973</v>
      </c>
    </row>
    <row r="26" spans="1:8" ht="14.25">
      <c r="A26" s="308"/>
      <c r="B26" s="359"/>
      <c r="C26" s="308"/>
      <c r="D26" s="358" t="s">
        <v>972</v>
      </c>
    </row>
    <row r="27" spans="1:8" ht="78" customHeight="1">
      <c r="A27" s="1962" t="s">
        <v>971</v>
      </c>
      <c r="B27" s="1962"/>
      <c r="C27" s="1962"/>
      <c r="D27" s="1962"/>
    </row>
  </sheetData>
  <mergeCells count="3">
    <mergeCell ref="A3:A4"/>
    <mergeCell ref="A1:D1"/>
    <mergeCell ref="A27:D27"/>
  </mergeCells>
  <phoneticPr fontId="3"/>
  <printOptions horizontalCentered="1"/>
  <pageMargins left="0.98425196850393704" right="0.94488188976377963" top="1.1811023622047245" bottom="1.1811023622047245" header="0.51181102362204722" footer="0.51181102362204722"/>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BA3A9-73DC-4DD8-9D37-970EAA597FC5}">
  <sheetPr>
    <pageSetUpPr fitToPage="1"/>
  </sheetPr>
  <dimension ref="A1:I49"/>
  <sheetViews>
    <sheetView view="pageBreakPreview" zoomScaleNormal="100" zoomScaleSheetLayoutView="100" workbookViewId="0">
      <selection activeCell="D46" sqref="D46"/>
    </sheetView>
  </sheetViews>
  <sheetFormatPr defaultRowHeight="13.5"/>
  <cols>
    <col min="1" max="1" width="48.75" style="1" customWidth="1"/>
    <col min="2" max="2" width="14.375" style="1" customWidth="1"/>
    <col min="3" max="3" width="15.625" style="1" customWidth="1"/>
    <col min="4" max="4" width="19.5" style="1" customWidth="1"/>
    <col min="5" max="5" width="18.125" style="1" customWidth="1"/>
    <col min="6" max="16384" width="9" style="1"/>
  </cols>
  <sheetData>
    <row r="1" spans="1:9" ht="18.75">
      <c r="A1" s="400" t="s">
        <v>1040</v>
      </c>
    </row>
    <row r="2" spans="1:9" ht="30" customHeight="1" thickBot="1">
      <c r="E2" s="399" t="s">
        <v>1039</v>
      </c>
    </row>
    <row r="3" spans="1:9" ht="18" customHeight="1">
      <c r="A3" s="2041" t="s">
        <v>1038</v>
      </c>
      <c r="B3" s="378" t="s">
        <v>1037</v>
      </c>
      <c r="C3" s="377" t="s">
        <v>1036</v>
      </c>
      <c r="D3" s="398" t="s">
        <v>997</v>
      </c>
      <c r="E3" s="376" t="s">
        <v>1035</v>
      </c>
    </row>
    <row r="4" spans="1:9" ht="18" customHeight="1" thickBot="1">
      <c r="A4" s="2045"/>
      <c r="B4" s="397"/>
      <c r="C4" s="396" t="s">
        <v>962</v>
      </c>
      <c r="D4" s="395" t="s">
        <v>995</v>
      </c>
      <c r="E4" s="394" t="s">
        <v>1034</v>
      </c>
    </row>
    <row r="5" spans="1:9" ht="25.5" customHeight="1">
      <c r="A5" s="393" t="s">
        <v>1033</v>
      </c>
      <c r="B5" s="392">
        <v>1397</v>
      </c>
      <c r="C5" s="391">
        <v>13555</v>
      </c>
      <c r="D5" s="391">
        <v>29331028</v>
      </c>
      <c r="E5" s="391">
        <v>356286</v>
      </c>
    </row>
    <row r="6" spans="1:9" ht="25.5" customHeight="1">
      <c r="A6" s="385" t="s">
        <v>1032</v>
      </c>
      <c r="B6" s="384">
        <v>4</v>
      </c>
      <c r="C6" s="383">
        <v>681</v>
      </c>
      <c r="D6" s="379" t="s">
        <v>973</v>
      </c>
      <c r="E6" s="379" t="s">
        <v>973</v>
      </c>
    </row>
    <row r="7" spans="1:9" ht="30.75" customHeight="1">
      <c r="A7" s="390" t="s">
        <v>1031</v>
      </c>
      <c r="B7" s="384">
        <v>1</v>
      </c>
      <c r="C7" s="383">
        <v>11</v>
      </c>
      <c r="D7" s="379" t="s">
        <v>973</v>
      </c>
      <c r="E7" s="379" t="s">
        <v>973</v>
      </c>
    </row>
    <row r="8" spans="1:9" ht="25.5" customHeight="1">
      <c r="A8" s="389" t="s">
        <v>1030</v>
      </c>
      <c r="B8" s="384">
        <v>15</v>
      </c>
      <c r="C8" s="379">
        <v>61</v>
      </c>
      <c r="D8" s="379">
        <v>90653</v>
      </c>
      <c r="E8" s="379">
        <v>2126</v>
      </c>
      <c r="H8" s="4"/>
      <c r="I8" s="4"/>
    </row>
    <row r="9" spans="1:9" ht="25.5" customHeight="1">
      <c r="A9" s="385" t="s">
        <v>1029</v>
      </c>
      <c r="B9" s="384">
        <v>38</v>
      </c>
      <c r="C9" s="383">
        <v>214</v>
      </c>
      <c r="D9" s="383">
        <v>335430</v>
      </c>
      <c r="E9" s="383">
        <v>10814</v>
      </c>
      <c r="H9" s="4"/>
      <c r="I9" s="4"/>
    </row>
    <row r="10" spans="1:9" ht="25.5" customHeight="1">
      <c r="A10" s="385" t="s">
        <v>1028</v>
      </c>
      <c r="B10" s="384">
        <v>131</v>
      </c>
      <c r="C10" s="379">
        <v>837</v>
      </c>
      <c r="D10" s="379">
        <v>1395507</v>
      </c>
      <c r="E10" s="379">
        <v>31347</v>
      </c>
      <c r="H10" s="4"/>
      <c r="I10" s="4"/>
    </row>
    <row r="11" spans="1:9" ht="25.5" customHeight="1">
      <c r="A11" s="385" t="s">
        <v>1027</v>
      </c>
      <c r="B11" s="384">
        <v>21</v>
      </c>
      <c r="C11" s="379">
        <v>116</v>
      </c>
      <c r="D11" s="379">
        <v>217794</v>
      </c>
      <c r="E11" s="388">
        <v>3288</v>
      </c>
      <c r="H11" s="4"/>
      <c r="I11" s="4"/>
    </row>
    <row r="12" spans="1:9" ht="25.5" customHeight="1">
      <c r="A12" s="385" t="s">
        <v>1026</v>
      </c>
      <c r="B12" s="384">
        <v>67</v>
      </c>
      <c r="C12" s="383">
        <v>427</v>
      </c>
      <c r="D12" s="379">
        <v>1073627</v>
      </c>
      <c r="E12" s="379">
        <v>19189</v>
      </c>
      <c r="H12" s="4"/>
      <c r="I12" s="4"/>
    </row>
    <row r="13" spans="1:9" ht="25.5" customHeight="1">
      <c r="A13" s="385" t="s">
        <v>1025</v>
      </c>
      <c r="B13" s="384">
        <v>37</v>
      </c>
      <c r="C13" s="383">
        <v>2046</v>
      </c>
      <c r="D13" s="383">
        <v>3956794</v>
      </c>
      <c r="E13" s="383">
        <v>52751</v>
      </c>
      <c r="G13" s="4"/>
      <c r="H13" s="4"/>
      <c r="I13" s="4"/>
    </row>
    <row r="14" spans="1:9" ht="25.5" customHeight="1">
      <c r="A14" s="385" t="s">
        <v>1024</v>
      </c>
      <c r="B14" s="384">
        <v>30</v>
      </c>
      <c r="C14" s="383">
        <v>183</v>
      </c>
      <c r="D14" s="383">
        <v>200438</v>
      </c>
      <c r="E14" s="383">
        <v>3476</v>
      </c>
      <c r="H14" s="4"/>
      <c r="I14" s="4"/>
    </row>
    <row r="15" spans="1:9" ht="25.5" customHeight="1">
      <c r="A15" s="385" t="s">
        <v>1023</v>
      </c>
      <c r="B15" s="384">
        <v>18</v>
      </c>
      <c r="C15" s="379">
        <v>86</v>
      </c>
      <c r="D15" s="379">
        <v>94506</v>
      </c>
      <c r="E15" s="379">
        <v>499</v>
      </c>
      <c r="H15" s="4"/>
    </row>
    <row r="16" spans="1:9" ht="25.5" customHeight="1">
      <c r="A16" s="385" t="s">
        <v>1022</v>
      </c>
      <c r="B16" s="384">
        <v>10</v>
      </c>
      <c r="C16" s="379">
        <v>29</v>
      </c>
      <c r="D16" s="379">
        <v>30234</v>
      </c>
      <c r="E16" s="379">
        <v>119</v>
      </c>
      <c r="H16" s="4"/>
    </row>
    <row r="17" spans="1:9" ht="25.5" customHeight="1">
      <c r="A17" s="385" t="s">
        <v>1021</v>
      </c>
      <c r="B17" s="384">
        <v>20</v>
      </c>
      <c r="C17" s="383">
        <v>74</v>
      </c>
      <c r="D17" s="383">
        <v>120128</v>
      </c>
      <c r="E17" s="383">
        <v>1248</v>
      </c>
      <c r="H17" s="4"/>
      <c r="I17" s="4"/>
    </row>
    <row r="18" spans="1:9" ht="25.5" customHeight="1">
      <c r="A18" s="385" t="s">
        <v>1020</v>
      </c>
      <c r="B18" s="384">
        <v>96</v>
      </c>
      <c r="C18" s="383">
        <v>798</v>
      </c>
      <c r="D18" s="383">
        <v>438691</v>
      </c>
      <c r="E18" s="383">
        <v>3487</v>
      </c>
      <c r="H18" s="4"/>
      <c r="I18" s="4"/>
    </row>
    <row r="19" spans="1:9" ht="25.5" customHeight="1">
      <c r="A19" s="385" t="s">
        <v>1019</v>
      </c>
      <c r="B19" s="384">
        <v>176</v>
      </c>
      <c r="C19" s="383">
        <v>1814</v>
      </c>
      <c r="D19" s="379">
        <v>2423498</v>
      </c>
      <c r="E19" s="379">
        <v>10290</v>
      </c>
      <c r="G19" s="4"/>
      <c r="H19" s="4"/>
      <c r="I19" s="4"/>
    </row>
    <row r="20" spans="1:9" ht="25.5" customHeight="1">
      <c r="A20" s="385" t="s">
        <v>1018</v>
      </c>
      <c r="B20" s="384">
        <v>122</v>
      </c>
      <c r="C20" s="383">
        <v>931</v>
      </c>
      <c r="D20" s="383">
        <v>4390169</v>
      </c>
      <c r="E20" s="383">
        <v>6250</v>
      </c>
      <c r="H20" s="4"/>
      <c r="I20" s="4"/>
    </row>
    <row r="21" spans="1:9" ht="25.5" customHeight="1">
      <c r="A21" s="385" t="s">
        <v>1017</v>
      </c>
      <c r="B21" s="384">
        <v>18</v>
      </c>
      <c r="C21" s="383">
        <v>61</v>
      </c>
      <c r="D21" s="383">
        <v>69466</v>
      </c>
      <c r="E21" s="383">
        <v>2731</v>
      </c>
      <c r="H21" s="4"/>
      <c r="I21" s="4"/>
    </row>
    <row r="22" spans="1:9" ht="25.5" customHeight="1">
      <c r="A22" s="385" t="s">
        <v>1016</v>
      </c>
      <c r="B22" s="384">
        <v>43</v>
      </c>
      <c r="C22" s="379">
        <v>392</v>
      </c>
      <c r="D22" s="379">
        <v>1694006</v>
      </c>
      <c r="E22" s="379">
        <v>27136</v>
      </c>
      <c r="H22" s="4"/>
      <c r="I22" s="4"/>
    </row>
    <row r="23" spans="1:9" ht="25.5" customHeight="1">
      <c r="A23" s="385" t="s">
        <v>1015</v>
      </c>
      <c r="B23" s="384">
        <v>27</v>
      </c>
      <c r="C23" s="383">
        <v>208</v>
      </c>
      <c r="D23" s="383">
        <v>428257</v>
      </c>
      <c r="E23" s="383">
        <v>17705</v>
      </c>
      <c r="H23" s="4"/>
      <c r="I23" s="4"/>
    </row>
    <row r="24" spans="1:9" ht="25.5" customHeight="1">
      <c r="A24" s="385" t="s">
        <v>1014</v>
      </c>
      <c r="B24" s="384">
        <v>18</v>
      </c>
      <c r="C24" s="379">
        <v>56</v>
      </c>
      <c r="D24" s="379">
        <v>62687</v>
      </c>
      <c r="E24" s="379">
        <v>1747</v>
      </c>
      <c r="H24" s="4"/>
      <c r="I24" s="4"/>
    </row>
    <row r="25" spans="1:9" ht="25.5" customHeight="1">
      <c r="A25" s="385" t="s">
        <v>1013</v>
      </c>
      <c r="B25" s="384">
        <v>121</v>
      </c>
      <c r="C25" s="383">
        <v>1216</v>
      </c>
      <c r="D25" s="383">
        <v>3095754</v>
      </c>
      <c r="E25" s="383">
        <v>24830</v>
      </c>
      <c r="G25" s="4"/>
      <c r="H25" s="4"/>
      <c r="I25" s="4"/>
    </row>
    <row r="26" spans="1:9" ht="25.5" customHeight="1">
      <c r="A26" s="385" t="s">
        <v>1012</v>
      </c>
      <c r="B26" s="384">
        <v>31</v>
      </c>
      <c r="C26" s="383">
        <v>135</v>
      </c>
      <c r="D26" s="383">
        <v>284317</v>
      </c>
      <c r="E26" s="383">
        <v>2305</v>
      </c>
      <c r="H26" s="4"/>
      <c r="I26" s="4"/>
    </row>
    <row r="27" spans="1:9" ht="25.5" customHeight="1">
      <c r="A27" s="385" t="s">
        <v>1011</v>
      </c>
      <c r="B27" s="384">
        <v>82</v>
      </c>
      <c r="C27" s="383">
        <v>433</v>
      </c>
      <c r="D27" s="383">
        <v>2153823</v>
      </c>
      <c r="E27" s="383">
        <v>950</v>
      </c>
      <c r="H27" s="4"/>
    </row>
    <row r="28" spans="1:9" ht="25.5" customHeight="1">
      <c r="A28" s="385" t="s">
        <v>1010</v>
      </c>
      <c r="B28" s="384">
        <v>34</v>
      </c>
      <c r="C28" s="383">
        <v>365</v>
      </c>
      <c r="D28" s="383">
        <v>309236</v>
      </c>
      <c r="E28" s="383">
        <v>8964</v>
      </c>
      <c r="H28" s="4"/>
      <c r="I28" s="4"/>
    </row>
    <row r="29" spans="1:9" ht="25.5" customHeight="1">
      <c r="A29" s="387" t="s">
        <v>1009</v>
      </c>
      <c r="B29" s="384">
        <v>31</v>
      </c>
      <c r="C29" s="383">
        <v>442</v>
      </c>
      <c r="D29" s="383">
        <v>750598</v>
      </c>
      <c r="E29" s="383">
        <v>18174</v>
      </c>
      <c r="H29" s="4"/>
      <c r="I29" s="4"/>
    </row>
    <row r="30" spans="1:9" ht="25.5" customHeight="1">
      <c r="A30" s="385" t="s">
        <v>1008</v>
      </c>
      <c r="B30" s="384">
        <v>30</v>
      </c>
      <c r="C30" s="383">
        <v>123</v>
      </c>
      <c r="D30" s="383">
        <v>185326</v>
      </c>
      <c r="E30" s="383">
        <v>2683</v>
      </c>
      <c r="H30" s="4"/>
      <c r="I30" s="4"/>
    </row>
    <row r="31" spans="1:9" ht="25.5" customHeight="1">
      <c r="A31" s="385" t="s">
        <v>1007</v>
      </c>
      <c r="B31" s="384">
        <v>120</v>
      </c>
      <c r="C31" s="386">
        <v>1063</v>
      </c>
      <c r="D31" s="383">
        <v>2002949</v>
      </c>
      <c r="E31" s="383">
        <v>58326</v>
      </c>
      <c r="G31" s="4"/>
      <c r="H31" s="4"/>
      <c r="I31" s="4"/>
    </row>
    <row r="32" spans="1:9" ht="25.5" customHeight="1">
      <c r="A32" s="385" t="s">
        <v>1006</v>
      </c>
      <c r="B32" s="384">
        <v>35</v>
      </c>
      <c r="C32" s="383">
        <v>503</v>
      </c>
      <c r="D32" s="379">
        <v>596382</v>
      </c>
      <c r="E32" s="379" t="s">
        <v>772</v>
      </c>
      <c r="H32" s="4"/>
    </row>
    <row r="33" spans="1:8" ht="25.5" customHeight="1">
      <c r="A33" s="385" t="s">
        <v>1005</v>
      </c>
      <c r="B33" s="384">
        <v>11</v>
      </c>
      <c r="C33" s="383">
        <v>103</v>
      </c>
      <c r="D33" s="383">
        <v>239610</v>
      </c>
      <c r="E33" s="379" t="s">
        <v>772</v>
      </c>
      <c r="H33" s="4"/>
    </row>
    <row r="34" spans="1:8" ht="25.5" customHeight="1" thickBot="1">
      <c r="A34" s="382" t="s">
        <v>1004</v>
      </c>
      <c r="B34" s="381">
        <v>10</v>
      </c>
      <c r="C34" s="380">
        <v>147</v>
      </c>
      <c r="D34" s="380">
        <v>164294</v>
      </c>
      <c r="E34" s="379" t="s">
        <v>772</v>
      </c>
      <c r="H34" s="4"/>
    </row>
    <row r="35" spans="1:8" ht="15.75" customHeight="1">
      <c r="C35" s="2046" t="s">
        <v>1003</v>
      </c>
      <c r="D35" s="2046"/>
      <c r="E35" s="2047"/>
    </row>
    <row r="36" spans="1:8" ht="13.5" customHeight="1">
      <c r="C36" s="14"/>
      <c r="D36" s="14"/>
      <c r="E36" s="14"/>
    </row>
    <row r="37" spans="1:8" ht="27" customHeight="1">
      <c r="A37" s="1962" t="s">
        <v>1002</v>
      </c>
      <c r="B37" s="1962"/>
      <c r="C37" s="1962"/>
      <c r="D37" s="1962"/>
      <c r="E37" s="1962"/>
    </row>
    <row r="38" spans="1:8" ht="16.5" customHeight="1">
      <c r="A38" s="1962"/>
      <c r="B38" s="1962"/>
      <c r="C38" s="1962"/>
      <c r="D38" s="1962"/>
      <c r="E38" s="1962"/>
    </row>
    <row r="39" spans="1:8" ht="12" customHeight="1">
      <c r="A39" s="1962"/>
      <c r="B39" s="1962"/>
      <c r="C39" s="1962"/>
      <c r="D39" s="1962"/>
      <c r="E39" s="1962"/>
    </row>
    <row r="40" spans="1:8" ht="15.75" customHeight="1"/>
    <row r="41" spans="1:8" ht="15.75" customHeight="1"/>
    <row r="42" spans="1:8" ht="15.75" customHeight="1"/>
    <row r="43" spans="1:8" ht="15.75" customHeight="1"/>
    <row r="44" spans="1:8" ht="15.75" customHeight="1"/>
    <row r="45" spans="1:8" ht="15.75" customHeight="1"/>
    <row r="46" spans="1:8" ht="15.75" customHeight="1"/>
    <row r="47" spans="1:8" ht="15.75" customHeight="1"/>
    <row r="48" spans="1:8" ht="15.75" customHeight="1"/>
    <row r="49" ht="15.75" customHeight="1"/>
  </sheetData>
  <mergeCells count="3">
    <mergeCell ref="A3:A4"/>
    <mergeCell ref="C35:E35"/>
    <mergeCell ref="A37:E39"/>
  </mergeCells>
  <phoneticPr fontId="3"/>
  <pageMargins left="0.86614173228346458" right="0.78740157480314965" top="1.1811023622047245" bottom="1.1811023622047245" header="0.51181102362204722" footer="0.51181102362204722"/>
  <pageSetup paperSize="9" scale="66"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06798-3E12-44CB-8FFD-A7DB39E95B42}">
  <dimension ref="A1:K58"/>
  <sheetViews>
    <sheetView view="pageBreakPreview" zoomScaleNormal="100" zoomScaleSheetLayoutView="100" workbookViewId="0"/>
  </sheetViews>
  <sheetFormatPr defaultRowHeight="13.5"/>
  <cols>
    <col min="1" max="1" width="9.625" style="1" customWidth="1"/>
    <col min="2" max="8" width="10.625" style="1" customWidth="1"/>
    <col min="9" max="11" width="8.375" style="1" customWidth="1"/>
    <col min="12" max="16384" width="9" style="1"/>
  </cols>
  <sheetData>
    <row r="1" spans="1:9" ht="18" customHeight="1">
      <c r="A1" s="223" t="s">
        <v>1076</v>
      </c>
    </row>
    <row r="2" spans="1:9" ht="18" customHeight="1">
      <c r="A2" s="201"/>
      <c r="E2" s="223" t="s">
        <v>1075</v>
      </c>
      <c r="G2" s="421"/>
    </row>
    <row r="3" spans="1:9" ht="18" customHeight="1">
      <c r="A3" s="201"/>
      <c r="G3" s="420"/>
      <c r="H3" s="302"/>
      <c r="I3" s="302"/>
    </row>
    <row r="4" spans="1:9" ht="18" customHeight="1" thickBot="1">
      <c r="H4" s="7" t="s">
        <v>1074</v>
      </c>
    </row>
    <row r="5" spans="1:9" ht="18" customHeight="1">
      <c r="A5" s="269" t="s">
        <v>1068</v>
      </c>
      <c r="B5" s="2003" t="s">
        <v>1073</v>
      </c>
      <c r="C5" s="2004"/>
      <c r="D5" s="2004"/>
      <c r="E5" s="2004"/>
      <c r="F5" s="2004"/>
      <c r="G5" s="2004"/>
      <c r="H5" s="2004"/>
    </row>
    <row r="6" spans="1:9" ht="18" customHeight="1">
      <c r="A6" s="404"/>
      <c r="B6" s="419"/>
      <c r="C6" s="410" t="s">
        <v>1066</v>
      </c>
      <c r="D6" s="410" t="s">
        <v>1065</v>
      </c>
      <c r="E6" s="410" t="s">
        <v>1064</v>
      </c>
      <c r="F6" s="410" t="s">
        <v>1063</v>
      </c>
      <c r="G6" s="410" t="s">
        <v>1062</v>
      </c>
      <c r="H6" s="412" t="s">
        <v>1061</v>
      </c>
    </row>
    <row r="7" spans="1:9" ht="18" customHeight="1">
      <c r="A7" s="404"/>
      <c r="B7" s="418" t="s">
        <v>1060</v>
      </c>
      <c r="C7" s="410" t="s">
        <v>1059</v>
      </c>
      <c r="D7" s="417"/>
      <c r="E7" s="294"/>
      <c r="F7" s="294"/>
      <c r="G7" s="410" t="s">
        <v>1058</v>
      </c>
      <c r="H7" s="416" t="s">
        <v>1057</v>
      </c>
    </row>
    <row r="8" spans="1:9" ht="18" customHeight="1" thickBot="1">
      <c r="A8" s="268" t="s">
        <v>1056</v>
      </c>
      <c r="B8" s="415"/>
      <c r="C8" s="407" t="s">
        <v>1055</v>
      </c>
      <c r="D8" s="407" t="s">
        <v>1054</v>
      </c>
      <c r="E8" s="407" t="s">
        <v>1052</v>
      </c>
      <c r="F8" s="407" t="s">
        <v>1053</v>
      </c>
      <c r="G8" s="407" t="s">
        <v>1052</v>
      </c>
      <c r="H8" s="414" t="s">
        <v>1052</v>
      </c>
    </row>
    <row r="9" spans="1:9" ht="18" customHeight="1">
      <c r="A9" s="404" t="s">
        <v>1071</v>
      </c>
      <c r="B9" s="213">
        <v>3</v>
      </c>
      <c r="C9" s="21">
        <v>29</v>
      </c>
      <c r="D9" s="21">
        <v>903</v>
      </c>
      <c r="E9" s="21">
        <v>3942488</v>
      </c>
      <c r="F9" s="21">
        <v>37026</v>
      </c>
      <c r="G9" s="21">
        <v>4366</v>
      </c>
      <c r="H9" s="21">
        <v>106</v>
      </c>
    </row>
    <row r="10" spans="1:9" ht="18" customHeight="1">
      <c r="A10" s="404" t="s">
        <v>1070</v>
      </c>
      <c r="B10" s="213">
        <v>5</v>
      </c>
      <c r="C10" s="21">
        <v>55</v>
      </c>
      <c r="D10" s="21">
        <v>1182</v>
      </c>
      <c r="E10" s="21">
        <v>4554520</v>
      </c>
      <c r="F10" s="21">
        <v>49156</v>
      </c>
      <c r="G10" s="21">
        <v>3853</v>
      </c>
      <c r="H10" s="21">
        <v>93</v>
      </c>
    </row>
    <row r="11" spans="1:9" s="44" customFormat="1" ht="18" customHeight="1" thickBot="1">
      <c r="A11" s="268" t="s">
        <v>1069</v>
      </c>
      <c r="B11" s="208">
        <v>5</v>
      </c>
      <c r="C11" s="207">
        <v>59</v>
      </c>
      <c r="D11" s="207">
        <v>1392</v>
      </c>
      <c r="E11" s="207">
        <v>4242106</v>
      </c>
      <c r="F11" s="207">
        <v>46447</v>
      </c>
      <c r="G11" s="207">
        <v>3047</v>
      </c>
      <c r="H11" s="207">
        <v>91</v>
      </c>
    </row>
    <row r="12" spans="1:9" s="44" customFormat="1" ht="18" customHeight="1">
      <c r="B12" s="21"/>
      <c r="C12" s="21"/>
      <c r="D12" s="21"/>
      <c r="E12" s="21"/>
      <c r="F12" s="21"/>
      <c r="G12" s="21"/>
      <c r="H12" s="21"/>
    </row>
    <row r="13" spans="1:9" ht="18" customHeight="1" thickBot="1"/>
    <row r="14" spans="1:9" ht="18" customHeight="1">
      <c r="A14" s="269" t="s">
        <v>1068</v>
      </c>
      <c r="B14" s="2004" t="s">
        <v>1072</v>
      </c>
      <c r="C14" s="2004"/>
      <c r="D14" s="2004"/>
      <c r="E14" s="2004"/>
      <c r="F14" s="2004"/>
      <c r="G14" s="2004"/>
      <c r="H14" s="2004"/>
    </row>
    <row r="15" spans="1:9" ht="18" customHeight="1">
      <c r="A15" s="404"/>
      <c r="B15" s="294"/>
      <c r="C15" s="410" t="s">
        <v>1066</v>
      </c>
      <c r="D15" s="413" t="s">
        <v>1065</v>
      </c>
      <c r="E15" s="410" t="s">
        <v>1064</v>
      </c>
      <c r="F15" s="410" t="s">
        <v>1063</v>
      </c>
      <c r="G15" s="410" t="s">
        <v>1062</v>
      </c>
      <c r="H15" s="198" t="s">
        <v>1061</v>
      </c>
    </row>
    <row r="16" spans="1:9" ht="18" customHeight="1">
      <c r="A16" s="404"/>
      <c r="B16" s="410" t="s">
        <v>1060</v>
      </c>
      <c r="C16" s="410" t="s">
        <v>1059</v>
      </c>
      <c r="D16" s="411"/>
      <c r="E16" s="294"/>
      <c r="F16" s="294"/>
      <c r="G16" s="410" t="s">
        <v>1058</v>
      </c>
      <c r="H16" s="198" t="s">
        <v>1057</v>
      </c>
    </row>
    <row r="17" spans="1:11" ht="18" customHeight="1" thickBot="1">
      <c r="A17" s="268" t="s">
        <v>1056</v>
      </c>
      <c r="B17" s="409"/>
      <c r="C17" s="407" t="s">
        <v>1055</v>
      </c>
      <c r="D17" s="408" t="s">
        <v>1054</v>
      </c>
      <c r="E17" s="407" t="s">
        <v>1052</v>
      </c>
      <c r="F17" s="407" t="s">
        <v>1053</v>
      </c>
      <c r="G17" s="407" t="s">
        <v>1052</v>
      </c>
      <c r="H17" s="406" t="s">
        <v>1052</v>
      </c>
    </row>
    <row r="18" spans="1:11" ht="18" customHeight="1">
      <c r="A18" s="404" t="s">
        <v>1071</v>
      </c>
      <c r="B18" s="213">
        <v>13</v>
      </c>
      <c r="C18" s="21">
        <v>38</v>
      </c>
      <c r="D18" s="21">
        <v>558</v>
      </c>
      <c r="E18" s="21">
        <v>1555087</v>
      </c>
      <c r="F18" s="21">
        <v>14311</v>
      </c>
      <c r="G18" s="21">
        <v>2787</v>
      </c>
      <c r="H18" s="21">
        <v>109</v>
      </c>
    </row>
    <row r="19" spans="1:11" s="44" customFormat="1" ht="18" customHeight="1">
      <c r="A19" s="404" t="s">
        <v>1070</v>
      </c>
      <c r="B19" s="213">
        <v>25</v>
      </c>
      <c r="C19" s="21">
        <v>47</v>
      </c>
      <c r="D19" s="21">
        <v>921</v>
      </c>
      <c r="E19" s="21">
        <v>2857660</v>
      </c>
      <c r="F19" s="21">
        <v>24914</v>
      </c>
      <c r="G19" s="21">
        <v>3103</v>
      </c>
      <c r="H19" s="21">
        <v>115</v>
      </c>
    </row>
    <row r="20" spans="1:11" ht="18" customHeight="1" thickBot="1">
      <c r="A20" s="268" t="s">
        <v>1069</v>
      </c>
      <c r="B20" s="208">
        <v>29</v>
      </c>
      <c r="C20" s="207">
        <v>51</v>
      </c>
      <c r="D20" s="207">
        <v>1079</v>
      </c>
      <c r="E20" s="207">
        <v>3191830</v>
      </c>
      <c r="F20" s="207">
        <v>34072</v>
      </c>
      <c r="G20" s="207">
        <v>2958</v>
      </c>
      <c r="H20" s="207">
        <v>94</v>
      </c>
    </row>
    <row r="21" spans="1:11" ht="18" customHeight="1"/>
    <row r="22" spans="1:11" ht="18" customHeight="1" thickBot="1"/>
    <row r="23" spans="1:11" ht="18" customHeight="1">
      <c r="A23" s="269" t="s">
        <v>1068</v>
      </c>
      <c r="B23" s="2004" t="s">
        <v>1067</v>
      </c>
      <c r="C23" s="2004"/>
      <c r="D23" s="2004"/>
      <c r="E23" s="2004"/>
      <c r="F23" s="2004"/>
      <c r="G23" s="2004"/>
      <c r="H23" s="2004"/>
    </row>
    <row r="24" spans="1:11" ht="18" customHeight="1">
      <c r="A24" s="404"/>
      <c r="B24" s="294"/>
      <c r="C24" s="410" t="s">
        <v>1066</v>
      </c>
      <c r="D24" s="413" t="s">
        <v>1065</v>
      </c>
      <c r="E24" s="410" t="s">
        <v>1064</v>
      </c>
      <c r="F24" s="410" t="s">
        <v>1063</v>
      </c>
      <c r="G24" s="410" t="s">
        <v>1062</v>
      </c>
      <c r="H24" s="412" t="s">
        <v>1061</v>
      </c>
    </row>
    <row r="25" spans="1:11" ht="18" customHeight="1">
      <c r="A25" s="404"/>
      <c r="B25" s="410" t="s">
        <v>1060</v>
      </c>
      <c r="C25" s="410" t="s">
        <v>1059</v>
      </c>
      <c r="D25" s="411"/>
      <c r="E25" s="294"/>
      <c r="F25" s="294"/>
      <c r="G25" s="410" t="s">
        <v>1058</v>
      </c>
      <c r="H25" s="198" t="s">
        <v>1057</v>
      </c>
    </row>
    <row r="26" spans="1:11" ht="18" customHeight="1" thickBot="1">
      <c r="A26" s="268" t="s">
        <v>1056</v>
      </c>
      <c r="B26" s="409"/>
      <c r="C26" s="407" t="s">
        <v>1055</v>
      </c>
      <c r="D26" s="408" t="s">
        <v>1054</v>
      </c>
      <c r="E26" s="407" t="s">
        <v>1052</v>
      </c>
      <c r="F26" s="407" t="s">
        <v>1053</v>
      </c>
      <c r="G26" s="407" t="s">
        <v>1052</v>
      </c>
      <c r="H26" s="406" t="s">
        <v>1052</v>
      </c>
    </row>
    <row r="27" spans="1:11" ht="18" customHeight="1">
      <c r="A27" s="269" t="s">
        <v>1051</v>
      </c>
      <c r="B27" s="405">
        <v>25</v>
      </c>
      <c r="C27" s="405">
        <v>107</v>
      </c>
      <c r="D27" s="405">
        <v>2824</v>
      </c>
      <c r="E27" s="405">
        <v>7312843</v>
      </c>
      <c r="F27" s="405">
        <v>91145</v>
      </c>
      <c r="G27" s="405">
        <v>2590</v>
      </c>
      <c r="H27" s="405">
        <v>80</v>
      </c>
      <c r="K27" s="22"/>
    </row>
    <row r="28" spans="1:11" ht="18" customHeight="1">
      <c r="A28" s="404" t="s">
        <v>1050</v>
      </c>
      <c r="B28" s="21">
        <v>29</v>
      </c>
      <c r="C28" s="21">
        <v>143</v>
      </c>
      <c r="D28" s="21">
        <v>3366</v>
      </c>
      <c r="E28" s="21">
        <v>8422187</v>
      </c>
      <c r="F28" s="21">
        <v>104707</v>
      </c>
      <c r="G28" s="21">
        <v>2502</v>
      </c>
      <c r="H28" s="21">
        <v>80</v>
      </c>
    </row>
    <row r="29" spans="1:11" ht="18" customHeight="1">
      <c r="A29" s="403" t="s">
        <v>13</v>
      </c>
      <c r="B29" s="21">
        <v>34</v>
      </c>
      <c r="C29" s="21">
        <v>156</v>
      </c>
      <c r="D29" s="21">
        <v>2900</v>
      </c>
      <c r="E29" s="21">
        <v>8670611</v>
      </c>
      <c r="F29" s="21">
        <v>133546</v>
      </c>
      <c r="G29" s="21">
        <v>3815</v>
      </c>
      <c r="H29" s="21">
        <v>65</v>
      </c>
    </row>
    <row r="30" spans="1:11" ht="18" customHeight="1" thickBot="1">
      <c r="A30" s="402" t="s">
        <v>6</v>
      </c>
      <c r="B30" s="207">
        <v>42</v>
      </c>
      <c r="C30" s="207">
        <v>318</v>
      </c>
      <c r="D30" s="207">
        <v>4217</v>
      </c>
      <c r="E30" s="207">
        <v>10386255</v>
      </c>
      <c r="F30" s="207">
        <v>195358</v>
      </c>
      <c r="G30" s="401" t="s">
        <v>769</v>
      </c>
      <c r="H30" s="401" t="s">
        <v>769</v>
      </c>
    </row>
    <row r="31" spans="1:11" ht="18" customHeight="1">
      <c r="A31" s="2048" t="s">
        <v>1049</v>
      </c>
      <c r="B31" s="2048"/>
      <c r="C31" s="2048"/>
      <c r="D31" s="2048"/>
      <c r="E31" s="2048"/>
      <c r="F31" s="2048"/>
      <c r="G31" s="2048"/>
      <c r="H31" s="2048"/>
    </row>
    <row r="32" spans="1:11" ht="18" customHeight="1">
      <c r="D32" s="94"/>
      <c r="E32" s="94"/>
      <c r="F32" s="94"/>
      <c r="G32" s="94"/>
      <c r="H32" s="94"/>
    </row>
    <row r="33" spans="1:8" ht="18" customHeight="1"/>
    <row r="34" spans="1:8" ht="18" customHeight="1">
      <c r="A34" s="1957" t="s">
        <v>1048</v>
      </c>
      <c r="B34" s="1957"/>
      <c r="C34" s="1957"/>
      <c r="D34" s="1957"/>
      <c r="E34" s="1957"/>
      <c r="F34" s="1957"/>
      <c r="G34" s="1957"/>
      <c r="H34" s="1957"/>
    </row>
    <row r="35" spans="1:8" ht="18" customHeight="1">
      <c r="A35" s="1957" t="s">
        <v>1047</v>
      </c>
      <c r="B35" s="1957"/>
      <c r="C35" s="1957"/>
      <c r="D35" s="1957"/>
      <c r="E35" s="1957"/>
      <c r="F35" s="1957"/>
      <c r="G35" s="1957"/>
      <c r="H35" s="1957"/>
    </row>
    <row r="36" spans="1:8" ht="18" customHeight="1">
      <c r="A36" s="1957" t="s">
        <v>1046</v>
      </c>
      <c r="B36" s="1957"/>
      <c r="C36" s="1957"/>
      <c r="D36" s="1957"/>
      <c r="E36" s="1957"/>
      <c r="F36" s="1957"/>
      <c r="G36" s="1957"/>
      <c r="H36" s="1957"/>
    </row>
    <row r="37" spans="1:8" ht="18" customHeight="1">
      <c r="A37" s="1957" t="s">
        <v>1045</v>
      </c>
      <c r="B37" s="1957"/>
      <c r="C37" s="1957"/>
      <c r="D37" s="1957"/>
      <c r="E37" s="1957"/>
      <c r="F37" s="1957"/>
      <c r="G37" s="1957"/>
      <c r="H37" s="1957"/>
    </row>
    <row r="38" spans="1:8" ht="18" customHeight="1">
      <c r="A38" s="1957" t="s">
        <v>1044</v>
      </c>
      <c r="B38" s="1957"/>
      <c r="C38" s="1957"/>
      <c r="D38" s="1957"/>
      <c r="E38" s="1957"/>
      <c r="F38" s="1957"/>
      <c r="G38" s="1957"/>
      <c r="H38" s="1957"/>
    </row>
    <row r="39" spans="1:8" ht="18" customHeight="1">
      <c r="A39" s="1957" t="s">
        <v>1043</v>
      </c>
      <c r="B39" s="1957"/>
      <c r="C39" s="1957"/>
      <c r="D39" s="1957"/>
      <c r="E39" s="1957"/>
      <c r="F39" s="1957"/>
      <c r="G39" s="1957"/>
      <c r="H39" s="1957"/>
    </row>
    <row r="40" spans="1:8" ht="18" customHeight="1">
      <c r="A40" s="1957" t="s">
        <v>1042</v>
      </c>
      <c r="B40" s="1957"/>
      <c r="C40" s="1957"/>
      <c r="D40" s="1957"/>
      <c r="E40" s="1957"/>
      <c r="F40" s="1957"/>
      <c r="G40" s="1957"/>
      <c r="H40" s="1957"/>
    </row>
    <row r="41" spans="1:8" ht="18" customHeight="1">
      <c r="A41" s="1957" t="s">
        <v>1041</v>
      </c>
      <c r="B41" s="1957"/>
      <c r="C41" s="1957"/>
      <c r="D41" s="1957"/>
      <c r="E41" s="1957"/>
      <c r="F41" s="1957"/>
      <c r="G41" s="1957"/>
      <c r="H41" s="1957"/>
    </row>
    <row r="42" spans="1:8" ht="18" customHeight="1"/>
    <row r="43" spans="1:8" ht="18" customHeight="1"/>
    <row r="44" spans="1:8" ht="18" customHeight="1"/>
    <row r="45" spans="1:8" ht="18" customHeight="1"/>
    <row r="46" spans="1:8" ht="18" customHeight="1"/>
    <row r="47" spans="1:8" ht="17.100000000000001" customHeight="1"/>
    <row r="48" spans="1: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sheetData>
  <mergeCells count="12">
    <mergeCell ref="B23:H23"/>
    <mergeCell ref="B5:H5"/>
    <mergeCell ref="B14:H14"/>
    <mergeCell ref="A34:H34"/>
    <mergeCell ref="A40:H40"/>
    <mergeCell ref="A41:H41"/>
    <mergeCell ref="A31:H31"/>
    <mergeCell ref="A35:H35"/>
    <mergeCell ref="A36:H36"/>
    <mergeCell ref="A37:H37"/>
    <mergeCell ref="A38:H38"/>
    <mergeCell ref="A39:H39"/>
  </mergeCells>
  <phoneticPr fontId="3"/>
  <pageMargins left="0.98425196850393704" right="0.78740157480314965" top="1.1811023622047245" bottom="1.1811023622047245" header="0.51181102362204722" footer="0.51181102362204722"/>
  <pageSetup paperSize="9" scale="9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1E5FD-721F-4AC9-A7BE-36CDD0D1B249}">
  <dimension ref="A1:I61"/>
  <sheetViews>
    <sheetView view="pageBreakPreview" zoomScaleNormal="100" zoomScaleSheetLayoutView="100" workbookViewId="0"/>
  </sheetViews>
  <sheetFormatPr defaultRowHeight="13.5"/>
  <cols>
    <col min="1" max="1" width="11" style="9" customWidth="1"/>
    <col min="2" max="7" width="14.5" style="9" customWidth="1"/>
    <col min="8" max="9" width="10.625" style="9" customWidth="1"/>
    <col min="10" max="16384" width="9" style="9"/>
  </cols>
  <sheetData>
    <row r="1" spans="1:9" ht="19.5" customHeight="1">
      <c r="A1" s="223" t="s">
        <v>1106</v>
      </c>
    </row>
    <row r="2" spans="1:9" ht="35.25" customHeight="1" thickBot="1">
      <c r="A2" s="308"/>
      <c r="B2" s="308"/>
      <c r="C2" s="308"/>
      <c r="E2" s="308"/>
      <c r="F2" s="308"/>
      <c r="G2" s="399" t="s">
        <v>1105</v>
      </c>
    </row>
    <row r="3" spans="1:9" ht="18" customHeight="1">
      <c r="A3" s="436" t="s">
        <v>1104</v>
      </c>
      <c r="B3" s="435" t="s">
        <v>1103</v>
      </c>
      <c r="C3" s="435"/>
      <c r="D3" s="435"/>
      <c r="E3" s="435"/>
      <c r="F3" s="2049" t="s">
        <v>1102</v>
      </c>
      <c r="G3" s="2052" t="s">
        <v>1101</v>
      </c>
      <c r="H3" s="45"/>
      <c r="I3" s="45"/>
    </row>
    <row r="4" spans="1:9" ht="21" customHeight="1">
      <c r="A4" s="434"/>
      <c r="B4" s="2057" t="s">
        <v>810</v>
      </c>
      <c r="C4" s="2055" t="s">
        <v>1100</v>
      </c>
      <c r="D4" s="2061" t="s">
        <v>1099</v>
      </c>
      <c r="E4" s="2059" t="s">
        <v>1098</v>
      </c>
      <c r="F4" s="2050"/>
      <c r="G4" s="2053"/>
      <c r="H4" s="45"/>
      <c r="I4" s="45"/>
    </row>
    <row r="5" spans="1:9" ht="21" customHeight="1" thickBot="1">
      <c r="A5" s="433" t="s">
        <v>1097</v>
      </c>
      <c r="B5" s="2058"/>
      <c r="C5" s="2056"/>
      <c r="D5" s="2051"/>
      <c r="E5" s="2060"/>
      <c r="F5" s="2051"/>
      <c r="G5" s="2054"/>
    </row>
    <row r="6" spans="1:9" ht="18" customHeight="1">
      <c r="A6" s="431" t="s">
        <v>1096</v>
      </c>
      <c r="B6" s="5">
        <v>10887</v>
      </c>
      <c r="C6" s="5">
        <v>1235</v>
      </c>
      <c r="D6" s="5">
        <v>4573</v>
      </c>
      <c r="E6" s="5">
        <v>5079</v>
      </c>
      <c r="F6" s="5">
        <v>11662</v>
      </c>
      <c r="G6" s="432">
        <v>52885</v>
      </c>
    </row>
    <row r="7" spans="1:9" ht="18" customHeight="1">
      <c r="A7" s="431" t="s">
        <v>1095</v>
      </c>
      <c r="B7" s="5">
        <v>10490</v>
      </c>
      <c r="C7" s="5">
        <v>965</v>
      </c>
      <c r="D7" s="5">
        <v>3078</v>
      </c>
      <c r="E7" s="5">
        <v>6447</v>
      </c>
      <c r="F7" s="5">
        <v>11161</v>
      </c>
      <c r="G7" s="432">
        <v>51010</v>
      </c>
    </row>
    <row r="8" spans="1:9" ht="18" customHeight="1">
      <c r="A8" s="431" t="s">
        <v>1094</v>
      </c>
      <c r="B8" s="5">
        <v>10084</v>
      </c>
      <c r="C8" s="5">
        <v>783</v>
      </c>
      <c r="D8" s="5">
        <v>2262</v>
      </c>
      <c r="E8" s="5">
        <v>7039</v>
      </c>
      <c r="F8" s="5">
        <v>10503</v>
      </c>
      <c r="G8" s="432">
        <v>49442</v>
      </c>
    </row>
    <row r="9" spans="1:9" ht="18" customHeight="1">
      <c r="A9" s="431" t="s">
        <v>1093</v>
      </c>
      <c r="B9" s="5">
        <v>9444</v>
      </c>
      <c r="C9" s="5">
        <v>685</v>
      </c>
      <c r="D9" s="5">
        <v>1314</v>
      </c>
      <c r="E9" s="5">
        <v>7445</v>
      </c>
      <c r="F9" s="5">
        <v>9984</v>
      </c>
      <c r="G9" s="432">
        <v>46186</v>
      </c>
    </row>
    <row r="10" spans="1:9" ht="18" customHeight="1">
      <c r="A10" s="431" t="s">
        <v>1092</v>
      </c>
      <c r="B10" s="5">
        <v>8762</v>
      </c>
      <c r="C10" s="5">
        <v>625</v>
      </c>
      <c r="D10" s="5">
        <v>1243</v>
      </c>
      <c r="E10" s="5">
        <v>6894</v>
      </c>
      <c r="F10" s="5">
        <v>9451</v>
      </c>
      <c r="G10" s="432">
        <v>41993</v>
      </c>
    </row>
    <row r="11" spans="1:9" ht="18" customHeight="1">
      <c r="A11" s="431" t="s">
        <v>1091</v>
      </c>
      <c r="B11" s="5">
        <v>7912</v>
      </c>
      <c r="C11" s="5">
        <v>553</v>
      </c>
      <c r="D11" s="5">
        <v>585</v>
      </c>
      <c r="E11" s="5">
        <v>6774</v>
      </c>
      <c r="F11" s="5">
        <v>8098</v>
      </c>
      <c r="G11" s="432">
        <v>37790</v>
      </c>
    </row>
    <row r="12" spans="1:9" ht="18" customHeight="1">
      <c r="A12" s="431" t="s">
        <v>1090</v>
      </c>
      <c r="B12" s="430">
        <v>6784</v>
      </c>
      <c r="C12" s="5">
        <v>615</v>
      </c>
      <c r="D12" s="5">
        <v>525</v>
      </c>
      <c r="E12" s="430">
        <v>5644</v>
      </c>
      <c r="F12" s="5">
        <v>7211</v>
      </c>
      <c r="G12" s="429" t="s">
        <v>1089</v>
      </c>
    </row>
    <row r="13" spans="1:9" ht="17.25" customHeight="1">
      <c r="A13" s="431" t="s">
        <v>1088</v>
      </c>
      <c r="B13" s="430">
        <v>3878</v>
      </c>
      <c r="C13" s="5">
        <v>634</v>
      </c>
      <c r="D13" s="5">
        <v>279</v>
      </c>
      <c r="E13" s="430">
        <v>2965</v>
      </c>
      <c r="F13" s="5">
        <v>6096</v>
      </c>
      <c r="G13" s="429" t="s">
        <v>1087</v>
      </c>
      <c r="H13" s="47"/>
    </row>
    <row r="14" spans="1:9" ht="17.25" customHeight="1" thickBot="1">
      <c r="A14" s="428" t="s">
        <v>5</v>
      </c>
      <c r="B14" s="427">
        <v>2986</v>
      </c>
      <c r="C14" s="425">
        <v>670</v>
      </c>
      <c r="D14" s="425">
        <v>287</v>
      </c>
      <c r="E14" s="426">
        <v>2029</v>
      </c>
      <c r="F14" s="425">
        <v>5461</v>
      </c>
      <c r="G14" s="424">
        <v>11946</v>
      </c>
      <c r="H14" s="47"/>
    </row>
    <row r="15" spans="1:9" ht="14.25">
      <c r="A15" s="308"/>
      <c r="B15" s="359"/>
      <c r="C15" s="308"/>
      <c r="D15" s="308"/>
      <c r="F15" s="308"/>
      <c r="G15" s="399" t="s">
        <v>1086</v>
      </c>
    </row>
    <row r="16" spans="1:9" ht="14.25">
      <c r="A16" s="308" t="s">
        <v>1085</v>
      </c>
      <c r="B16" s="308"/>
      <c r="C16" s="308"/>
      <c r="D16" s="308"/>
      <c r="E16" s="308"/>
      <c r="F16" s="308"/>
      <c r="G16" s="308"/>
    </row>
    <row r="17" spans="1:7" ht="14.25">
      <c r="A17" s="308" t="s">
        <v>1084</v>
      </c>
      <c r="B17" s="308"/>
      <c r="C17" s="308"/>
      <c r="D17" s="308"/>
      <c r="E17" s="308"/>
      <c r="F17" s="308"/>
      <c r="G17" s="308"/>
    </row>
    <row r="18" spans="1:7" ht="14.25">
      <c r="A18" s="308"/>
      <c r="B18" s="423"/>
      <c r="C18" s="423"/>
      <c r="D18" s="423"/>
      <c r="E18" s="423"/>
      <c r="F18" s="308"/>
      <c r="G18" s="308"/>
    </row>
    <row r="19" spans="1:7" ht="14.25">
      <c r="A19" s="308"/>
      <c r="B19" s="308"/>
      <c r="C19" s="308"/>
      <c r="D19" s="308"/>
      <c r="E19" s="308"/>
      <c r="F19" s="308"/>
      <c r="G19" s="308"/>
    </row>
    <row r="55" spans="1:2">
      <c r="A55" s="422" t="s">
        <v>1083</v>
      </c>
      <c r="B55" s="302"/>
    </row>
    <row r="56" spans="1:2">
      <c r="A56" s="1" t="s">
        <v>1082</v>
      </c>
    </row>
    <row r="57" spans="1:2" ht="18.75">
      <c r="A57" s="1" t="s">
        <v>1081</v>
      </c>
    </row>
    <row r="58" spans="1:2">
      <c r="A58" s="9" t="s">
        <v>1080</v>
      </c>
    </row>
    <row r="59" spans="1:2">
      <c r="A59" s="1" t="s">
        <v>1079</v>
      </c>
    </row>
    <row r="60" spans="1:2">
      <c r="A60" s="9" t="s">
        <v>1078</v>
      </c>
    </row>
    <row r="61" spans="1:2">
      <c r="A61" s="9" t="s">
        <v>1077</v>
      </c>
    </row>
  </sheetData>
  <mergeCells count="6">
    <mergeCell ref="F3:F5"/>
    <mergeCell ref="G3:G5"/>
    <mergeCell ref="C4:C5"/>
    <mergeCell ref="B4:B5"/>
    <mergeCell ref="E4:E5"/>
    <mergeCell ref="D4:D5"/>
  </mergeCells>
  <phoneticPr fontId="3"/>
  <printOptions horizontalCentered="1"/>
  <pageMargins left="0.98425196850393704" right="0.98425196850393704" top="1.1811023622047245" bottom="1.1811023622047245" header="0.51181102362204722" footer="0.51181102362204722"/>
  <pageSetup paperSize="9" scale="8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77CE0-ECC5-4A0A-BDD3-5C2DA43B122D}">
  <dimension ref="A1:J62"/>
  <sheetViews>
    <sheetView view="pageBreakPreview" zoomScale="75" zoomScaleNormal="100" zoomScaleSheetLayoutView="75" workbookViewId="0"/>
  </sheetViews>
  <sheetFormatPr defaultColWidth="9" defaultRowHeight="13.5"/>
  <cols>
    <col min="1" max="1" width="7.5" style="9" bestFit="1" customWidth="1"/>
    <col min="2" max="2" width="10.875" style="9" bestFit="1" customWidth="1"/>
    <col min="3" max="4" width="15.5" style="9" customWidth="1"/>
    <col min="5" max="5" width="16.125" style="9" bestFit="1" customWidth="1"/>
    <col min="6" max="6" width="16.625" style="9" customWidth="1"/>
    <col min="7" max="7" width="16.125" style="9" bestFit="1" customWidth="1"/>
    <col min="8" max="8" width="15.625" style="9" customWidth="1"/>
    <col min="9" max="10" width="10.625" style="9" customWidth="1"/>
    <col min="11" max="16384" width="9" style="9"/>
  </cols>
  <sheetData>
    <row r="1" spans="1:10" ht="40.5" customHeight="1">
      <c r="A1" s="452" t="s">
        <v>1117</v>
      </c>
    </row>
    <row r="2" spans="1:10" ht="24.95" customHeight="1" thickBot="1">
      <c r="A2" s="10"/>
      <c r="B2" s="308"/>
      <c r="C2" s="308"/>
      <c r="D2" s="308"/>
      <c r="F2" s="308"/>
      <c r="G2" s="308"/>
      <c r="H2" s="399" t="s">
        <v>1105</v>
      </c>
    </row>
    <row r="3" spans="1:10" ht="18" customHeight="1">
      <c r="A3" s="2041" t="s">
        <v>1116</v>
      </c>
      <c r="B3" s="2062" t="s">
        <v>1115</v>
      </c>
      <c r="C3" s="435" t="s">
        <v>1103</v>
      </c>
      <c r="D3" s="435"/>
      <c r="E3" s="435"/>
      <c r="F3" s="435"/>
      <c r="G3" s="2064" t="s">
        <v>1102</v>
      </c>
      <c r="H3" s="2052" t="s">
        <v>1101</v>
      </c>
      <c r="I3" s="45"/>
      <c r="J3" s="45"/>
    </row>
    <row r="4" spans="1:10" ht="29.25" customHeight="1" thickBot="1">
      <c r="A4" s="2066"/>
      <c r="B4" s="2063"/>
      <c r="C4" s="451" t="s">
        <v>810</v>
      </c>
      <c r="D4" s="450" t="s">
        <v>1100</v>
      </c>
      <c r="E4" s="449" t="s">
        <v>1099</v>
      </c>
      <c r="F4" s="448" t="s">
        <v>1114</v>
      </c>
      <c r="G4" s="2065"/>
      <c r="H4" s="2054"/>
      <c r="I4" s="45"/>
      <c r="J4" s="45"/>
    </row>
    <row r="5" spans="1:10" ht="18" customHeight="1">
      <c r="A5" s="2067" t="s">
        <v>158</v>
      </c>
      <c r="B5" s="443" t="s">
        <v>1111</v>
      </c>
      <c r="C5" s="442">
        <f t="shared" ref="C5:C10" si="0">SUM(D5:F5)</f>
        <v>1341</v>
      </c>
      <c r="D5" s="442">
        <v>255</v>
      </c>
      <c r="E5" s="442">
        <v>471</v>
      </c>
      <c r="F5" s="442">
        <v>615</v>
      </c>
      <c r="G5" s="442">
        <v>1414</v>
      </c>
      <c r="H5" s="5">
        <v>6445</v>
      </c>
    </row>
    <row r="6" spans="1:10" ht="18" customHeight="1">
      <c r="A6" s="2068"/>
      <c r="B6" s="440" t="s">
        <v>1095</v>
      </c>
      <c r="C6" s="5">
        <f t="shared" si="0"/>
        <v>1251</v>
      </c>
      <c r="D6" s="5">
        <v>177</v>
      </c>
      <c r="E6" s="5">
        <v>334</v>
      </c>
      <c r="F6" s="5">
        <v>740</v>
      </c>
      <c r="G6" s="5">
        <v>1300</v>
      </c>
      <c r="H6" s="5">
        <v>6030</v>
      </c>
    </row>
    <row r="7" spans="1:10" ht="18" customHeight="1">
      <c r="A7" s="2068"/>
      <c r="B7" s="440" t="s">
        <v>1094</v>
      </c>
      <c r="C7" s="5">
        <f t="shared" si="0"/>
        <v>1156</v>
      </c>
      <c r="D7" s="5">
        <v>98</v>
      </c>
      <c r="E7" s="5">
        <v>266</v>
      </c>
      <c r="F7" s="5">
        <v>792</v>
      </c>
      <c r="G7" s="5">
        <v>1178</v>
      </c>
      <c r="H7" s="5">
        <v>5718</v>
      </c>
    </row>
    <row r="8" spans="1:10" ht="18" customHeight="1">
      <c r="A8" s="2068"/>
      <c r="B8" s="440" t="s">
        <v>1093</v>
      </c>
      <c r="C8" s="5">
        <f t="shared" si="0"/>
        <v>1062</v>
      </c>
      <c r="D8" s="5">
        <v>86</v>
      </c>
      <c r="E8" s="5">
        <v>149</v>
      </c>
      <c r="F8" s="5">
        <v>827</v>
      </c>
      <c r="G8" s="5">
        <v>1076</v>
      </c>
      <c r="H8" s="5">
        <v>5244</v>
      </c>
    </row>
    <row r="9" spans="1:10" ht="18" customHeight="1">
      <c r="A9" s="2068"/>
      <c r="B9" s="440" t="s">
        <v>1110</v>
      </c>
      <c r="C9" s="5">
        <f t="shared" si="0"/>
        <v>941</v>
      </c>
      <c r="D9" s="5">
        <v>67</v>
      </c>
      <c r="E9" s="5">
        <v>134</v>
      </c>
      <c r="F9" s="5">
        <v>740</v>
      </c>
      <c r="G9" s="5">
        <v>950</v>
      </c>
      <c r="H9" s="5">
        <v>4541</v>
      </c>
    </row>
    <row r="10" spans="1:10" ht="18" customHeight="1">
      <c r="A10" s="2068"/>
      <c r="B10" s="440" t="s">
        <v>1091</v>
      </c>
      <c r="C10" s="5">
        <f t="shared" si="0"/>
        <v>887</v>
      </c>
      <c r="D10" s="5">
        <v>69</v>
      </c>
      <c r="E10" s="5">
        <v>70</v>
      </c>
      <c r="F10" s="5">
        <v>748</v>
      </c>
      <c r="G10" s="5">
        <v>841</v>
      </c>
      <c r="H10" s="5">
        <v>4279</v>
      </c>
    </row>
    <row r="11" spans="1:10" ht="18" customHeight="1">
      <c r="A11" s="2068"/>
      <c r="B11" s="440" t="s">
        <v>1090</v>
      </c>
      <c r="C11" s="5">
        <v>736</v>
      </c>
      <c r="D11" s="5">
        <v>69</v>
      </c>
      <c r="E11" s="5">
        <v>63</v>
      </c>
      <c r="F11" s="430">
        <v>604</v>
      </c>
      <c r="G11" s="5">
        <v>748</v>
      </c>
      <c r="H11" s="5">
        <v>2514</v>
      </c>
      <c r="I11" s="441"/>
    </row>
    <row r="12" spans="1:10" ht="18" customHeight="1">
      <c r="A12" s="2068"/>
      <c r="B12" s="440" t="s">
        <v>1088</v>
      </c>
      <c r="C12" s="5">
        <v>429</v>
      </c>
      <c r="D12" s="5">
        <v>68</v>
      </c>
      <c r="E12" s="5">
        <v>25</v>
      </c>
      <c r="F12" s="430">
        <v>336</v>
      </c>
      <c r="G12" s="5">
        <v>667</v>
      </c>
      <c r="H12" s="5">
        <v>1931</v>
      </c>
    </row>
    <row r="13" spans="1:10" ht="18" customHeight="1" thickBot="1">
      <c r="A13" s="445"/>
      <c r="B13" s="440" t="s">
        <v>5</v>
      </c>
      <c r="C13" s="5">
        <f>[3]農家数!K10</f>
        <v>367</v>
      </c>
      <c r="D13" s="5">
        <f>[3]農家数!L10</f>
        <v>92</v>
      </c>
      <c r="E13" s="5">
        <f>[3]農家数!M10</f>
        <v>30</v>
      </c>
      <c r="F13" s="430">
        <f>[3]農家数!N10</f>
        <v>245</v>
      </c>
      <c r="G13" s="5">
        <v>593</v>
      </c>
      <c r="H13" s="5">
        <v>1438</v>
      </c>
    </row>
    <row r="14" spans="1:10" ht="18" customHeight="1">
      <c r="A14" s="2067" t="s">
        <v>218</v>
      </c>
      <c r="B14" s="443" t="s">
        <v>1111</v>
      </c>
      <c r="C14" s="442">
        <f t="shared" ref="C14:C19" si="1">SUM(D14:F14)</f>
        <v>2712</v>
      </c>
      <c r="D14" s="442">
        <v>462</v>
      </c>
      <c r="E14" s="442">
        <v>1094</v>
      </c>
      <c r="F14" s="442">
        <v>1156</v>
      </c>
      <c r="G14" s="442">
        <v>3075</v>
      </c>
      <c r="H14" s="442">
        <v>13412</v>
      </c>
    </row>
    <row r="15" spans="1:10" ht="18" customHeight="1">
      <c r="A15" s="2068"/>
      <c r="B15" s="440" t="s">
        <v>1095</v>
      </c>
      <c r="C15" s="5">
        <f t="shared" si="1"/>
        <v>2624</v>
      </c>
      <c r="D15" s="5">
        <v>333</v>
      </c>
      <c r="E15" s="5">
        <v>945</v>
      </c>
      <c r="F15" s="5">
        <v>1346</v>
      </c>
      <c r="G15" s="5">
        <v>2926</v>
      </c>
      <c r="H15" s="5">
        <v>12935</v>
      </c>
    </row>
    <row r="16" spans="1:10" ht="18" customHeight="1">
      <c r="A16" s="2068"/>
      <c r="B16" s="440" t="s">
        <v>1094</v>
      </c>
      <c r="C16" s="5">
        <f t="shared" si="1"/>
        <v>2509</v>
      </c>
      <c r="D16" s="5">
        <v>273</v>
      </c>
      <c r="E16" s="5">
        <v>682</v>
      </c>
      <c r="F16" s="5">
        <v>1554</v>
      </c>
      <c r="G16" s="5">
        <v>2691</v>
      </c>
      <c r="H16" s="5">
        <v>12547</v>
      </c>
    </row>
    <row r="17" spans="1:9" ht="18" customHeight="1">
      <c r="A17" s="2068"/>
      <c r="B17" s="440" t="s">
        <v>1093</v>
      </c>
      <c r="C17" s="5">
        <f t="shared" si="1"/>
        <v>2354</v>
      </c>
      <c r="D17" s="5">
        <v>207</v>
      </c>
      <c r="E17" s="5">
        <v>321</v>
      </c>
      <c r="F17" s="5">
        <v>1826</v>
      </c>
      <c r="G17" s="5">
        <v>2537</v>
      </c>
      <c r="H17" s="5">
        <v>11775</v>
      </c>
    </row>
    <row r="18" spans="1:9" ht="18" customHeight="1">
      <c r="A18" s="2068"/>
      <c r="B18" s="440" t="s">
        <v>1110</v>
      </c>
      <c r="C18" s="5">
        <f t="shared" si="1"/>
        <v>2189</v>
      </c>
      <c r="D18" s="5">
        <v>169</v>
      </c>
      <c r="E18" s="5">
        <v>360</v>
      </c>
      <c r="F18" s="5">
        <v>1660</v>
      </c>
      <c r="G18" s="5">
        <v>2397</v>
      </c>
      <c r="H18" s="5">
        <v>10709</v>
      </c>
    </row>
    <row r="19" spans="1:9" ht="18" customHeight="1">
      <c r="A19" s="2068"/>
      <c r="B19" s="440" t="s">
        <v>1091</v>
      </c>
      <c r="C19" s="5">
        <f t="shared" si="1"/>
        <v>1998</v>
      </c>
      <c r="D19" s="5">
        <v>135</v>
      </c>
      <c r="E19" s="5">
        <v>162</v>
      </c>
      <c r="F19" s="5">
        <v>1701</v>
      </c>
      <c r="G19" s="5">
        <v>1965</v>
      </c>
      <c r="H19" s="5">
        <v>9767</v>
      </c>
      <c r="I19" s="441"/>
    </row>
    <row r="20" spans="1:9" ht="18" customHeight="1">
      <c r="A20" s="2068"/>
      <c r="B20" s="440" t="s">
        <v>1090</v>
      </c>
      <c r="C20" s="5">
        <v>1674</v>
      </c>
      <c r="D20" s="5">
        <v>159</v>
      </c>
      <c r="E20" s="5">
        <v>122</v>
      </c>
      <c r="F20" s="430">
        <v>1393</v>
      </c>
      <c r="G20" s="5">
        <v>1691</v>
      </c>
      <c r="H20" s="5">
        <v>5766</v>
      </c>
    </row>
    <row r="21" spans="1:9" ht="18" customHeight="1">
      <c r="A21" s="2068"/>
      <c r="B21" s="440" t="s">
        <v>1088</v>
      </c>
      <c r="C21" s="5">
        <v>891</v>
      </c>
      <c r="D21" s="5">
        <v>156</v>
      </c>
      <c r="E21" s="5">
        <v>69</v>
      </c>
      <c r="F21" s="430">
        <v>666</v>
      </c>
      <c r="G21" s="5">
        <v>1340</v>
      </c>
      <c r="H21" s="5">
        <v>4063</v>
      </c>
    </row>
    <row r="22" spans="1:9" ht="18" customHeight="1" thickBot="1">
      <c r="A22" s="445"/>
      <c r="B22" s="440" t="s">
        <v>5</v>
      </c>
      <c r="C22" s="447">
        <f>[3]農家数!K9</f>
        <v>667</v>
      </c>
      <c r="D22" s="5">
        <f>[3]農家数!L9</f>
        <v>159</v>
      </c>
      <c r="E22" s="5">
        <f>[3]農家数!M9</f>
        <v>62</v>
      </c>
      <c r="F22" s="430">
        <f>[3]農家数!N9</f>
        <v>446</v>
      </c>
      <c r="G22" s="5">
        <v>1343</v>
      </c>
      <c r="H22" s="5">
        <v>2774</v>
      </c>
    </row>
    <row r="23" spans="1:9" ht="18" customHeight="1">
      <c r="A23" s="2067" t="s">
        <v>1113</v>
      </c>
      <c r="B23" s="443" t="s">
        <v>1111</v>
      </c>
      <c r="C23" s="5">
        <f t="shared" ref="C23:C28" si="2">SUM(D23:F23)</f>
        <v>1542</v>
      </c>
      <c r="D23" s="442">
        <v>121</v>
      </c>
      <c r="E23" s="442">
        <v>671</v>
      </c>
      <c r="F23" s="442">
        <v>750</v>
      </c>
      <c r="G23" s="442">
        <v>1672</v>
      </c>
      <c r="H23" s="442">
        <v>7640</v>
      </c>
    </row>
    <row r="24" spans="1:9" ht="18" customHeight="1">
      <c r="A24" s="2068"/>
      <c r="B24" s="440" t="s">
        <v>1095</v>
      </c>
      <c r="C24" s="5">
        <f t="shared" si="2"/>
        <v>1509</v>
      </c>
      <c r="D24" s="5">
        <v>110</v>
      </c>
      <c r="E24" s="5">
        <v>455</v>
      </c>
      <c r="F24" s="5">
        <v>944</v>
      </c>
      <c r="G24" s="5">
        <v>1651</v>
      </c>
      <c r="H24" s="5">
        <v>7474</v>
      </c>
    </row>
    <row r="25" spans="1:9" ht="18" customHeight="1">
      <c r="A25" s="2068"/>
      <c r="B25" s="440" t="s">
        <v>1094</v>
      </c>
      <c r="C25" s="5">
        <f t="shared" si="2"/>
        <v>1454</v>
      </c>
      <c r="D25" s="5">
        <v>91</v>
      </c>
      <c r="E25" s="5">
        <v>329</v>
      </c>
      <c r="F25" s="5">
        <v>1034</v>
      </c>
      <c r="G25" s="5">
        <v>1609</v>
      </c>
      <c r="H25" s="5">
        <v>7193</v>
      </c>
    </row>
    <row r="26" spans="1:9" ht="18" customHeight="1">
      <c r="A26" s="2068"/>
      <c r="B26" s="440" t="s">
        <v>1093</v>
      </c>
      <c r="C26" s="5">
        <f t="shared" si="2"/>
        <v>1397</v>
      </c>
      <c r="D26" s="5">
        <v>79</v>
      </c>
      <c r="E26" s="5">
        <v>206</v>
      </c>
      <c r="F26" s="5">
        <v>1112</v>
      </c>
      <c r="G26" s="5">
        <v>1551</v>
      </c>
      <c r="H26" s="5">
        <v>6834</v>
      </c>
    </row>
    <row r="27" spans="1:9" ht="18" customHeight="1">
      <c r="A27" s="2068"/>
      <c r="B27" s="440" t="s">
        <v>1110</v>
      </c>
      <c r="C27" s="5">
        <f t="shared" si="2"/>
        <v>1306</v>
      </c>
      <c r="D27" s="5">
        <v>72</v>
      </c>
      <c r="E27" s="5">
        <v>196</v>
      </c>
      <c r="F27" s="5">
        <v>1038</v>
      </c>
      <c r="G27" s="5">
        <v>1427</v>
      </c>
      <c r="H27" s="5">
        <v>6320</v>
      </c>
      <c r="I27" s="441"/>
    </row>
    <row r="28" spans="1:9" ht="18" customHeight="1">
      <c r="A28" s="2068"/>
      <c r="B28" s="440" t="s">
        <v>1091</v>
      </c>
      <c r="C28" s="430">
        <f t="shared" si="2"/>
        <v>1167</v>
      </c>
      <c r="D28" s="430">
        <v>72</v>
      </c>
      <c r="E28" s="430">
        <v>102</v>
      </c>
      <c r="F28" s="430">
        <v>993</v>
      </c>
      <c r="G28" s="5">
        <v>1167</v>
      </c>
      <c r="H28" s="5">
        <v>5573</v>
      </c>
    </row>
    <row r="29" spans="1:9" ht="18" customHeight="1">
      <c r="A29" s="2068"/>
      <c r="B29" s="440" t="s">
        <v>1090</v>
      </c>
      <c r="C29" s="430">
        <v>1046</v>
      </c>
      <c r="D29" s="446">
        <v>74</v>
      </c>
      <c r="E29" s="446">
        <v>63</v>
      </c>
      <c r="F29" s="444">
        <v>909</v>
      </c>
      <c r="G29" s="5">
        <v>1083</v>
      </c>
      <c r="H29" s="5">
        <v>3780</v>
      </c>
    </row>
    <row r="30" spans="1:9" ht="18" customHeight="1">
      <c r="A30" s="2068"/>
      <c r="B30" s="440" t="s">
        <v>1088</v>
      </c>
      <c r="C30" s="430">
        <v>649</v>
      </c>
      <c r="D30" s="446">
        <v>92</v>
      </c>
      <c r="E30" s="446">
        <v>28</v>
      </c>
      <c r="F30" s="444">
        <v>529</v>
      </c>
      <c r="G30" s="5">
        <v>896</v>
      </c>
      <c r="H30" s="5">
        <v>2899</v>
      </c>
    </row>
    <row r="31" spans="1:9" ht="18" customHeight="1" thickBot="1">
      <c r="A31" s="445"/>
      <c r="B31" s="440" t="s">
        <v>5</v>
      </c>
      <c r="C31" s="430">
        <f>[3]農家数!K8</f>
        <v>521</v>
      </c>
      <c r="D31" s="430">
        <f>[3]農家数!L8</f>
        <v>104</v>
      </c>
      <c r="E31" s="430">
        <f>[3]農家数!M8</f>
        <v>46</v>
      </c>
      <c r="F31" s="444">
        <f>[3]農家数!N8</f>
        <v>371</v>
      </c>
      <c r="G31" s="5">
        <v>747</v>
      </c>
      <c r="H31" s="5">
        <v>2146</v>
      </c>
    </row>
    <row r="32" spans="1:9" ht="18" customHeight="1">
      <c r="A32" s="2067" t="s">
        <v>74</v>
      </c>
      <c r="B32" s="443" t="s">
        <v>1111</v>
      </c>
      <c r="C32" s="442">
        <f t="shared" ref="C32:C37" si="3">SUM(D32:F32)</f>
        <v>2954</v>
      </c>
      <c r="D32" s="442">
        <v>172</v>
      </c>
      <c r="E32" s="442">
        <v>1099</v>
      </c>
      <c r="F32" s="442">
        <v>1683</v>
      </c>
      <c r="G32" s="442">
        <v>2728</v>
      </c>
      <c r="H32" s="442">
        <v>13814</v>
      </c>
    </row>
    <row r="33" spans="1:9" ht="18" customHeight="1">
      <c r="A33" s="2068"/>
      <c r="B33" s="440" t="s">
        <v>1095</v>
      </c>
      <c r="C33" s="5">
        <f t="shared" si="3"/>
        <v>2868</v>
      </c>
      <c r="D33" s="5">
        <v>110</v>
      </c>
      <c r="E33" s="5">
        <v>451</v>
      </c>
      <c r="F33" s="5">
        <v>2307</v>
      </c>
      <c r="G33" s="5">
        <v>2659</v>
      </c>
      <c r="H33" s="5">
        <v>13431</v>
      </c>
    </row>
    <row r="34" spans="1:9" ht="18" customHeight="1">
      <c r="A34" s="2068"/>
      <c r="B34" s="440" t="s">
        <v>1094</v>
      </c>
      <c r="C34" s="5">
        <f t="shared" si="3"/>
        <v>2773</v>
      </c>
      <c r="D34" s="5">
        <v>130</v>
      </c>
      <c r="E34" s="5">
        <v>406</v>
      </c>
      <c r="F34" s="5">
        <v>2237</v>
      </c>
      <c r="G34" s="5">
        <v>2557</v>
      </c>
      <c r="H34" s="5">
        <v>13068</v>
      </c>
    </row>
    <row r="35" spans="1:9" ht="18" customHeight="1">
      <c r="A35" s="2068"/>
      <c r="B35" s="440" t="s">
        <v>1093</v>
      </c>
      <c r="C35" s="5">
        <f t="shared" si="3"/>
        <v>2576</v>
      </c>
      <c r="D35" s="5">
        <v>118</v>
      </c>
      <c r="E35" s="5">
        <v>194</v>
      </c>
      <c r="F35" s="5">
        <v>2264</v>
      </c>
      <c r="G35" s="5">
        <v>2418</v>
      </c>
      <c r="H35" s="5">
        <v>12095</v>
      </c>
      <c r="I35" s="441"/>
    </row>
    <row r="36" spans="1:9" ht="18" customHeight="1">
      <c r="A36" s="2068"/>
      <c r="B36" s="440" t="s">
        <v>1110</v>
      </c>
      <c r="C36" s="5">
        <f t="shared" si="3"/>
        <v>2351</v>
      </c>
      <c r="D36" s="5">
        <v>149</v>
      </c>
      <c r="E36" s="5">
        <v>180</v>
      </c>
      <c r="F36" s="5">
        <v>2022</v>
      </c>
      <c r="G36" s="5">
        <v>2334</v>
      </c>
      <c r="H36" s="5">
        <v>10767</v>
      </c>
    </row>
    <row r="37" spans="1:9" ht="18" customHeight="1">
      <c r="A37" s="2068"/>
      <c r="B37" s="440" t="s">
        <v>1091</v>
      </c>
      <c r="C37" s="430">
        <f t="shared" si="3"/>
        <v>2098</v>
      </c>
      <c r="D37" s="430">
        <v>136</v>
      </c>
      <c r="E37" s="430">
        <v>118</v>
      </c>
      <c r="F37" s="430">
        <v>1844</v>
      </c>
      <c r="G37" s="5">
        <v>2087</v>
      </c>
      <c r="H37" s="5">
        <v>9543</v>
      </c>
    </row>
    <row r="38" spans="1:9" ht="18" customHeight="1">
      <c r="A38" s="2068"/>
      <c r="B38" s="440" t="s">
        <v>1090</v>
      </c>
      <c r="C38" s="430">
        <v>1750</v>
      </c>
      <c r="D38" s="430">
        <v>152</v>
      </c>
      <c r="E38" s="430">
        <v>111</v>
      </c>
      <c r="F38" s="444">
        <v>1487</v>
      </c>
      <c r="G38" s="5">
        <v>1906</v>
      </c>
      <c r="H38" s="5">
        <v>5939</v>
      </c>
    </row>
    <row r="39" spans="1:9" ht="18" customHeight="1">
      <c r="A39" s="2068"/>
      <c r="B39" s="440" t="s">
        <v>1088</v>
      </c>
      <c r="C39" s="430">
        <v>964</v>
      </c>
      <c r="D39" s="430">
        <v>163</v>
      </c>
      <c r="E39" s="430">
        <v>73</v>
      </c>
      <c r="F39" s="444">
        <v>728</v>
      </c>
      <c r="G39" s="5">
        <v>1683</v>
      </c>
      <c r="H39" s="5">
        <v>4036</v>
      </c>
    </row>
    <row r="40" spans="1:9" ht="18" customHeight="1" thickBot="1">
      <c r="A40" s="445"/>
      <c r="B40" s="440" t="s">
        <v>5</v>
      </c>
      <c r="C40" s="430">
        <f>[3]農家数!K11</f>
        <v>699</v>
      </c>
      <c r="D40" s="430">
        <f>[3]農家数!L11</f>
        <v>151</v>
      </c>
      <c r="E40" s="430">
        <f>[3]農家数!M11</f>
        <v>71</v>
      </c>
      <c r="F40" s="444">
        <f>[3]農家数!N11</f>
        <v>477</v>
      </c>
      <c r="G40" s="5">
        <v>1528</v>
      </c>
      <c r="H40" s="5">
        <v>2668</v>
      </c>
    </row>
    <row r="41" spans="1:9" ht="18" customHeight="1">
      <c r="A41" s="2067" t="s">
        <v>134</v>
      </c>
      <c r="B41" s="443" t="s">
        <v>1111</v>
      </c>
      <c r="C41" s="442">
        <f t="shared" ref="C41:C46" si="4">SUM(D41:F41)</f>
        <v>1526</v>
      </c>
      <c r="D41" s="442">
        <v>116</v>
      </c>
      <c r="E41" s="442">
        <v>825</v>
      </c>
      <c r="F41" s="442">
        <v>585</v>
      </c>
      <c r="G41" s="442">
        <v>1681</v>
      </c>
      <c r="H41" s="442">
        <v>7330</v>
      </c>
    </row>
    <row r="42" spans="1:9" ht="18" customHeight="1">
      <c r="A42" s="2068"/>
      <c r="B42" s="440" t="s">
        <v>1095</v>
      </c>
      <c r="C42" s="5">
        <f t="shared" si="4"/>
        <v>1497</v>
      </c>
      <c r="D42" s="5">
        <v>120</v>
      </c>
      <c r="E42" s="5">
        <v>556</v>
      </c>
      <c r="F42" s="5">
        <v>821</v>
      </c>
      <c r="G42" s="5">
        <v>1639</v>
      </c>
      <c r="H42" s="5">
        <v>7258</v>
      </c>
    </row>
    <row r="43" spans="1:9" ht="18" customHeight="1">
      <c r="A43" s="2068"/>
      <c r="B43" s="440" t="s">
        <v>1094</v>
      </c>
      <c r="C43" s="5">
        <f t="shared" si="4"/>
        <v>1461</v>
      </c>
      <c r="D43" s="5">
        <v>73</v>
      </c>
      <c r="E43" s="5">
        <v>374</v>
      </c>
      <c r="F43" s="5">
        <v>1014</v>
      </c>
      <c r="G43" s="5">
        <v>1549</v>
      </c>
      <c r="H43" s="5">
        <v>7101</v>
      </c>
      <c r="I43" s="441"/>
    </row>
    <row r="44" spans="1:9" ht="18" customHeight="1">
      <c r="A44" s="2068"/>
      <c r="B44" s="440" t="s">
        <v>1093</v>
      </c>
      <c r="C44" s="5">
        <f t="shared" si="4"/>
        <v>1383</v>
      </c>
      <c r="D44" s="5">
        <v>101</v>
      </c>
      <c r="E44" s="5">
        <v>251</v>
      </c>
      <c r="F44" s="5">
        <v>1031</v>
      </c>
      <c r="G44" s="5">
        <v>1517</v>
      </c>
      <c r="H44" s="5">
        <v>6763</v>
      </c>
    </row>
    <row r="45" spans="1:9" ht="18" customHeight="1">
      <c r="A45" s="2068"/>
      <c r="B45" s="440" t="s">
        <v>1110</v>
      </c>
      <c r="C45" s="5">
        <f t="shared" si="4"/>
        <v>1331</v>
      </c>
      <c r="D45" s="5">
        <v>86</v>
      </c>
      <c r="E45" s="5">
        <v>210</v>
      </c>
      <c r="F45" s="5">
        <v>1035</v>
      </c>
      <c r="G45" s="5">
        <v>1486</v>
      </c>
      <c r="H45" s="5">
        <v>6382</v>
      </c>
    </row>
    <row r="46" spans="1:9" ht="18" customHeight="1">
      <c r="A46" s="2068"/>
      <c r="B46" s="440" t="s">
        <v>1091</v>
      </c>
      <c r="C46" s="5">
        <f t="shared" si="4"/>
        <v>1174</v>
      </c>
      <c r="D46" s="5">
        <v>75</v>
      </c>
      <c r="E46" s="5">
        <v>44</v>
      </c>
      <c r="F46" s="5">
        <v>1055</v>
      </c>
      <c r="G46" s="5">
        <v>1259</v>
      </c>
      <c r="H46" s="5">
        <v>5713</v>
      </c>
    </row>
    <row r="47" spans="1:9" ht="18" customHeight="1">
      <c r="A47" s="2068"/>
      <c r="B47" s="440" t="s">
        <v>1090</v>
      </c>
      <c r="C47" s="5">
        <v>1030</v>
      </c>
      <c r="D47" s="5">
        <v>87</v>
      </c>
      <c r="E47" s="5">
        <v>64</v>
      </c>
      <c r="F47" s="444">
        <v>879</v>
      </c>
      <c r="G47" s="5">
        <v>1083</v>
      </c>
      <c r="H47" s="5">
        <v>3845</v>
      </c>
    </row>
    <row r="48" spans="1:9" ht="18" customHeight="1">
      <c r="A48" s="2068"/>
      <c r="B48" s="440" t="s">
        <v>1088</v>
      </c>
      <c r="C48" s="5">
        <v>611</v>
      </c>
      <c r="D48" s="5">
        <v>90</v>
      </c>
      <c r="E48" s="5">
        <v>37</v>
      </c>
      <c r="F48" s="444">
        <v>484</v>
      </c>
      <c r="G48" s="5">
        <v>894</v>
      </c>
      <c r="H48" s="5">
        <v>2654</v>
      </c>
    </row>
    <row r="49" spans="1:9" ht="18" customHeight="1" thickBot="1">
      <c r="A49" s="445"/>
      <c r="B49" s="440" t="s">
        <v>5</v>
      </c>
      <c r="C49" s="5">
        <f>[3]農家数!K7</f>
        <v>455</v>
      </c>
      <c r="D49" s="5">
        <f>[3]農家数!L7</f>
        <v>91</v>
      </c>
      <c r="E49" s="5">
        <f>[3]農家数!M7</f>
        <v>33</v>
      </c>
      <c r="F49" s="444">
        <f>[3]農家数!N7</f>
        <v>331</v>
      </c>
      <c r="G49" s="5">
        <v>725</v>
      </c>
      <c r="H49" s="5">
        <v>1795</v>
      </c>
    </row>
    <row r="50" spans="1:9" ht="18" customHeight="1">
      <c r="A50" s="2067" t="s">
        <v>1112</v>
      </c>
      <c r="B50" s="443" t="s">
        <v>1111</v>
      </c>
      <c r="C50" s="442">
        <f t="shared" ref="C50:C55" si="5">SUM(D50:F50)</f>
        <v>812</v>
      </c>
      <c r="D50" s="442">
        <v>109</v>
      </c>
      <c r="E50" s="442">
        <v>413</v>
      </c>
      <c r="F50" s="442">
        <v>290</v>
      </c>
      <c r="G50" s="442">
        <v>1092</v>
      </c>
      <c r="H50" s="442">
        <v>4244</v>
      </c>
    </row>
    <row r="51" spans="1:9" ht="18" customHeight="1">
      <c r="A51" s="2068"/>
      <c r="B51" s="440" t="s">
        <v>1095</v>
      </c>
      <c r="C51" s="5">
        <f t="shared" si="5"/>
        <v>741</v>
      </c>
      <c r="D51" s="5">
        <v>115</v>
      </c>
      <c r="E51" s="5">
        <v>337</v>
      </c>
      <c r="F51" s="5">
        <v>289</v>
      </c>
      <c r="G51" s="5">
        <v>986</v>
      </c>
      <c r="H51" s="5">
        <v>3882</v>
      </c>
      <c r="I51" s="441"/>
    </row>
    <row r="52" spans="1:9" ht="18" customHeight="1">
      <c r="A52" s="2068"/>
      <c r="B52" s="440" t="s">
        <v>1094</v>
      </c>
      <c r="C52" s="5">
        <f t="shared" si="5"/>
        <v>731</v>
      </c>
      <c r="D52" s="5">
        <v>118</v>
      </c>
      <c r="E52" s="5">
        <v>205</v>
      </c>
      <c r="F52" s="5">
        <v>408</v>
      </c>
      <c r="G52" s="5">
        <v>918</v>
      </c>
      <c r="H52" s="5">
        <v>3815</v>
      </c>
    </row>
    <row r="53" spans="1:9" ht="18" customHeight="1">
      <c r="A53" s="2068"/>
      <c r="B53" s="440" t="s">
        <v>1093</v>
      </c>
      <c r="C53" s="5">
        <f t="shared" si="5"/>
        <v>672</v>
      </c>
      <c r="D53" s="5">
        <v>94</v>
      </c>
      <c r="E53" s="5">
        <v>193</v>
      </c>
      <c r="F53" s="5">
        <v>385</v>
      </c>
      <c r="G53" s="430">
        <v>885</v>
      </c>
      <c r="H53" s="5">
        <v>3475</v>
      </c>
    </row>
    <row r="54" spans="1:9" ht="18" customHeight="1">
      <c r="A54" s="2068"/>
      <c r="B54" s="440" t="s">
        <v>1110</v>
      </c>
      <c r="C54" s="5">
        <f t="shared" si="5"/>
        <v>644</v>
      </c>
      <c r="D54" s="5">
        <v>82</v>
      </c>
      <c r="E54" s="5">
        <v>163</v>
      </c>
      <c r="F54" s="5">
        <v>399</v>
      </c>
      <c r="G54" s="5">
        <v>857</v>
      </c>
      <c r="H54" s="5">
        <v>3274</v>
      </c>
    </row>
    <row r="55" spans="1:9" ht="18" customHeight="1">
      <c r="A55" s="2068"/>
      <c r="B55" s="440" t="s">
        <v>1091</v>
      </c>
      <c r="C55" s="5">
        <f t="shared" si="5"/>
        <v>518</v>
      </c>
      <c r="D55" s="5">
        <v>66</v>
      </c>
      <c r="E55" s="5">
        <v>89</v>
      </c>
      <c r="F55" s="5">
        <v>363</v>
      </c>
      <c r="G55" s="5">
        <v>777</v>
      </c>
      <c r="H55" s="5">
        <v>2915</v>
      </c>
    </row>
    <row r="56" spans="1:9" ht="18" customHeight="1">
      <c r="A56" s="2068"/>
      <c r="B56" s="440" t="s">
        <v>1090</v>
      </c>
      <c r="C56" s="5">
        <v>548</v>
      </c>
      <c r="D56" s="5">
        <v>74</v>
      </c>
      <c r="E56" s="5">
        <v>102</v>
      </c>
      <c r="F56" s="430">
        <v>372</v>
      </c>
      <c r="G56" s="5">
        <v>701</v>
      </c>
      <c r="H56" s="5">
        <v>1970</v>
      </c>
    </row>
    <row r="57" spans="1:9" ht="18" customHeight="1">
      <c r="A57" s="2068"/>
      <c r="B57" s="440" t="s">
        <v>1088</v>
      </c>
      <c r="C57" s="5">
        <v>334</v>
      </c>
      <c r="D57" s="5">
        <v>65</v>
      </c>
      <c r="E57" s="5">
        <v>47</v>
      </c>
      <c r="F57" s="430">
        <v>222</v>
      </c>
      <c r="G57" s="5">
        <v>613</v>
      </c>
      <c r="H57" s="5">
        <v>1525</v>
      </c>
    </row>
    <row r="58" spans="1:9" ht="18" customHeight="1" thickBot="1">
      <c r="A58" s="439"/>
      <c r="B58" s="438" t="s">
        <v>5</v>
      </c>
      <c r="C58" s="425">
        <f>[3]農家数!K12</f>
        <v>277</v>
      </c>
      <c r="D58" s="425">
        <f>[3]農家数!L12</f>
        <v>73</v>
      </c>
      <c r="E58" s="425">
        <f>[3]農家数!M12</f>
        <v>45</v>
      </c>
      <c r="F58" s="426">
        <f>[3]農家数!N12</f>
        <v>159</v>
      </c>
      <c r="G58" s="425">
        <v>525</v>
      </c>
      <c r="H58" s="425">
        <v>1125</v>
      </c>
    </row>
    <row r="59" spans="1:9" ht="14.25">
      <c r="B59" s="437"/>
      <c r="C59" s="5"/>
      <c r="D59" s="5"/>
      <c r="E59" s="2069" t="s">
        <v>1109</v>
      </c>
      <c r="F59" s="2069"/>
      <c r="G59" s="2069"/>
      <c r="H59" s="2069"/>
    </row>
    <row r="60" spans="1:9" ht="14.25">
      <c r="B60" s="308"/>
      <c r="C60" s="359"/>
      <c r="D60" s="359"/>
      <c r="E60" s="359"/>
      <c r="F60" s="359"/>
      <c r="G60" s="359"/>
      <c r="H60" s="359"/>
    </row>
    <row r="61" spans="1:9" ht="14.25">
      <c r="A61" s="9" t="s">
        <v>1108</v>
      </c>
      <c r="H61" s="399"/>
    </row>
    <row r="62" spans="1:9">
      <c r="A62" s="9" t="s">
        <v>1107</v>
      </c>
      <c r="E62" s="2069"/>
      <c r="F62" s="2069"/>
      <c r="G62" s="2069"/>
      <c r="H62" s="2069"/>
    </row>
  </sheetData>
  <mergeCells count="12">
    <mergeCell ref="E62:H62"/>
    <mergeCell ref="A14:A21"/>
    <mergeCell ref="A32:A39"/>
    <mergeCell ref="A41:A48"/>
    <mergeCell ref="A50:A57"/>
    <mergeCell ref="A23:A30"/>
    <mergeCell ref="E59:H59"/>
    <mergeCell ref="H3:H4"/>
    <mergeCell ref="B3:B4"/>
    <mergeCell ref="G3:G4"/>
    <mergeCell ref="A3:A4"/>
    <mergeCell ref="A5:A12"/>
  </mergeCells>
  <phoneticPr fontId="3"/>
  <printOptions horizontalCentered="1"/>
  <pageMargins left="0.98425196850393704" right="0.98425196850393704" top="1.1811023622047245" bottom="1.1811023622047245" header="0.51181102362204722" footer="0.51181102362204722"/>
  <pageSetup paperSize="9" scale="6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0E4C2-E2EE-4056-A8AC-F80691364AAA}">
  <dimension ref="A1:AC17"/>
  <sheetViews>
    <sheetView view="pageBreakPreview" zoomScaleNormal="100" zoomScaleSheetLayoutView="100" workbookViewId="0"/>
  </sheetViews>
  <sheetFormatPr defaultRowHeight="13.5"/>
  <cols>
    <col min="1" max="1" width="37.625" style="1" customWidth="1"/>
    <col min="2" max="3" width="20.625" style="1" customWidth="1"/>
    <col min="4" max="4" width="9" style="1"/>
    <col min="5" max="5" width="13" style="1" customWidth="1"/>
    <col min="6" max="6" width="9" style="1"/>
    <col min="7" max="7" width="16.25" style="1" customWidth="1"/>
    <col min="8" max="16384" width="9" style="1"/>
  </cols>
  <sheetData>
    <row r="1" spans="1:29" ht="18" customHeight="1">
      <c r="A1" s="223" t="s">
        <v>1212</v>
      </c>
    </row>
    <row r="2" spans="1:29" ht="30" customHeight="1" thickBot="1">
      <c r="B2" s="224"/>
      <c r="C2" s="632" t="s">
        <v>1211</v>
      </c>
      <c r="G2" s="2070"/>
    </row>
    <row r="3" spans="1:29" ht="20.100000000000001" customHeight="1" thickBot="1">
      <c r="A3" s="631" t="s">
        <v>1210</v>
      </c>
      <c r="B3" s="630" t="s">
        <v>1209</v>
      </c>
      <c r="C3" s="629" t="s">
        <v>1208</v>
      </c>
      <c r="F3" s="2070"/>
      <c r="G3" s="2070"/>
    </row>
    <row r="4" spans="1:29" ht="20.100000000000001" customHeight="1">
      <c r="A4" s="628" t="s">
        <v>1207</v>
      </c>
      <c r="B4" s="627">
        <f>SUM(B5:B7)</f>
        <v>348057</v>
      </c>
      <c r="C4" s="626">
        <v>2575</v>
      </c>
      <c r="F4" s="2070"/>
      <c r="G4" s="2070"/>
      <c r="N4" s="2070"/>
    </row>
    <row r="5" spans="1:29" ht="20.100000000000001" customHeight="1">
      <c r="A5" s="434" t="s">
        <v>1206</v>
      </c>
      <c r="B5" s="624">
        <v>326581</v>
      </c>
      <c r="C5" s="622">
        <v>2445</v>
      </c>
      <c r="N5" s="2070"/>
      <c r="R5" s="625"/>
      <c r="AB5" s="625"/>
    </row>
    <row r="6" spans="1:29" ht="20.100000000000001" customHeight="1">
      <c r="A6" s="434" t="s">
        <v>1205</v>
      </c>
      <c r="B6" s="624">
        <v>15371</v>
      </c>
      <c r="C6" s="622">
        <v>214</v>
      </c>
    </row>
    <row r="7" spans="1:29" ht="20.100000000000001" customHeight="1">
      <c r="A7" s="434" t="s">
        <v>1204</v>
      </c>
      <c r="B7" s="623">
        <v>6105</v>
      </c>
      <c r="C7" s="622">
        <v>237</v>
      </c>
    </row>
    <row r="8" spans="1:29" ht="20.100000000000001" customHeight="1">
      <c r="A8" s="621" t="s">
        <v>1203</v>
      </c>
      <c r="B8" s="620">
        <f>SUM(B9:B12)</f>
        <v>187028</v>
      </c>
      <c r="C8" s="619">
        <v>2462</v>
      </c>
    </row>
    <row r="9" spans="1:29" ht="20.100000000000001" customHeight="1">
      <c r="A9" s="434" t="s">
        <v>1202</v>
      </c>
      <c r="B9" s="623">
        <v>142785</v>
      </c>
      <c r="C9" s="622">
        <v>2192</v>
      </c>
      <c r="F9" s="4"/>
      <c r="G9" s="4"/>
      <c r="H9" s="4"/>
      <c r="I9" s="4"/>
      <c r="J9" s="4"/>
      <c r="K9" s="4"/>
      <c r="M9" s="4"/>
      <c r="N9" s="4"/>
      <c r="O9" s="4"/>
      <c r="P9" s="4"/>
      <c r="Q9" s="4"/>
      <c r="R9" s="4"/>
      <c r="S9" s="4"/>
      <c r="T9" s="4"/>
      <c r="U9" s="4"/>
      <c r="W9" s="4"/>
      <c r="Y9" s="4"/>
      <c r="Z9" s="4"/>
      <c r="AA9" s="4"/>
      <c r="AB9" s="4"/>
      <c r="AC9" s="4"/>
    </row>
    <row r="10" spans="1:29" ht="20.100000000000001" customHeight="1">
      <c r="A10" s="434" t="s">
        <v>1201</v>
      </c>
      <c r="B10" s="317" t="s">
        <v>769</v>
      </c>
      <c r="C10" s="316" t="s">
        <v>769</v>
      </c>
      <c r="F10" s="4"/>
      <c r="G10" s="4"/>
      <c r="H10" s="4"/>
      <c r="I10" s="4"/>
      <c r="J10" s="4"/>
      <c r="K10" s="4"/>
      <c r="M10" s="4"/>
      <c r="O10" s="4"/>
      <c r="Q10" s="4"/>
      <c r="R10" s="4"/>
      <c r="S10" s="4"/>
      <c r="T10" s="4"/>
      <c r="U10" s="4"/>
      <c r="W10" s="4"/>
      <c r="AA10" s="4"/>
      <c r="AC10" s="4"/>
    </row>
    <row r="11" spans="1:29" ht="20.100000000000001" customHeight="1">
      <c r="A11" s="434" t="s">
        <v>1200</v>
      </c>
      <c r="B11" s="317">
        <v>1634</v>
      </c>
      <c r="C11" s="316">
        <v>15</v>
      </c>
    </row>
    <row r="12" spans="1:29" ht="20.100000000000001" customHeight="1">
      <c r="A12" s="434" t="s">
        <v>1199</v>
      </c>
      <c r="B12" s="623">
        <v>42609</v>
      </c>
      <c r="C12" s="622">
        <v>936</v>
      </c>
    </row>
    <row r="13" spans="1:29" ht="20.100000000000001" customHeight="1" thickBot="1">
      <c r="A13" s="621" t="s">
        <v>1198</v>
      </c>
      <c r="B13" s="620">
        <v>11047</v>
      </c>
      <c r="C13" s="619">
        <v>284</v>
      </c>
    </row>
    <row r="14" spans="1:29" ht="20.100000000000001" customHeight="1" thickBot="1">
      <c r="A14" s="618" t="s">
        <v>1197</v>
      </c>
      <c r="B14" s="617">
        <f>SUM(B4,B8,B13)</f>
        <v>546132</v>
      </c>
      <c r="C14" s="616">
        <v>2981</v>
      </c>
    </row>
    <row r="15" spans="1:29" ht="18" customHeight="1">
      <c r="A15" s="308"/>
      <c r="B15" s="308"/>
      <c r="C15" s="399" t="s">
        <v>1196</v>
      </c>
    </row>
    <row r="16" spans="1:29" ht="18" customHeight="1"/>
    <row r="17" spans="1:1" ht="14.25">
      <c r="A17" s="308" t="s">
        <v>1195</v>
      </c>
    </row>
  </sheetData>
  <mergeCells count="3">
    <mergeCell ref="F3:F4"/>
    <mergeCell ref="G2:G4"/>
    <mergeCell ref="N4:N5"/>
  </mergeCells>
  <phoneticPr fontId="3"/>
  <printOptions horizontalCentered="1"/>
  <pageMargins left="0.98425196850393704" right="0.98425196850393704" top="1.1811023622047245" bottom="1.1811023622047245" header="0.51181102362204722" footer="0.51181102362204722"/>
  <pageSetup paperSize="9" orientation="portrait" horizontalDpi="4294967292"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DC1A3-B319-4A44-9D4D-5B8972397904}">
  <dimension ref="A1:M58"/>
  <sheetViews>
    <sheetView zoomScale="80" zoomScaleNormal="80" zoomScaleSheetLayoutView="100" workbookViewId="0"/>
  </sheetViews>
  <sheetFormatPr defaultRowHeight="13.5"/>
  <cols>
    <col min="1" max="1" width="20.875" style="1" customWidth="1"/>
    <col min="2" max="11" width="9.625" style="1" customWidth="1"/>
    <col min="12" max="14" width="12.625" style="1" customWidth="1"/>
    <col min="15" max="16384" width="9" style="1"/>
  </cols>
  <sheetData>
    <row r="1" spans="1:13" ht="36.950000000000003" customHeight="1">
      <c r="A1" s="484" t="s">
        <v>1145</v>
      </c>
      <c r="B1" s="483"/>
      <c r="C1" s="483"/>
      <c r="D1" s="483"/>
      <c r="E1" s="483"/>
    </row>
    <row r="2" spans="1:13" ht="17.25">
      <c r="A2" s="482"/>
    </row>
    <row r="3" spans="1:13" s="201" customFormat="1" ht="20.25" customHeight="1" thickBot="1">
      <c r="E3" s="481"/>
      <c r="F3" s="481"/>
      <c r="G3" s="480"/>
      <c r="H3" s="481"/>
      <c r="I3" s="481"/>
      <c r="J3" s="481"/>
      <c r="K3" s="480" t="s">
        <v>1144</v>
      </c>
    </row>
    <row r="4" spans="1:13" s="201" customFormat="1" ht="20.100000000000001" customHeight="1">
      <c r="A4" s="479" t="s">
        <v>1115</v>
      </c>
      <c r="B4" s="2075" t="s">
        <v>458</v>
      </c>
      <c r="C4" s="2081" t="s">
        <v>1143</v>
      </c>
      <c r="D4" s="2078" t="s">
        <v>1142</v>
      </c>
      <c r="E4" s="478">
        <v>30</v>
      </c>
      <c r="F4" s="477">
        <v>50</v>
      </c>
      <c r="G4" s="477">
        <v>100</v>
      </c>
      <c r="H4" s="477">
        <v>150</v>
      </c>
      <c r="I4" s="477">
        <v>200</v>
      </c>
      <c r="J4" s="477">
        <v>300</v>
      </c>
      <c r="K4" s="2071" t="s">
        <v>1141</v>
      </c>
      <c r="L4" s="464"/>
      <c r="M4" s="464"/>
    </row>
    <row r="5" spans="1:13" s="201" customFormat="1" ht="20.100000000000001" customHeight="1">
      <c r="A5" s="476"/>
      <c r="B5" s="2076"/>
      <c r="C5" s="2082"/>
      <c r="D5" s="2079"/>
      <c r="E5" s="475" t="s">
        <v>1140</v>
      </c>
      <c r="F5" s="475" t="s">
        <v>1140</v>
      </c>
      <c r="G5" s="475" t="s">
        <v>1140</v>
      </c>
      <c r="H5" s="475" t="s">
        <v>1140</v>
      </c>
      <c r="I5" s="475" t="s">
        <v>1140</v>
      </c>
      <c r="J5" s="475" t="s">
        <v>1140</v>
      </c>
      <c r="K5" s="2072"/>
      <c r="L5" s="464"/>
      <c r="M5" s="464"/>
    </row>
    <row r="6" spans="1:13" s="201" customFormat="1" ht="20.100000000000001" customHeight="1" thickBot="1">
      <c r="A6" s="474" t="s">
        <v>459</v>
      </c>
      <c r="B6" s="2077"/>
      <c r="C6" s="2083"/>
      <c r="D6" s="2080"/>
      <c r="E6" s="473" t="s">
        <v>1139</v>
      </c>
      <c r="F6" s="473" t="s">
        <v>1138</v>
      </c>
      <c r="G6" s="473" t="s">
        <v>1137</v>
      </c>
      <c r="H6" s="473" t="s">
        <v>1136</v>
      </c>
      <c r="I6" s="473" t="s">
        <v>1135</v>
      </c>
      <c r="J6" s="473" t="s">
        <v>1134</v>
      </c>
      <c r="K6" s="2073"/>
      <c r="L6" s="464"/>
      <c r="M6" s="464"/>
    </row>
    <row r="7" spans="1:13" s="201" customFormat="1" ht="24" customHeight="1">
      <c r="A7" s="470" t="s">
        <v>1133</v>
      </c>
      <c r="B7" s="472">
        <v>10084</v>
      </c>
      <c r="C7" s="471" t="s">
        <v>769</v>
      </c>
      <c r="D7" s="471">
        <v>1204</v>
      </c>
      <c r="E7" s="471">
        <v>1273</v>
      </c>
      <c r="F7" s="469">
        <v>2912</v>
      </c>
      <c r="G7" s="471">
        <v>2449</v>
      </c>
      <c r="H7" s="471">
        <v>1350</v>
      </c>
      <c r="I7" s="471">
        <v>737</v>
      </c>
      <c r="J7" s="471">
        <v>113</v>
      </c>
      <c r="K7" s="471">
        <v>20</v>
      </c>
      <c r="L7" s="468"/>
      <c r="M7" s="464"/>
    </row>
    <row r="8" spans="1:13" s="201" customFormat="1" ht="24" customHeight="1">
      <c r="A8" s="470" t="s">
        <v>1132</v>
      </c>
      <c r="B8" s="472">
        <v>9444</v>
      </c>
      <c r="C8" s="471" t="s">
        <v>769</v>
      </c>
      <c r="D8" s="471">
        <v>1231</v>
      </c>
      <c r="E8" s="471">
        <v>1237</v>
      </c>
      <c r="F8" s="471">
        <v>2777</v>
      </c>
      <c r="G8" s="471">
        <v>2080</v>
      </c>
      <c r="H8" s="471">
        <v>1167</v>
      </c>
      <c r="I8" s="471">
        <v>710</v>
      </c>
      <c r="J8" s="471">
        <v>191</v>
      </c>
      <c r="K8" s="471">
        <v>54</v>
      </c>
      <c r="L8" s="468"/>
      <c r="M8" s="464"/>
    </row>
    <row r="9" spans="1:13" s="201" customFormat="1" ht="24" customHeight="1">
      <c r="A9" s="470" t="s">
        <v>1131</v>
      </c>
      <c r="B9" s="472">
        <v>8762</v>
      </c>
      <c r="C9" s="471" t="s">
        <v>769</v>
      </c>
      <c r="D9" s="471">
        <v>1256</v>
      </c>
      <c r="E9" s="471">
        <v>1155</v>
      </c>
      <c r="F9" s="471">
        <v>2573</v>
      </c>
      <c r="G9" s="471">
        <v>1881</v>
      </c>
      <c r="H9" s="471">
        <v>965</v>
      </c>
      <c r="I9" s="471">
        <v>640</v>
      </c>
      <c r="J9" s="471">
        <v>207</v>
      </c>
      <c r="K9" s="471">
        <v>81</v>
      </c>
      <c r="L9" s="468"/>
      <c r="M9" s="464"/>
    </row>
    <row r="10" spans="1:13" s="201" customFormat="1" ht="24" customHeight="1">
      <c r="A10" s="470" t="s">
        <v>1130</v>
      </c>
      <c r="B10" s="472">
        <v>7912</v>
      </c>
      <c r="C10" s="471" t="s">
        <v>769</v>
      </c>
      <c r="D10" s="471">
        <v>1338</v>
      </c>
      <c r="E10" s="471">
        <v>1134</v>
      </c>
      <c r="F10" s="471">
        <v>2426</v>
      </c>
      <c r="G10" s="471">
        <v>1496</v>
      </c>
      <c r="H10" s="471">
        <v>734</v>
      </c>
      <c r="I10" s="471">
        <v>478</v>
      </c>
      <c r="J10" s="471">
        <v>199</v>
      </c>
      <c r="K10" s="471">
        <v>107</v>
      </c>
      <c r="L10" s="468"/>
    </row>
    <row r="11" spans="1:13" s="201" customFormat="1" ht="24" customHeight="1">
      <c r="A11" s="470" t="s">
        <v>1129</v>
      </c>
      <c r="B11" s="469">
        <v>6784</v>
      </c>
      <c r="C11" s="469" t="s">
        <v>769</v>
      </c>
      <c r="D11" s="469">
        <v>1671</v>
      </c>
      <c r="E11" s="469">
        <v>906</v>
      </c>
      <c r="F11" s="469">
        <v>1810</v>
      </c>
      <c r="G11" s="469">
        <v>1127</v>
      </c>
      <c r="H11" s="469">
        <v>555</v>
      </c>
      <c r="I11" s="469">
        <v>411</v>
      </c>
      <c r="J11" s="469">
        <v>181</v>
      </c>
      <c r="K11" s="469">
        <v>123</v>
      </c>
      <c r="L11" s="468"/>
      <c r="M11" s="464"/>
    </row>
    <row r="12" spans="1:13" s="201" customFormat="1" ht="24" customHeight="1">
      <c r="A12" s="470" t="s">
        <v>1128</v>
      </c>
      <c r="B12" s="469">
        <v>3878</v>
      </c>
      <c r="C12" s="469">
        <v>2</v>
      </c>
      <c r="D12" s="469">
        <v>5</v>
      </c>
      <c r="E12" s="469">
        <v>576</v>
      </c>
      <c r="F12" s="469">
        <v>1328</v>
      </c>
      <c r="G12" s="469">
        <v>863</v>
      </c>
      <c r="H12" s="469">
        <v>420</v>
      </c>
      <c r="I12" s="469">
        <v>349</v>
      </c>
      <c r="J12" s="469">
        <v>187</v>
      </c>
      <c r="K12" s="469">
        <v>148</v>
      </c>
      <c r="L12" s="468"/>
      <c r="M12" s="464"/>
    </row>
    <row r="13" spans="1:13" s="201" customFormat="1" ht="24" customHeight="1">
      <c r="A13" s="470" t="s">
        <v>1127</v>
      </c>
      <c r="B13" s="469">
        <v>2986</v>
      </c>
      <c r="C13" s="469">
        <v>5</v>
      </c>
      <c r="D13" s="469">
        <v>8</v>
      </c>
      <c r="E13" s="469">
        <v>513</v>
      </c>
      <c r="F13" s="469">
        <v>1012</v>
      </c>
      <c r="G13" s="469">
        <v>606</v>
      </c>
      <c r="H13" s="469">
        <v>288</v>
      </c>
      <c r="I13" s="469">
        <v>238</v>
      </c>
      <c r="J13" s="469">
        <v>148</v>
      </c>
      <c r="K13" s="469">
        <v>168</v>
      </c>
      <c r="L13" s="468"/>
      <c r="M13" s="464"/>
    </row>
    <row r="14" spans="1:13" s="201" customFormat="1" ht="24" customHeight="1" thickBot="1">
      <c r="A14" s="467" t="s">
        <v>1126</v>
      </c>
      <c r="B14" s="466">
        <f t="shared" ref="B14:K14" si="0">B13/$B$13*100</f>
        <v>100</v>
      </c>
      <c r="C14" s="465">
        <f t="shared" si="0"/>
        <v>0.16744809109176156</v>
      </c>
      <c r="D14" s="465">
        <f t="shared" si="0"/>
        <v>0.26791694574681846</v>
      </c>
      <c r="E14" s="465">
        <f t="shared" si="0"/>
        <v>17.180174146014735</v>
      </c>
      <c r="F14" s="465">
        <f t="shared" si="0"/>
        <v>33.891493636972534</v>
      </c>
      <c r="G14" s="465">
        <f t="shared" si="0"/>
        <v>20.294708640321502</v>
      </c>
      <c r="H14" s="465">
        <f t="shared" si="0"/>
        <v>9.6450100468854654</v>
      </c>
      <c r="I14" s="465">
        <f t="shared" si="0"/>
        <v>7.9705291359678494</v>
      </c>
      <c r="J14" s="465">
        <f t="shared" si="0"/>
        <v>4.9564634963161422</v>
      </c>
      <c r="K14" s="465">
        <f t="shared" si="0"/>
        <v>5.6262558606831883</v>
      </c>
      <c r="L14" s="464"/>
    </row>
    <row r="15" spans="1:13" s="201" customFormat="1" ht="18" customHeight="1">
      <c r="A15" s="463"/>
      <c r="B15" s="462"/>
      <c r="C15" s="462"/>
      <c r="D15" s="462"/>
      <c r="E15" s="462"/>
      <c r="F15" s="462"/>
      <c r="G15" s="462"/>
      <c r="H15" s="460"/>
      <c r="I15" s="460"/>
      <c r="J15" s="460"/>
      <c r="K15" s="461" t="s">
        <v>1125</v>
      </c>
      <c r="L15" s="460"/>
    </row>
    <row r="16" spans="1:13" ht="18.75">
      <c r="A16" s="459"/>
      <c r="B16" s="458"/>
      <c r="C16" s="458"/>
      <c r="D16" s="458"/>
      <c r="E16" s="458"/>
      <c r="L16" s="458"/>
    </row>
    <row r="17" spans="1:12" ht="18" customHeight="1">
      <c r="A17" s="17" t="s">
        <v>1124</v>
      </c>
      <c r="B17" s="458"/>
      <c r="C17" s="458"/>
      <c r="D17" s="458"/>
      <c r="E17" s="458"/>
      <c r="L17" s="458"/>
    </row>
    <row r="18" spans="1:12" s="9" customFormat="1" ht="18" customHeight="1">
      <c r="A18" s="457"/>
      <c r="B18" s="457"/>
      <c r="C18" s="457"/>
      <c r="D18" s="457"/>
      <c r="E18" s="457"/>
      <c r="F18" s="457"/>
      <c r="G18" s="457"/>
      <c r="H18" s="454"/>
      <c r="I18" s="454"/>
      <c r="J18" s="454"/>
      <c r="K18" s="454"/>
    </row>
    <row r="19" spans="1:12" ht="18" customHeight="1">
      <c r="A19" s="457"/>
      <c r="B19" s="457"/>
      <c r="C19" s="457"/>
      <c r="D19" s="457"/>
      <c r="E19" s="457"/>
      <c r="F19" s="457"/>
      <c r="G19" s="457"/>
      <c r="H19" s="454"/>
      <c r="I19" s="454"/>
      <c r="J19" s="454"/>
      <c r="K19" s="454"/>
    </row>
    <row r="20" spans="1:12">
      <c r="H20" s="455"/>
      <c r="I20" s="455"/>
      <c r="J20" s="455"/>
      <c r="K20" s="455"/>
    </row>
    <row r="21" spans="1:12">
      <c r="H21" s="456"/>
      <c r="I21" s="456"/>
      <c r="J21" s="456"/>
      <c r="K21" s="455"/>
    </row>
    <row r="22" spans="1:12" s="454" customFormat="1">
      <c r="H22" s="455"/>
      <c r="I22" s="455"/>
      <c r="J22" s="455"/>
      <c r="K22" s="455"/>
    </row>
    <row r="23" spans="1:12" s="454" customFormat="1">
      <c r="H23" s="1"/>
      <c r="I23" s="1"/>
      <c r="J23" s="1"/>
      <c r="K23" s="1"/>
    </row>
    <row r="24" spans="1:12" s="454" customFormat="1">
      <c r="H24" s="1"/>
      <c r="I24" s="1"/>
      <c r="J24" s="1"/>
      <c r="K24" s="1"/>
    </row>
    <row r="25" spans="1:12" s="454" customFormat="1">
      <c r="H25" s="1"/>
      <c r="I25" s="1"/>
      <c r="J25" s="1"/>
      <c r="K25" s="1"/>
    </row>
    <row r="50" spans="1:11" s="308" customFormat="1" ht="14.25">
      <c r="H50" s="453"/>
      <c r="I50" s="453"/>
      <c r="J50" s="453"/>
      <c r="K50" s="453"/>
    </row>
    <row r="51" spans="1:11" s="201" customFormat="1" ht="18" customHeight="1">
      <c r="A51" s="201" t="s">
        <v>1123</v>
      </c>
    </row>
    <row r="52" spans="1:11" s="201" customFormat="1" ht="18" customHeight="1">
      <c r="A52" s="2074" t="s">
        <v>1122</v>
      </c>
      <c r="B52" s="2074"/>
      <c r="C52" s="2074"/>
      <c r="D52" s="2074"/>
      <c r="E52" s="2074"/>
      <c r="F52" s="2074"/>
      <c r="G52" s="2074"/>
      <c r="H52" s="2074"/>
      <c r="I52" s="2074"/>
      <c r="J52" s="2074"/>
      <c r="K52" s="2074"/>
    </row>
    <row r="53" spans="1:11" s="201" customFormat="1" ht="18" customHeight="1">
      <c r="A53" s="201" t="s">
        <v>1121</v>
      </c>
    </row>
    <row r="54" spans="1:11" s="201" customFormat="1" ht="18" customHeight="1">
      <c r="A54" s="201" t="s">
        <v>1120</v>
      </c>
    </row>
    <row r="55" spans="1:11" ht="18" customHeight="1">
      <c r="A55" s="2007" t="s">
        <v>1119</v>
      </c>
      <c r="B55" s="2007"/>
      <c r="C55" s="2007"/>
      <c r="D55" s="2007"/>
      <c r="E55" s="2007"/>
      <c r="F55" s="2007"/>
      <c r="G55" s="2007"/>
      <c r="H55" s="2007"/>
      <c r="I55" s="2007"/>
      <c r="J55" s="2007"/>
      <c r="K55" s="2007"/>
    </row>
    <row r="56" spans="1:11" ht="18" customHeight="1">
      <c r="A56" s="2007" t="s">
        <v>1118</v>
      </c>
      <c r="B56" s="2007"/>
      <c r="C56" s="2007"/>
      <c r="D56" s="2007"/>
      <c r="E56" s="2007"/>
      <c r="F56" s="2007"/>
      <c r="G56" s="2007"/>
      <c r="H56" s="2007"/>
      <c r="I56" s="2007"/>
      <c r="J56" s="2007"/>
      <c r="K56" s="2007"/>
    </row>
    <row r="57" spans="1:11" ht="18" customHeight="1"/>
    <row r="58" spans="1:11" ht="18" customHeight="1"/>
  </sheetData>
  <mergeCells count="7">
    <mergeCell ref="A56:K56"/>
    <mergeCell ref="K4:K6"/>
    <mergeCell ref="A52:K52"/>
    <mergeCell ref="B4:B6"/>
    <mergeCell ref="D4:D6"/>
    <mergeCell ref="A55:K55"/>
    <mergeCell ref="C4:C6"/>
  </mergeCells>
  <phoneticPr fontId="3"/>
  <printOptions horizontalCentered="1"/>
  <pageMargins left="0.98425196850393704" right="0.98425196850393704" top="1.1811023622047245" bottom="1.1811023622047245" header="0.51181102362204722" footer="0.51181102362204722"/>
  <pageSetup paperSize="9" scale="70" orientation="portrait" r:id="rId1"/>
  <headerFooter alignWithMargins="0"/>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C055-CAFA-4855-A449-7BF31F806988}">
  <sheetPr>
    <pageSetUpPr fitToPage="1"/>
  </sheetPr>
  <dimension ref="A1:G56"/>
  <sheetViews>
    <sheetView zoomScaleNormal="100" zoomScaleSheetLayoutView="100" workbookViewId="0"/>
  </sheetViews>
  <sheetFormatPr defaultRowHeight="13.5"/>
  <cols>
    <col min="1" max="1" width="13.75" style="1" customWidth="1"/>
    <col min="2" max="2" width="40.375" style="1" customWidth="1"/>
    <col min="3" max="3" width="18.625" style="1" customWidth="1"/>
    <col min="4" max="4" width="8.875" style="1" customWidth="1"/>
    <col min="5" max="5" width="23.375" style="1" customWidth="1"/>
    <col min="6" max="16384" width="9" style="1"/>
  </cols>
  <sheetData>
    <row r="1" spans="1:6" ht="21.75" customHeight="1">
      <c r="A1" s="223" t="s">
        <v>2447</v>
      </c>
    </row>
    <row r="2" spans="1:6" ht="14.25" thickBot="1"/>
    <row r="3" spans="1:6" ht="22.5" customHeight="1" thickBot="1">
      <c r="A3" s="1831" t="s">
        <v>2446</v>
      </c>
      <c r="B3" s="1834" t="s">
        <v>2445</v>
      </c>
      <c r="C3" s="1833" t="s">
        <v>2444</v>
      </c>
      <c r="D3" s="1832" t="s">
        <v>2443</v>
      </c>
      <c r="E3" s="1831" t="s">
        <v>2442</v>
      </c>
    </row>
    <row r="4" spans="1:6" ht="16.5" customHeight="1">
      <c r="A4" s="440" t="s">
        <v>2441</v>
      </c>
      <c r="B4" s="1801" t="s">
        <v>2260</v>
      </c>
      <c r="C4" s="1830" t="s">
        <v>2440</v>
      </c>
      <c r="D4" s="1830" t="s">
        <v>2321</v>
      </c>
      <c r="E4" s="1830" t="s">
        <v>2435</v>
      </c>
    </row>
    <row r="5" spans="1:6" ht="16.5" customHeight="1">
      <c r="A5" s="440"/>
      <c r="B5" s="1796" t="s">
        <v>2439</v>
      </c>
      <c r="C5" s="1794" t="s">
        <v>2438</v>
      </c>
      <c r="D5" s="1794" t="s">
        <v>2313</v>
      </c>
      <c r="E5" s="1794" t="s">
        <v>1264</v>
      </c>
    </row>
    <row r="6" spans="1:6" ht="16.5" customHeight="1">
      <c r="A6" s="440"/>
      <c r="B6" s="1796" t="s">
        <v>2437</v>
      </c>
      <c r="C6" s="1829" t="s">
        <v>2436</v>
      </c>
      <c r="D6" s="1794" t="s">
        <v>2393</v>
      </c>
      <c r="E6" s="1794" t="s">
        <v>2435</v>
      </c>
      <c r="F6" s="302"/>
    </row>
    <row r="7" spans="1:6" ht="16.5" customHeight="1">
      <c r="A7" s="440"/>
      <c r="B7" s="1796" t="s">
        <v>2434</v>
      </c>
      <c r="C7" s="1794" t="s">
        <v>2433</v>
      </c>
      <c r="D7" s="1794" t="s">
        <v>2309</v>
      </c>
      <c r="E7" s="1794" t="s">
        <v>2423</v>
      </c>
    </row>
    <row r="8" spans="1:6" ht="16.5" customHeight="1">
      <c r="A8" s="440"/>
      <c r="B8" s="1796" t="s">
        <v>2432</v>
      </c>
      <c r="C8" s="1794" t="s">
        <v>2431</v>
      </c>
      <c r="D8" s="1794" t="s">
        <v>2358</v>
      </c>
      <c r="E8" s="1794" t="s">
        <v>2423</v>
      </c>
    </row>
    <row r="9" spans="1:6" ht="16.5" customHeight="1">
      <c r="A9" s="440"/>
      <c r="B9" s="1796" t="s">
        <v>2430</v>
      </c>
      <c r="C9" s="1828" t="s">
        <v>2429</v>
      </c>
      <c r="D9" s="1794" t="s">
        <v>2393</v>
      </c>
      <c r="E9" s="1794" t="s">
        <v>2423</v>
      </c>
    </row>
    <row r="10" spans="1:6" ht="16.5" customHeight="1">
      <c r="A10" s="440"/>
      <c r="B10" s="1796" t="s">
        <v>2428</v>
      </c>
      <c r="C10" s="1828" t="s">
        <v>2427</v>
      </c>
      <c r="D10" s="1794" t="s">
        <v>2313</v>
      </c>
      <c r="E10" s="1794" t="s">
        <v>2423</v>
      </c>
    </row>
    <row r="11" spans="1:6" ht="16.5" customHeight="1">
      <c r="A11" s="440"/>
      <c r="B11" s="1796" t="s">
        <v>2426</v>
      </c>
      <c r="C11" s="1828" t="s">
        <v>2425</v>
      </c>
      <c r="D11" s="1794" t="s">
        <v>2424</v>
      </c>
      <c r="E11" s="1794" t="s">
        <v>2423</v>
      </c>
    </row>
    <row r="12" spans="1:6" ht="16.5" customHeight="1">
      <c r="A12" s="440"/>
      <c r="B12" s="1796" t="s">
        <v>2422</v>
      </c>
      <c r="C12" s="1820" t="s">
        <v>2421</v>
      </c>
      <c r="D12" s="1794" t="s">
        <v>2313</v>
      </c>
      <c r="E12" s="1794" t="s">
        <v>1264</v>
      </c>
    </row>
    <row r="13" spans="1:6" ht="16.5" customHeight="1">
      <c r="A13" s="440"/>
      <c r="B13" s="1796" t="s">
        <v>2420</v>
      </c>
      <c r="C13" s="1820" t="s">
        <v>2419</v>
      </c>
      <c r="D13" s="1794" t="s">
        <v>2309</v>
      </c>
      <c r="E13" s="1794" t="s">
        <v>1264</v>
      </c>
    </row>
    <row r="14" spans="1:6" ht="16.5" customHeight="1">
      <c r="A14" s="440"/>
      <c r="B14" s="1811" t="s">
        <v>2418</v>
      </c>
      <c r="C14" s="1794" t="s">
        <v>2417</v>
      </c>
      <c r="D14" s="1794" t="s">
        <v>2299</v>
      </c>
      <c r="E14" s="1794" t="s">
        <v>2416</v>
      </c>
    </row>
    <row r="15" spans="1:6" ht="16.5" customHeight="1">
      <c r="A15" s="440"/>
      <c r="B15" s="1811" t="s">
        <v>2415</v>
      </c>
      <c r="C15" s="1794" t="s">
        <v>2414</v>
      </c>
      <c r="D15" s="1794" t="s">
        <v>2313</v>
      </c>
      <c r="E15" s="1794" t="s">
        <v>2392</v>
      </c>
    </row>
    <row r="16" spans="1:6" ht="16.5" customHeight="1" thickBot="1">
      <c r="A16" s="440"/>
      <c r="B16" s="1827" t="s">
        <v>2413</v>
      </c>
      <c r="C16" s="1826" t="s">
        <v>2412</v>
      </c>
      <c r="D16" s="1826" t="s">
        <v>2291</v>
      </c>
      <c r="E16" s="1826" t="s">
        <v>2320</v>
      </c>
    </row>
    <row r="17" spans="1:5" ht="16.5" customHeight="1">
      <c r="A17" s="443" t="s">
        <v>2411</v>
      </c>
      <c r="B17" s="1825" t="s">
        <v>2410</v>
      </c>
      <c r="C17" s="1824" t="s">
        <v>2409</v>
      </c>
      <c r="D17" s="1823" t="s">
        <v>2313</v>
      </c>
      <c r="E17" s="1805" t="s">
        <v>1161</v>
      </c>
    </row>
    <row r="18" spans="1:5" ht="16.5" customHeight="1">
      <c r="A18" s="440"/>
      <c r="B18" s="1822" t="s">
        <v>2408</v>
      </c>
      <c r="C18" s="1797" t="s">
        <v>2407</v>
      </c>
      <c r="D18" s="1794" t="s">
        <v>2294</v>
      </c>
      <c r="E18" s="1794" t="s">
        <v>1265</v>
      </c>
    </row>
    <row r="19" spans="1:5" ht="16.5" customHeight="1">
      <c r="A19" s="440"/>
      <c r="B19" s="1796" t="s">
        <v>2406</v>
      </c>
      <c r="C19" s="1821" t="s">
        <v>2405</v>
      </c>
      <c r="D19" s="1794" t="s">
        <v>2393</v>
      </c>
      <c r="E19" s="1794" t="s">
        <v>2404</v>
      </c>
    </row>
    <row r="20" spans="1:5" ht="16.5" customHeight="1">
      <c r="A20" s="440"/>
      <c r="B20" s="1796" t="s">
        <v>2403</v>
      </c>
      <c r="C20" s="1818" t="s">
        <v>2402</v>
      </c>
      <c r="D20" s="1794" t="s">
        <v>2393</v>
      </c>
      <c r="E20" s="1794" t="s">
        <v>2401</v>
      </c>
    </row>
    <row r="21" spans="1:5" ht="16.5" customHeight="1">
      <c r="A21" s="440"/>
      <c r="B21" s="1796" t="s">
        <v>2400</v>
      </c>
      <c r="C21" s="1820" t="s">
        <v>2399</v>
      </c>
      <c r="D21" s="1794" t="s">
        <v>2398</v>
      </c>
      <c r="E21" s="1794" t="s">
        <v>2392</v>
      </c>
    </row>
    <row r="22" spans="1:5" ht="16.5" customHeight="1">
      <c r="A22" s="440"/>
      <c r="B22" s="1796" t="s">
        <v>2397</v>
      </c>
      <c r="C22" s="1820" t="s">
        <v>2396</v>
      </c>
      <c r="D22" s="1794" t="s">
        <v>2309</v>
      </c>
      <c r="E22" s="1794" t="s">
        <v>2392</v>
      </c>
    </row>
    <row r="23" spans="1:5" ht="16.5" customHeight="1">
      <c r="A23" s="440"/>
      <c r="B23" s="1796" t="s">
        <v>2395</v>
      </c>
      <c r="C23" s="1820" t="s">
        <v>2394</v>
      </c>
      <c r="D23" s="1794" t="s">
        <v>2393</v>
      </c>
      <c r="E23" s="1794" t="s">
        <v>2392</v>
      </c>
    </row>
    <row r="24" spans="1:5" ht="16.5" customHeight="1">
      <c r="A24" s="440"/>
      <c r="B24" s="1796" t="s">
        <v>2391</v>
      </c>
      <c r="C24" s="1795" t="s">
        <v>2390</v>
      </c>
      <c r="D24" s="1794" t="s">
        <v>2326</v>
      </c>
      <c r="E24" s="1794" t="s">
        <v>1753</v>
      </c>
    </row>
    <row r="25" spans="1:5" ht="16.5" customHeight="1">
      <c r="A25" s="440"/>
      <c r="B25" s="1796" t="s">
        <v>2389</v>
      </c>
      <c r="C25" s="1795" t="s">
        <v>2388</v>
      </c>
      <c r="D25" s="1794" t="s">
        <v>2387</v>
      </c>
      <c r="E25" s="1794" t="s">
        <v>1965</v>
      </c>
    </row>
    <row r="26" spans="1:5" ht="16.5" customHeight="1">
      <c r="A26" s="440"/>
      <c r="B26" s="1796" t="s">
        <v>2386</v>
      </c>
      <c r="C26" s="1818" t="s">
        <v>2385</v>
      </c>
      <c r="D26" s="1794" t="s">
        <v>2313</v>
      </c>
      <c r="E26" s="1794" t="s">
        <v>1160</v>
      </c>
    </row>
    <row r="27" spans="1:5" ht="16.5" customHeight="1">
      <c r="A27" s="440"/>
      <c r="B27" s="1796" t="s">
        <v>2384</v>
      </c>
      <c r="C27" s="1818" t="s">
        <v>2383</v>
      </c>
      <c r="D27" s="1794" t="s">
        <v>2382</v>
      </c>
      <c r="E27" s="1794" t="s">
        <v>2199</v>
      </c>
    </row>
    <row r="28" spans="1:5" ht="16.5" customHeight="1" thickBot="1">
      <c r="A28" s="440"/>
      <c r="B28" s="1792" t="s">
        <v>2381</v>
      </c>
      <c r="C28" s="1819" t="s">
        <v>2380</v>
      </c>
      <c r="D28" s="1790" t="s">
        <v>2379</v>
      </c>
      <c r="E28" s="1790" t="s">
        <v>2199</v>
      </c>
    </row>
    <row r="29" spans="1:5" s="224" customFormat="1" ht="16.5" customHeight="1">
      <c r="A29" s="1816" t="s">
        <v>2378</v>
      </c>
      <c r="B29" s="1796" t="s">
        <v>2377</v>
      </c>
      <c r="C29" s="1818" t="s">
        <v>2376</v>
      </c>
      <c r="D29" s="1799" t="s">
        <v>2375</v>
      </c>
      <c r="E29" s="1799" t="s">
        <v>2374</v>
      </c>
    </row>
    <row r="30" spans="1:5" ht="16.5" customHeight="1">
      <c r="A30" s="440"/>
      <c r="B30" s="1796" t="s">
        <v>2373</v>
      </c>
      <c r="C30" s="1818" t="s">
        <v>2372</v>
      </c>
      <c r="D30" s="1794" t="s">
        <v>2326</v>
      </c>
      <c r="E30" s="1794" t="s">
        <v>2369</v>
      </c>
    </row>
    <row r="31" spans="1:5" ht="16.5" customHeight="1">
      <c r="A31" s="440"/>
      <c r="B31" s="1796" t="s">
        <v>2371</v>
      </c>
      <c r="C31" s="1818" t="s">
        <v>2370</v>
      </c>
      <c r="D31" s="1794" t="s">
        <v>2291</v>
      </c>
      <c r="E31" s="1794" t="s">
        <v>2369</v>
      </c>
    </row>
    <row r="32" spans="1:5" ht="16.5" customHeight="1" thickBot="1">
      <c r="A32" s="440"/>
      <c r="B32" s="1811" t="s">
        <v>2368</v>
      </c>
      <c r="C32" s="1817" t="s">
        <v>2367</v>
      </c>
      <c r="D32" s="1794" t="s">
        <v>2366</v>
      </c>
      <c r="E32" s="1794" t="s">
        <v>2316</v>
      </c>
    </row>
    <row r="33" spans="1:7" s="224" customFormat="1" ht="16.5" customHeight="1">
      <c r="A33" s="1816" t="s">
        <v>2365</v>
      </c>
      <c r="B33" s="1815" t="s">
        <v>2364</v>
      </c>
      <c r="C33" s="1814" t="s">
        <v>2363</v>
      </c>
      <c r="D33" s="1805" t="s">
        <v>2362</v>
      </c>
      <c r="E33" s="1805" t="s">
        <v>2361</v>
      </c>
    </row>
    <row r="34" spans="1:7" ht="16.5" customHeight="1">
      <c r="A34" s="440"/>
      <c r="B34" s="1813" t="s">
        <v>2360</v>
      </c>
      <c r="C34" s="1812" t="s">
        <v>2359</v>
      </c>
      <c r="D34" s="1799" t="s">
        <v>2358</v>
      </c>
      <c r="E34" s="1794" t="s">
        <v>2343</v>
      </c>
    </row>
    <row r="35" spans="1:7" ht="16.5" customHeight="1">
      <c r="A35" s="440"/>
      <c r="B35" s="1811" t="s">
        <v>2357</v>
      </c>
      <c r="C35" s="1812" t="s">
        <v>2356</v>
      </c>
      <c r="D35" s="1794" t="s">
        <v>2291</v>
      </c>
      <c r="E35" s="1794" t="s">
        <v>2343</v>
      </c>
    </row>
    <row r="36" spans="1:7" ht="16.5" customHeight="1">
      <c r="A36" s="440"/>
      <c r="B36" s="1811" t="s">
        <v>2355</v>
      </c>
      <c r="C36" s="1795" t="s">
        <v>2354</v>
      </c>
      <c r="D36" s="1794" t="s">
        <v>2353</v>
      </c>
      <c r="E36" s="1794" t="s">
        <v>1160</v>
      </c>
    </row>
    <row r="37" spans="1:7" ht="16.5" customHeight="1">
      <c r="A37" s="440"/>
      <c r="B37" s="1811" t="s">
        <v>2352</v>
      </c>
      <c r="C37" s="1795" t="s">
        <v>2351</v>
      </c>
      <c r="D37" s="1794" t="s">
        <v>2350</v>
      </c>
      <c r="E37" s="1794" t="s">
        <v>2346</v>
      </c>
      <c r="G37" s="9"/>
    </row>
    <row r="38" spans="1:7" ht="16.5" customHeight="1">
      <c r="A38" s="440"/>
      <c r="B38" s="1811" t="s">
        <v>2349</v>
      </c>
      <c r="C38" s="1795" t="s">
        <v>2348</v>
      </c>
      <c r="D38" s="1794" t="s">
        <v>2347</v>
      </c>
      <c r="E38" s="1794" t="s">
        <v>2346</v>
      </c>
    </row>
    <row r="39" spans="1:7" ht="16.5" customHeight="1" thickBot="1">
      <c r="A39" s="440"/>
      <c r="B39" s="1811" t="s">
        <v>2345</v>
      </c>
      <c r="C39" s="1810" t="s">
        <v>2344</v>
      </c>
      <c r="D39" s="1809" t="s">
        <v>2335</v>
      </c>
      <c r="E39" s="1809" t="s">
        <v>2343</v>
      </c>
    </row>
    <row r="40" spans="1:7" s="224" customFormat="1" ht="16.5" customHeight="1">
      <c r="A40" s="1808" t="s">
        <v>2342</v>
      </c>
      <c r="B40" s="1807" t="s">
        <v>2341</v>
      </c>
      <c r="C40" s="1806" t="s">
        <v>2340</v>
      </c>
      <c r="D40" s="1805" t="s">
        <v>2339</v>
      </c>
      <c r="E40" s="1805" t="s">
        <v>2338</v>
      </c>
    </row>
    <row r="41" spans="1:7" ht="16.5" customHeight="1">
      <c r="A41" s="440"/>
      <c r="B41" s="1796" t="s">
        <v>2337</v>
      </c>
      <c r="C41" s="1795" t="s">
        <v>2336</v>
      </c>
      <c r="D41" s="1794" t="s">
        <v>2335</v>
      </c>
      <c r="E41" s="1794" t="s">
        <v>1967</v>
      </c>
    </row>
    <row r="42" spans="1:7" ht="16.5" customHeight="1">
      <c r="A42" s="440"/>
      <c r="B42" s="1796" t="s">
        <v>2334</v>
      </c>
      <c r="C42" s="1795" t="s">
        <v>2333</v>
      </c>
      <c r="D42" s="1794" t="s">
        <v>2332</v>
      </c>
      <c r="E42" s="1794" t="s">
        <v>2316</v>
      </c>
    </row>
    <row r="43" spans="1:7" ht="16.5" customHeight="1">
      <c r="A43" s="440"/>
      <c r="B43" s="1796" t="s">
        <v>2331</v>
      </c>
      <c r="C43" s="1795" t="s">
        <v>2330</v>
      </c>
      <c r="D43" s="1794" t="s">
        <v>2329</v>
      </c>
      <c r="E43" s="1794" t="s">
        <v>2316</v>
      </c>
    </row>
    <row r="44" spans="1:7" ht="16.5" customHeight="1">
      <c r="A44" s="440"/>
      <c r="B44" s="1796" t="s">
        <v>2328</v>
      </c>
      <c r="C44" s="1795" t="s">
        <v>2327</v>
      </c>
      <c r="D44" s="1794" t="s">
        <v>2326</v>
      </c>
      <c r="E44" s="1794" t="s">
        <v>2316</v>
      </c>
    </row>
    <row r="45" spans="1:7" ht="16.5" customHeight="1">
      <c r="A45" s="440"/>
      <c r="B45" s="1796" t="s">
        <v>2325</v>
      </c>
      <c r="C45" s="1795" t="s">
        <v>2324</v>
      </c>
      <c r="D45" s="1794" t="s">
        <v>2313</v>
      </c>
      <c r="E45" s="1799" t="s">
        <v>2320</v>
      </c>
    </row>
    <row r="46" spans="1:7" ht="16.5" customHeight="1">
      <c r="A46" s="440"/>
      <c r="B46" s="1796" t="s">
        <v>2323</v>
      </c>
      <c r="C46" s="1795" t="s">
        <v>2322</v>
      </c>
      <c r="D46" s="1794" t="s">
        <v>2321</v>
      </c>
      <c r="E46" s="1794" t="s">
        <v>2320</v>
      </c>
    </row>
    <row r="47" spans="1:7" ht="16.5" customHeight="1">
      <c r="A47" s="440"/>
      <c r="B47" s="1796" t="s">
        <v>2319</v>
      </c>
      <c r="C47" s="1795" t="s">
        <v>2318</v>
      </c>
      <c r="D47" s="1794" t="s">
        <v>2317</v>
      </c>
      <c r="E47" s="1794" t="s">
        <v>2316</v>
      </c>
    </row>
    <row r="48" spans="1:7" ht="16.5" customHeight="1">
      <c r="A48" s="440"/>
      <c r="B48" s="1796" t="s">
        <v>2315</v>
      </c>
      <c r="C48" s="1795" t="s">
        <v>2314</v>
      </c>
      <c r="D48" s="1794" t="s">
        <v>2313</v>
      </c>
      <c r="E48" s="1794" t="s">
        <v>2312</v>
      </c>
    </row>
    <row r="49" spans="1:5" ht="16.5" customHeight="1">
      <c r="A49" s="440"/>
      <c r="B49" s="1804" t="s">
        <v>2311</v>
      </c>
      <c r="C49" s="1795" t="s">
        <v>2310</v>
      </c>
      <c r="D49" s="1794" t="s">
        <v>2309</v>
      </c>
      <c r="E49" s="1799" t="s">
        <v>1264</v>
      </c>
    </row>
    <row r="50" spans="1:5" ht="16.5" customHeight="1" thickBot="1">
      <c r="A50" s="440"/>
      <c r="B50" s="375" t="s">
        <v>2308</v>
      </c>
      <c r="C50" s="1803" t="s">
        <v>2307</v>
      </c>
      <c r="D50" s="1802" t="s">
        <v>2306</v>
      </c>
      <c r="E50" s="1794" t="s">
        <v>1161</v>
      </c>
    </row>
    <row r="51" spans="1:5" ht="16.5" customHeight="1">
      <c r="A51" s="443" t="s">
        <v>2305</v>
      </c>
      <c r="B51" s="1801" t="s">
        <v>2304</v>
      </c>
      <c r="C51" s="1800" t="s">
        <v>2303</v>
      </c>
      <c r="D51" s="1799" t="s">
        <v>2302</v>
      </c>
      <c r="E51" s="1798" t="s">
        <v>1264</v>
      </c>
    </row>
    <row r="52" spans="1:5" ht="16.5" customHeight="1">
      <c r="A52" s="440"/>
      <c r="B52" s="1796" t="s">
        <v>2301</v>
      </c>
      <c r="C52" s="1797" t="s">
        <v>2300</v>
      </c>
      <c r="D52" s="1794" t="s">
        <v>2299</v>
      </c>
      <c r="E52" s="1793" t="s">
        <v>2290</v>
      </c>
    </row>
    <row r="53" spans="1:5" ht="16.5" customHeight="1">
      <c r="A53" s="440"/>
      <c r="B53" s="1796" t="s">
        <v>2298</v>
      </c>
      <c r="C53" s="1795" t="s">
        <v>2297</v>
      </c>
      <c r="D53" s="1794" t="s">
        <v>2294</v>
      </c>
      <c r="E53" s="1793" t="s">
        <v>2290</v>
      </c>
    </row>
    <row r="54" spans="1:5" ht="16.5" customHeight="1">
      <c r="A54" s="440"/>
      <c r="B54" s="1796" t="s">
        <v>2296</v>
      </c>
      <c r="C54" s="1795" t="s">
        <v>2295</v>
      </c>
      <c r="D54" s="1794" t="s">
        <v>2294</v>
      </c>
      <c r="E54" s="1793" t="s">
        <v>2290</v>
      </c>
    </row>
    <row r="55" spans="1:5" ht="16.5" customHeight="1" thickBot="1">
      <c r="A55" s="438"/>
      <c r="B55" s="1792" t="s">
        <v>2293</v>
      </c>
      <c r="C55" s="1791" t="s">
        <v>2292</v>
      </c>
      <c r="D55" s="1790" t="s">
        <v>2291</v>
      </c>
      <c r="E55" s="1790" t="s">
        <v>2290</v>
      </c>
    </row>
    <row r="56" spans="1:5" ht="14.25">
      <c r="E56" s="886" t="s">
        <v>2289</v>
      </c>
    </row>
  </sheetData>
  <phoneticPr fontId="3"/>
  <printOptions horizontalCentered="1"/>
  <pageMargins left="0.62992125984251968" right="0.62992125984251968" top="0.70866141732283472" bottom="0.6692913385826772" header="0.47244094488188981" footer="0.51181102362204722"/>
  <pageSetup paperSize="9" scale="8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D69D-85D1-4D9B-8936-B461D8BA708C}">
  <sheetPr>
    <pageSetUpPr fitToPage="1"/>
  </sheetPr>
  <dimension ref="A1:S56"/>
  <sheetViews>
    <sheetView zoomScaleNormal="100" zoomScaleSheetLayoutView="80" workbookViewId="0">
      <selection sqref="A1:D1"/>
    </sheetView>
  </sheetViews>
  <sheetFormatPr defaultColWidth="9" defaultRowHeight="13.5"/>
  <cols>
    <col min="1" max="1" width="27.625" style="485" customWidth="1"/>
    <col min="2" max="2" width="12.625" style="489" customWidth="1"/>
    <col min="3" max="4" width="12.625" style="488" customWidth="1"/>
    <col min="5" max="6" width="12.625" style="487" customWidth="1"/>
    <col min="7" max="7" width="12.625" style="486" customWidth="1"/>
    <col min="8" max="16384" width="9" style="485"/>
  </cols>
  <sheetData>
    <row r="1" spans="1:7" ht="18.75">
      <c r="A1" s="2088" t="s">
        <v>1194</v>
      </c>
      <c r="B1" s="2089"/>
      <c r="C1" s="2089"/>
      <c r="D1" s="2089"/>
    </row>
    <row r="2" spans="1:7" ht="9.75" customHeight="1">
      <c r="A2" s="615"/>
      <c r="B2" s="614"/>
    </row>
    <row r="3" spans="1:7" ht="18" customHeight="1" thickBot="1">
      <c r="A3" s="557" t="s">
        <v>1193</v>
      </c>
      <c r="D3" s="613"/>
    </row>
    <row r="4" spans="1:7" ht="18" customHeight="1">
      <c r="A4" s="2090" t="s">
        <v>1165</v>
      </c>
      <c r="B4" s="2092" t="s">
        <v>1164</v>
      </c>
      <c r="C4" s="2093"/>
      <c r="D4" s="2093"/>
      <c r="E4" s="2084" t="s">
        <v>1163</v>
      </c>
      <c r="F4" s="2085"/>
      <c r="G4" s="2086"/>
    </row>
    <row r="5" spans="1:7" ht="18" customHeight="1" thickBot="1">
      <c r="A5" s="2091"/>
      <c r="B5" s="612" t="s">
        <v>1162</v>
      </c>
      <c r="C5" s="542" t="s">
        <v>1161</v>
      </c>
      <c r="D5" s="541" t="s">
        <v>1160</v>
      </c>
      <c r="E5" s="543" t="s">
        <v>1162</v>
      </c>
      <c r="F5" s="542" t="s">
        <v>1161</v>
      </c>
      <c r="G5" s="541" t="s">
        <v>1160</v>
      </c>
    </row>
    <row r="6" spans="1:7" ht="18" customHeight="1">
      <c r="A6" s="531" t="s">
        <v>1192</v>
      </c>
      <c r="B6" s="590">
        <v>5644</v>
      </c>
      <c r="C6" s="611">
        <v>5611</v>
      </c>
      <c r="D6" s="588">
        <v>5343</v>
      </c>
      <c r="E6" s="587">
        <v>0.4</v>
      </c>
      <c r="F6" s="584">
        <v>0.4</v>
      </c>
      <c r="G6" s="593">
        <v>0.4</v>
      </c>
    </row>
    <row r="7" spans="1:7" ht="18" customHeight="1">
      <c r="A7" s="531" t="s">
        <v>1191</v>
      </c>
      <c r="B7" s="590">
        <v>5584</v>
      </c>
      <c r="C7" s="609">
        <v>5563</v>
      </c>
      <c r="D7" s="588">
        <v>5314</v>
      </c>
      <c r="E7" s="587">
        <v>0.4</v>
      </c>
      <c r="F7" s="584">
        <v>0.4</v>
      </c>
      <c r="G7" s="610">
        <v>0.4</v>
      </c>
    </row>
    <row r="8" spans="1:7" ht="18" customHeight="1">
      <c r="A8" s="531" t="s">
        <v>1190</v>
      </c>
      <c r="B8" s="590">
        <v>57</v>
      </c>
      <c r="C8" s="609">
        <v>45</v>
      </c>
      <c r="D8" s="588">
        <v>26</v>
      </c>
      <c r="E8" s="587">
        <v>0</v>
      </c>
      <c r="F8" s="584">
        <v>0</v>
      </c>
      <c r="G8" s="593">
        <v>0</v>
      </c>
    </row>
    <row r="9" spans="1:7" ht="18" customHeight="1">
      <c r="A9" s="531" t="s">
        <v>1189</v>
      </c>
      <c r="B9" s="590">
        <v>3</v>
      </c>
      <c r="C9" s="608">
        <v>3</v>
      </c>
      <c r="D9" s="600">
        <v>3</v>
      </c>
      <c r="E9" s="587">
        <v>0</v>
      </c>
      <c r="F9" s="598">
        <v>0</v>
      </c>
      <c r="G9" s="593">
        <v>0</v>
      </c>
    </row>
    <row r="10" spans="1:7" ht="18" customHeight="1">
      <c r="A10" s="596" t="s">
        <v>1188</v>
      </c>
      <c r="B10" s="595">
        <v>189636</v>
      </c>
      <c r="C10" s="607">
        <v>217863</v>
      </c>
      <c r="D10" s="594">
        <f>SUM(D11:D13)</f>
        <v>220635</v>
      </c>
      <c r="E10" s="606">
        <v>13.9</v>
      </c>
      <c r="F10" s="584">
        <v>15.4</v>
      </c>
      <c r="G10" s="605">
        <v>15.3</v>
      </c>
    </row>
    <row r="11" spans="1:7" ht="18" customHeight="1">
      <c r="A11" s="531" t="s">
        <v>1187</v>
      </c>
      <c r="B11" s="604">
        <v>237</v>
      </c>
      <c r="C11" s="577">
        <v>268</v>
      </c>
      <c r="D11" s="588">
        <v>270</v>
      </c>
      <c r="E11" s="587">
        <v>0</v>
      </c>
      <c r="F11" s="584">
        <v>0</v>
      </c>
      <c r="G11" s="593">
        <v>0</v>
      </c>
    </row>
    <row r="12" spans="1:7" ht="18" customHeight="1">
      <c r="A12" s="531" t="s">
        <v>1186</v>
      </c>
      <c r="B12" s="590">
        <v>116891</v>
      </c>
      <c r="C12" s="577">
        <v>135219</v>
      </c>
      <c r="D12" s="588">
        <v>132396</v>
      </c>
      <c r="E12" s="587">
        <v>8.6</v>
      </c>
      <c r="F12" s="584">
        <v>9.5</v>
      </c>
      <c r="G12" s="593">
        <v>9.1999999999999993</v>
      </c>
    </row>
    <row r="13" spans="1:7" ht="18" customHeight="1">
      <c r="A13" s="603" t="s">
        <v>1185</v>
      </c>
      <c r="B13" s="602">
        <v>72508</v>
      </c>
      <c r="C13" s="601">
        <v>82376</v>
      </c>
      <c r="D13" s="600">
        <v>87969</v>
      </c>
      <c r="E13" s="599">
        <v>5.3</v>
      </c>
      <c r="F13" s="598">
        <v>5.8</v>
      </c>
      <c r="G13" s="597">
        <v>6.1</v>
      </c>
    </row>
    <row r="14" spans="1:7" ht="18" customHeight="1">
      <c r="A14" s="596" t="s">
        <v>1184</v>
      </c>
      <c r="B14" s="595">
        <v>1162415</v>
      </c>
      <c r="C14" s="577">
        <v>1186096</v>
      </c>
      <c r="D14" s="594">
        <v>1212124</v>
      </c>
      <c r="E14" s="587">
        <v>85.3</v>
      </c>
      <c r="F14" s="584">
        <v>83.7</v>
      </c>
      <c r="G14" s="593">
        <v>83.8</v>
      </c>
    </row>
    <row r="15" spans="1:7" ht="18" customHeight="1">
      <c r="A15" s="531" t="s">
        <v>1183</v>
      </c>
      <c r="B15" s="590">
        <v>17208</v>
      </c>
      <c r="C15" s="577">
        <v>18212</v>
      </c>
      <c r="D15" s="588">
        <v>20733</v>
      </c>
      <c r="E15" s="587">
        <v>1.3</v>
      </c>
      <c r="F15" s="584">
        <v>1.3</v>
      </c>
      <c r="G15" s="593">
        <v>1.4</v>
      </c>
    </row>
    <row r="16" spans="1:7" ht="18" customHeight="1">
      <c r="A16" s="531" t="s">
        <v>1182</v>
      </c>
      <c r="B16" s="590">
        <v>97301</v>
      </c>
      <c r="C16" s="577">
        <v>96140</v>
      </c>
      <c r="D16" s="588">
        <v>97235</v>
      </c>
      <c r="E16" s="587">
        <v>7.1</v>
      </c>
      <c r="F16" s="583">
        <v>6.8</v>
      </c>
      <c r="G16" s="578">
        <v>6.7</v>
      </c>
    </row>
    <row r="17" spans="1:19" ht="18" customHeight="1">
      <c r="A17" s="531" t="s">
        <v>1181</v>
      </c>
      <c r="B17" s="590">
        <v>30891</v>
      </c>
      <c r="C17" s="577">
        <v>33455</v>
      </c>
      <c r="D17" s="588">
        <v>34288</v>
      </c>
      <c r="E17" s="587">
        <v>2.2999999999999998</v>
      </c>
      <c r="F17" s="583">
        <v>2.4</v>
      </c>
      <c r="G17" s="578">
        <v>2.4</v>
      </c>
    </row>
    <row r="18" spans="1:19" ht="18" customHeight="1">
      <c r="A18" s="531" t="s">
        <v>1180</v>
      </c>
      <c r="B18" s="590">
        <v>27636</v>
      </c>
      <c r="C18" s="577">
        <v>29110</v>
      </c>
      <c r="D18" s="588">
        <v>29740</v>
      </c>
      <c r="E18" s="587">
        <v>2</v>
      </c>
      <c r="F18" s="583">
        <v>2.1</v>
      </c>
      <c r="G18" s="578">
        <v>2.1</v>
      </c>
      <c r="I18" s="592"/>
      <c r="J18" s="591"/>
      <c r="K18" s="591"/>
      <c r="L18" s="591"/>
      <c r="M18" s="591"/>
      <c r="N18" s="591"/>
      <c r="O18" s="591"/>
      <c r="P18" s="591"/>
      <c r="Q18" s="591"/>
      <c r="R18" s="591"/>
      <c r="S18" s="591"/>
    </row>
    <row r="19" spans="1:19" ht="18" customHeight="1">
      <c r="A19" s="531" t="s">
        <v>1179</v>
      </c>
      <c r="B19" s="590">
        <v>36985</v>
      </c>
      <c r="C19" s="577">
        <v>35240</v>
      </c>
      <c r="D19" s="588">
        <v>32465</v>
      </c>
      <c r="E19" s="587">
        <v>2.7</v>
      </c>
      <c r="F19" s="583">
        <v>2.5</v>
      </c>
      <c r="G19" s="578">
        <v>2.2000000000000002</v>
      </c>
      <c r="I19" s="591"/>
      <c r="J19" s="592"/>
      <c r="K19" s="591"/>
      <c r="L19" s="591"/>
      <c r="M19" s="591"/>
      <c r="N19" s="591"/>
      <c r="O19" s="591"/>
      <c r="P19" s="591"/>
      <c r="Q19" s="591"/>
      <c r="R19" s="591"/>
      <c r="S19" s="591"/>
    </row>
    <row r="20" spans="1:19" ht="18" customHeight="1">
      <c r="A20" s="531" t="s">
        <v>1178</v>
      </c>
      <c r="B20" s="590">
        <v>33183</v>
      </c>
      <c r="C20" s="577">
        <v>33678</v>
      </c>
      <c r="D20" s="588">
        <v>33878</v>
      </c>
      <c r="E20" s="587">
        <v>2.4</v>
      </c>
      <c r="F20" s="583">
        <v>2.4</v>
      </c>
      <c r="G20" s="578">
        <v>2.2999999999999998</v>
      </c>
      <c r="I20" s="591"/>
      <c r="J20" s="591"/>
      <c r="K20" s="591"/>
      <c r="L20" s="591"/>
      <c r="M20" s="591"/>
      <c r="N20" s="591"/>
      <c r="O20" s="591"/>
      <c r="P20" s="591"/>
      <c r="Q20" s="591"/>
      <c r="R20" s="591"/>
      <c r="S20" s="591"/>
    </row>
    <row r="21" spans="1:19" ht="18" customHeight="1">
      <c r="A21" s="531" t="s">
        <v>1177</v>
      </c>
      <c r="B21" s="590">
        <v>96966</v>
      </c>
      <c r="C21" s="589">
        <v>98846</v>
      </c>
      <c r="D21" s="588">
        <v>102201</v>
      </c>
      <c r="E21" s="587">
        <v>7.1</v>
      </c>
      <c r="F21" s="583">
        <v>7</v>
      </c>
      <c r="G21" s="578">
        <v>7.1</v>
      </c>
    </row>
    <row r="22" spans="1:19" ht="18" customHeight="1">
      <c r="A22" s="531" t="s">
        <v>1176</v>
      </c>
      <c r="B22" s="586">
        <v>581711</v>
      </c>
      <c r="C22" s="586">
        <v>593430</v>
      </c>
      <c r="D22" s="585">
        <v>613345</v>
      </c>
      <c r="E22" s="584">
        <v>42.7</v>
      </c>
      <c r="F22" s="583">
        <v>41.9</v>
      </c>
      <c r="G22" s="578">
        <v>42.4</v>
      </c>
    </row>
    <row r="23" spans="1:19" ht="18" customHeight="1">
      <c r="A23" s="531" t="s">
        <v>1175</v>
      </c>
      <c r="B23" s="586">
        <v>31272</v>
      </c>
      <c r="C23" s="586">
        <v>31679</v>
      </c>
      <c r="D23" s="585">
        <v>33285</v>
      </c>
      <c r="E23" s="584">
        <v>2.2999999999999998</v>
      </c>
      <c r="F23" s="583">
        <v>2.2000000000000002</v>
      </c>
      <c r="G23" s="578">
        <v>2.2999999999999998</v>
      </c>
      <c r="K23" s="75"/>
    </row>
    <row r="24" spans="1:19" ht="18" customHeight="1">
      <c r="A24" s="531" t="s">
        <v>1174</v>
      </c>
      <c r="B24" s="586">
        <v>71866</v>
      </c>
      <c r="C24" s="586">
        <v>76476</v>
      </c>
      <c r="D24" s="585">
        <v>69976</v>
      </c>
      <c r="E24" s="584">
        <v>5.3</v>
      </c>
      <c r="F24" s="583">
        <v>5.4</v>
      </c>
      <c r="G24" s="578">
        <v>4.8</v>
      </c>
    </row>
    <row r="25" spans="1:19" ht="18" customHeight="1">
      <c r="A25" s="531" t="s">
        <v>1173</v>
      </c>
      <c r="B25" s="586">
        <v>89521</v>
      </c>
      <c r="C25" s="586">
        <v>90386</v>
      </c>
      <c r="D25" s="585">
        <v>93415</v>
      </c>
      <c r="E25" s="584">
        <v>6.6</v>
      </c>
      <c r="F25" s="583">
        <v>6.4</v>
      </c>
      <c r="G25" s="578">
        <v>6.5</v>
      </c>
    </row>
    <row r="26" spans="1:19" ht="18" customHeight="1" thickBot="1">
      <c r="A26" s="526" t="s">
        <v>1172</v>
      </c>
      <c r="B26" s="582">
        <v>47874</v>
      </c>
      <c r="C26" s="582">
        <v>49443</v>
      </c>
      <c r="D26" s="581">
        <v>51562</v>
      </c>
      <c r="E26" s="580">
        <v>3.5</v>
      </c>
      <c r="F26" s="579">
        <v>3.5</v>
      </c>
      <c r="G26" s="578">
        <v>3.6</v>
      </c>
    </row>
    <row r="27" spans="1:19" ht="18" customHeight="1" thickBot="1">
      <c r="A27" s="531" t="s">
        <v>1171</v>
      </c>
      <c r="B27" s="575">
        <v>1357695</v>
      </c>
      <c r="C27" s="577">
        <v>1409570</v>
      </c>
      <c r="D27" s="573">
        <v>1438102</v>
      </c>
      <c r="E27" s="576">
        <v>99.6</v>
      </c>
      <c r="F27" s="576">
        <v>99.5</v>
      </c>
      <c r="G27" s="571">
        <v>99.4</v>
      </c>
    </row>
    <row r="28" spans="1:19" ht="18" customHeight="1" thickBot="1">
      <c r="A28" s="505" t="s">
        <v>1170</v>
      </c>
      <c r="B28" s="575">
        <v>19464</v>
      </c>
      <c r="C28" s="574">
        <v>22170</v>
      </c>
      <c r="D28" s="573">
        <v>24313</v>
      </c>
      <c r="E28" s="572">
        <v>1.4</v>
      </c>
      <c r="F28" s="572">
        <v>1.6</v>
      </c>
      <c r="G28" s="571">
        <v>1.7</v>
      </c>
    </row>
    <row r="29" spans="1:19" ht="18" customHeight="1" thickBot="1">
      <c r="A29" s="570" t="s">
        <v>1169</v>
      </c>
      <c r="B29" s="569">
        <v>13717</v>
      </c>
      <c r="C29" s="568">
        <v>14846</v>
      </c>
      <c r="D29" s="567">
        <v>16266</v>
      </c>
      <c r="E29" s="566">
        <v>1</v>
      </c>
      <c r="F29" s="565">
        <v>1</v>
      </c>
      <c r="G29" s="513">
        <v>1.1000000000000001</v>
      </c>
    </row>
    <row r="30" spans="1:19" s="557" customFormat="1" ht="27" customHeight="1" thickTop="1" thickBot="1">
      <c r="A30" s="564" t="s">
        <v>1168</v>
      </c>
      <c r="B30" s="563">
        <v>1363442</v>
      </c>
      <c r="C30" s="562">
        <v>1416894</v>
      </c>
      <c r="D30" s="561">
        <v>1446149</v>
      </c>
      <c r="E30" s="560">
        <v>100</v>
      </c>
      <c r="F30" s="559">
        <v>100</v>
      </c>
      <c r="G30" s="558">
        <v>100</v>
      </c>
    </row>
    <row r="31" spans="1:19" ht="18" hidden="1" customHeight="1">
      <c r="A31" s="531"/>
      <c r="B31" s="556"/>
      <c r="C31" s="555" t="e">
        <f>(#REF!-B31)/#REF!*100</f>
        <v>#REF!</v>
      </c>
      <c r="D31" s="546"/>
      <c r="G31" s="550"/>
    </row>
    <row r="32" spans="1:19" ht="18" hidden="1" customHeight="1">
      <c r="A32" s="531"/>
      <c r="B32" s="554"/>
      <c r="C32" s="553" t="e">
        <f>(#REF!-B32)/#REF!*100</f>
        <v>#REF!</v>
      </c>
      <c r="D32" s="546"/>
      <c r="G32" s="550"/>
    </row>
    <row r="33" spans="1:8" ht="18" hidden="1" customHeight="1">
      <c r="A33" s="531" t="s">
        <v>1167</v>
      </c>
      <c r="B33" s="552"/>
      <c r="C33" s="551" t="e">
        <f>(#REF!-B33)/#REF!*100</f>
        <v>#REF!</v>
      </c>
      <c r="D33" s="546"/>
      <c r="G33" s="550"/>
    </row>
    <row r="34" spans="1:8" ht="15" customHeight="1">
      <c r="A34" s="75"/>
      <c r="B34" s="547"/>
      <c r="C34" s="546"/>
      <c r="D34" s="546"/>
      <c r="G34" s="549"/>
      <c r="H34" s="75"/>
    </row>
    <row r="35" spans="1:8" s="75" customFormat="1" ht="18" customHeight="1" thickBot="1">
      <c r="A35" s="548" t="s">
        <v>1166</v>
      </c>
      <c r="B35" s="547"/>
      <c r="C35" s="546"/>
      <c r="D35" s="546"/>
      <c r="E35" s="545"/>
      <c r="F35" s="545"/>
      <c r="G35" s="544"/>
    </row>
    <row r="36" spans="1:8" ht="18" customHeight="1">
      <c r="A36" s="2090" t="s">
        <v>1165</v>
      </c>
      <c r="B36" s="2092" t="s">
        <v>1164</v>
      </c>
      <c r="C36" s="2093"/>
      <c r="D36" s="2096"/>
      <c r="E36" s="2084" t="s">
        <v>1163</v>
      </c>
      <c r="F36" s="2085"/>
      <c r="G36" s="2086"/>
    </row>
    <row r="37" spans="1:8" ht="18" customHeight="1" thickBot="1">
      <c r="A37" s="2091"/>
      <c r="B37" s="543" t="s">
        <v>1162</v>
      </c>
      <c r="C37" s="542" t="s">
        <v>1161</v>
      </c>
      <c r="D37" s="541" t="s">
        <v>1160</v>
      </c>
      <c r="E37" s="543" t="s">
        <v>1162</v>
      </c>
      <c r="F37" s="542" t="s">
        <v>1161</v>
      </c>
      <c r="G37" s="541" t="s">
        <v>1160</v>
      </c>
    </row>
    <row r="38" spans="1:8" ht="18" customHeight="1">
      <c r="A38" s="519" t="s">
        <v>1159</v>
      </c>
      <c r="B38" s="540">
        <v>573612</v>
      </c>
      <c r="C38" s="539">
        <v>595570</v>
      </c>
      <c r="D38" s="538">
        <v>623425</v>
      </c>
      <c r="E38" s="515">
        <v>66.8</v>
      </c>
      <c r="F38" s="514">
        <v>64.7</v>
      </c>
      <c r="G38" s="535">
        <v>66.3</v>
      </c>
    </row>
    <row r="39" spans="1:8" ht="18" customHeight="1">
      <c r="A39" s="531" t="s">
        <v>1158</v>
      </c>
      <c r="B39" s="518">
        <v>501681</v>
      </c>
      <c r="C39" s="517">
        <v>520988</v>
      </c>
      <c r="D39" s="530">
        <v>547031</v>
      </c>
      <c r="E39" s="529">
        <v>58.4</v>
      </c>
      <c r="F39" s="528">
        <v>56.6</v>
      </c>
      <c r="G39" s="527">
        <v>58.2</v>
      </c>
    </row>
    <row r="40" spans="1:8" ht="18" customHeight="1" thickBot="1">
      <c r="A40" s="526" t="s">
        <v>1157</v>
      </c>
      <c r="B40" s="525">
        <v>71931</v>
      </c>
      <c r="C40" s="524">
        <v>74581</v>
      </c>
      <c r="D40" s="523">
        <v>76394</v>
      </c>
      <c r="E40" s="522">
        <v>8.4</v>
      </c>
      <c r="F40" s="521">
        <v>8.1</v>
      </c>
      <c r="G40" s="520">
        <v>8.1</v>
      </c>
    </row>
    <row r="41" spans="1:8" ht="18" customHeight="1">
      <c r="A41" s="537" t="s">
        <v>1156</v>
      </c>
      <c r="B41" s="518">
        <v>40706</v>
      </c>
      <c r="C41" s="517">
        <v>43809</v>
      </c>
      <c r="D41" s="536">
        <v>46502</v>
      </c>
      <c r="E41" s="515">
        <v>4.7</v>
      </c>
      <c r="F41" s="514">
        <v>4.8</v>
      </c>
      <c r="G41" s="535">
        <v>4.9000000000000004</v>
      </c>
    </row>
    <row r="42" spans="1:8" ht="18" customHeight="1">
      <c r="A42" s="531" t="s">
        <v>1155</v>
      </c>
      <c r="B42" s="518">
        <v>-4383</v>
      </c>
      <c r="C42" s="517">
        <v>-2301</v>
      </c>
      <c r="D42" s="530">
        <v>-1860</v>
      </c>
      <c r="E42" s="534">
        <v>-0.5</v>
      </c>
      <c r="F42" s="533">
        <v>-0.3</v>
      </c>
      <c r="G42" s="532">
        <v>-0.2</v>
      </c>
    </row>
    <row r="43" spans="1:8" ht="18" customHeight="1">
      <c r="A43" s="531" t="s">
        <v>1154</v>
      </c>
      <c r="B43" s="518">
        <v>44725</v>
      </c>
      <c r="C43" s="517">
        <v>45697</v>
      </c>
      <c r="D43" s="530">
        <v>47904</v>
      </c>
      <c r="E43" s="529">
        <v>5.2</v>
      </c>
      <c r="F43" s="528">
        <v>5</v>
      </c>
      <c r="G43" s="527">
        <v>5.0999999999999996</v>
      </c>
    </row>
    <row r="44" spans="1:8" ht="18" customHeight="1" thickBot="1">
      <c r="A44" s="526" t="s">
        <v>1153</v>
      </c>
      <c r="B44" s="525">
        <v>364</v>
      </c>
      <c r="C44" s="524">
        <v>414</v>
      </c>
      <c r="D44" s="523">
        <v>458</v>
      </c>
      <c r="E44" s="522">
        <v>0</v>
      </c>
      <c r="F44" s="521">
        <v>0</v>
      </c>
      <c r="G44" s="520">
        <v>0</v>
      </c>
    </row>
    <row r="45" spans="1:8" ht="18" customHeight="1" thickBot="1">
      <c r="A45" s="519" t="s">
        <v>1152</v>
      </c>
      <c r="B45" s="518">
        <v>244207</v>
      </c>
      <c r="C45" s="517">
        <v>280522</v>
      </c>
      <c r="D45" s="516">
        <v>269761</v>
      </c>
      <c r="E45" s="515">
        <v>28.4</v>
      </c>
      <c r="F45" s="514">
        <v>30.5</v>
      </c>
      <c r="G45" s="513">
        <v>28.7</v>
      </c>
    </row>
    <row r="46" spans="1:8" ht="27" customHeight="1" thickTop="1" thickBot="1">
      <c r="A46" s="512" t="s">
        <v>1151</v>
      </c>
      <c r="B46" s="511">
        <v>858526</v>
      </c>
      <c r="C46" s="510">
        <v>919901</v>
      </c>
      <c r="D46" s="509">
        <v>939688</v>
      </c>
      <c r="E46" s="508">
        <v>100</v>
      </c>
      <c r="F46" s="507">
        <v>100</v>
      </c>
      <c r="G46" s="506">
        <v>100</v>
      </c>
    </row>
    <row r="47" spans="1:8" ht="18" customHeight="1" thickBot="1">
      <c r="A47" s="505" t="s">
        <v>1150</v>
      </c>
      <c r="B47" s="504">
        <v>230398</v>
      </c>
      <c r="C47" s="503">
        <v>233549</v>
      </c>
      <c r="D47" s="502">
        <v>237039</v>
      </c>
      <c r="E47" s="501" t="s">
        <v>772</v>
      </c>
      <c r="F47" s="500" t="s">
        <v>772</v>
      </c>
      <c r="G47" s="499" t="s">
        <v>769</v>
      </c>
    </row>
    <row r="48" spans="1:8" ht="27" customHeight="1" thickBot="1">
      <c r="A48" s="498" t="s">
        <v>1149</v>
      </c>
      <c r="B48" s="497">
        <v>3726</v>
      </c>
      <c r="C48" s="496">
        <v>3939</v>
      </c>
      <c r="D48" s="495">
        <v>3964</v>
      </c>
      <c r="E48" s="494" t="s">
        <v>772</v>
      </c>
      <c r="F48" s="493" t="s">
        <v>772</v>
      </c>
      <c r="G48" s="492" t="s">
        <v>769</v>
      </c>
    </row>
    <row r="49" spans="1:7" ht="18.75" customHeight="1">
      <c r="B49" s="489" t="s">
        <v>1148</v>
      </c>
      <c r="C49" s="2094" t="s">
        <v>1147</v>
      </c>
      <c r="D49" s="2094"/>
      <c r="E49" s="2094"/>
      <c r="F49" s="2094"/>
      <c r="G49" s="2094"/>
    </row>
    <row r="50" spans="1:7" ht="13.5" customHeight="1"/>
    <row r="51" spans="1:7">
      <c r="A51" s="2087" t="s">
        <v>1146</v>
      </c>
      <c r="B51" s="2087"/>
      <c r="C51" s="2087"/>
      <c r="D51" s="2087"/>
      <c r="E51" s="2087"/>
      <c r="F51" s="2087"/>
      <c r="G51" s="490"/>
    </row>
    <row r="52" spans="1:7" ht="13.5" customHeight="1">
      <c r="A52" s="2095"/>
      <c r="B52" s="2095"/>
      <c r="C52" s="2095"/>
      <c r="D52" s="2095"/>
      <c r="E52" s="2095"/>
      <c r="F52" s="2095"/>
      <c r="G52" s="491"/>
    </row>
    <row r="53" spans="1:7">
      <c r="A53" s="2095"/>
      <c r="B53" s="2095"/>
      <c r="C53" s="2095"/>
      <c r="D53" s="2095"/>
      <c r="E53" s="2095"/>
      <c r="F53" s="2095"/>
      <c r="G53" s="491"/>
    </row>
    <row r="54" spans="1:7" ht="29.25" customHeight="1">
      <c r="A54" s="2095"/>
      <c r="B54" s="2095"/>
      <c r="C54" s="2095"/>
      <c r="D54" s="2095"/>
      <c r="E54" s="2095"/>
      <c r="F54" s="2095"/>
      <c r="G54" s="491"/>
    </row>
    <row r="55" spans="1:7" ht="13.5" customHeight="1">
      <c r="A55" s="2087"/>
      <c r="B55" s="2087"/>
      <c r="C55" s="2087"/>
      <c r="D55" s="2087"/>
      <c r="E55" s="2087"/>
      <c r="F55" s="2087"/>
      <c r="G55" s="490"/>
    </row>
    <row r="56" spans="1:7">
      <c r="A56" s="2087"/>
      <c r="B56" s="2087"/>
      <c r="C56" s="2087"/>
      <c r="D56" s="2087"/>
      <c r="E56" s="2087"/>
      <c r="F56" s="2087"/>
      <c r="G56" s="490"/>
    </row>
  </sheetData>
  <mergeCells count="11">
    <mergeCell ref="E36:G36"/>
    <mergeCell ref="A55:F56"/>
    <mergeCell ref="A1:D1"/>
    <mergeCell ref="A36:A37"/>
    <mergeCell ref="B4:D4"/>
    <mergeCell ref="E4:G4"/>
    <mergeCell ref="A4:A5"/>
    <mergeCell ref="C49:G49"/>
    <mergeCell ref="A52:F54"/>
    <mergeCell ref="A51:F51"/>
    <mergeCell ref="B36:D36"/>
  </mergeCells>
  <phoneticPr fontId="3"/>
  <pageMargins left="0.82677165354330717" right="0.23622047244094491" top="0.74803149606299213" bottom="0.74803149606299213" header="0.31496062992125984" footer="0.31496062992125984"/>
  <pageSetup paperSize="9" scale="83" orientation="portrait" verticalDpi="1200" r:id="rId1"/>
  <headerFooter alignWithMargins="0"/>
  <colBreaks count="1" manualBreakCount="1">
    <brk id="7" max="56"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4A1BE-12DD-47E6-BE55-AC14B7B9EBFC}">
  <dimension ref="A1:C28"/>
  <sheetViews>
    <sheetView view="pageBreakPreview" topLeftCell="A25" zoomScaleNormal="100" zoomScaleSheetLayoutView="100" workbookViewId="0"/>
  </sheetViews>
  <sheetFormatPr defaultRowHeight="13.5"/>
  <cols>
    <col min="1" max="1" width="15.25" style="107" customWidth="1"/>
    <col min="2" max="2" width="31.25" style="107" customWidth="1"/>
    <col min="3" max="3" width="31.125" style="107" customWidth="1"/>
    <col min="4" max="4" width="2.125" style="107" customWidth="1"/>
    <col min="5" max="16384" width="9" style="107"/>
  </cols>
  <sheetData>
    <row r="1" spans="1:3" ht="18.75">
      <c r="A1" s="677" t="s">
        <v>1302</v>
      </c>
    </row>
    <row r="2" spans="1:3" ht="14.25" thickBot="1">
      <c r="C2" s="725" t="s">
        <v>1301</v>
      </c>
    </row>
    <row r="3" spans="1:3" ht="19.5" customHeight="1">
      <c r="A3" s="724" t="s">
        <v>1247</v>
      </c>
      <c r="B3" s="2097" t="s">
        <v>1300</v>
      </c>
      <c r="C3" s="2099" t="s">
        <v>1299</v>
      </c>
    </row>
    <row r="4" spans="1:3" ht="19.5" customHeight="1" thickBot="1">
      <c r="A4" s="723" t="s">
        <v>1298</v>
      </c>
      <c r="B4" s="2098"/>
      <c r="C4" s="2100"/>
    </row>
    <row r="5" spans="1:3" ht="19.5" customHeight="1">
      <c r="A5" s="722" t="s">
        <v>1297</v>
      </c>
      <c r="B5" s="721">
        <v>1775200</v>
      </c>
      <c r="C5" s="720">
        <v>1924200</v>
      </c>
    </row>
    <row r="6" spans="1:3" ht="19.5" customHeight="1">
      <c r="A6" s="716" t="s">
        <v>1296</v>
      </c>
      <c r="B6" s="719">
        <v>1752300</v>
      </c>
      <c r="C6" s="717">
        <v>1879500</v>
      </c>
    </row>
    <row r="7" spans="1:3" ht="19.5" customHeight="1">
      <c r="A7" s="716" t="s">
        <v>1244</v>
      </c>
      <c r="B7" s="719">
        <v>1975200</v>
      </c>
      <c r="C7" s="717">
        <v>2124700</v>
      </c>
    </row>
    <row r="8" spans="1:3" ht="19.5" customHeight="1">
      <c r="A8" s="716" t="s">
        <v>1243</v>
      </c>
      <c r="B8" s="719">
        <v>2487800</v>
      </c>
      <c r="C8" s="717">
        <v>2652900</v>
      </c>
    </row>
    <row r="9" spans="1:3" ht="19.5" customHeight="1">
      <c r="A9" s="716" t="s">
        <v>1242</v>
      </c>
      <c r="B9" s="719">
        <v>2708300</v>
      </c>
      <c r="C9" s="717">
        <v>3274400</v>
      </c>
    </row>
    <row r="10" spans="1:3" ht="19.5" customHeight="1">
      <c r="A10" s="716" t="s">
        <v>1241</v>
      </c>
      <c r="B10" s="719">
        <v>3011300</v>
      </c>
      <c r="C10" s="717">
        <v>3673600</v>
      </c>
    </row>
    <row r="11" spans="1:3" ht="19.5" customHeight="1">
      <c r="A11" s="716" t="s">
        <v>1240</v>
      </c>
      <c r="B11" s="719">
        <v>2979300</v>
      </c>
      <c r="C11" s="717">
        <v>3564800</v>
      </c>
    </row>
    <row r="12" spans="1:3" ht="19.5" customHeight="1">
      <c r="A12" s="716" t="s">
        <v>1239</v>
      </c>
      <c r="B12" s="719">
        <v>2937800</v>
      </c>
      <c r="C12" s="717">
        <v>4015800</v>
      </c>
    </row>
    <row r="13" spans="1:3" ht="19.5" customHeight="1">
      <c r="A13" s="716" t="s">
        <v>1238</v>
      </c>
      <c r="B13" s="719">
        <v>2950000</v>
      </c>
      <c r="C13" s="717">
        <v>3725100</v>
      </c>
    </row>
    <row r="14" spans="1:3" ht="19.5" customHeight="1">
      <c r="A14" s="716" t="s">
        <v>1237</v>
      </c>
      <c r="B14" s="719">
        <v>2769300</v>
      </c>
      <c r="C14" s="717">
        <v>3802900</v>
      </c>
    </row>
    <row r="15" spans="1:3" ht="19.5" customHeight="1">
      <c r="A15" s="716" t="s">
        <v>1236</v>
      </c>
      <c r="B15" s="719">
        <v>2781700</v>
      </c>
      <c r="C15" s="717">
        <v>3774900</v>
      </c>
    </row>
    <row r="16" spans="1:3" ht="19.5" customHeight="1">
      <c r="A16" s="716" t="s">
        <v>1235</v>
      </c>
      <c r="B16" s="719">
        <v>2610400</v>
      </c>
      <c r="C16" s="717">
        <v>3626500</v>
      </c>
    </row>
    <row r="17" spans="1:3" ht="19.5" customHeight="1">
      <c r="A17" s="716" t="s">
        <v>1234</v>
      </c>
      <c r="B17" s="718">
        <v>2483900</v>
      </c>
      <c r="C17" s="717">
        <v>3541600</v>
      </c>
    </row>
    <row r="18" spans="1:3" ht="19.5" customHeight="1">
      <c r="A18" s="716" t="s">
        <v>9</v>
      </c>
      <c r="B18" s="712">
        <v>2083900</v>
      </c>
      <c r="C18" s="715">
        <v>3161600</v>
      </c>
    </row>
    <row r="19" spans="1:3" ht="19.5" customHeight="1">
      <c r="A19" s="716" t="s">
        <v>8</v>
      </c>
      <c r="B19" s="712">
        <v>2137700</v>
      </c>
      <c r="C19" s="715">
        <v>3454400</v>
      </c>
    </row>
    <row r="20" spans="1:3" ht="19.5" customHeight="1">
      <c r="A20" s="716" t="s">
        <v>7</v>
      </c>
      <c r="B20" s="712">
        <v>2051700</v>
      </c>
      <c r="C20" s="715">
        <v>3316100</v>
      </c>
    </row>
    <row r="21" spans="1:3" ht="19.5" customHeight="1">
      <c r="A21" s="714" t="s">
        <v>6</v>
      </c>
      <c r="B21" s="713">
        <v>2094000</v>
      </c>
      <c r="C21" s="711">
        <v>3419400</v>
      </c>
    </row>
    <row r="22" spans="1:3" ht="19.5" customHeight="1">
      <c r="A22" s="710" t="s">
        <v>5</v>
      </c>
      <c r="B22" s="713">
        <v>1967900</v>
      </c>
      <c r="C22" s="711">
        <v>3320400</v>
      </c>
    </row>
    <row r="23" spans="1:3" ht="19.5" customHeight="1">
      <c r="A23" s="710" t="s">
        <v>4</v>
      </c>
      <c r="B23" s="712">
        <v>2217100</v>
      </c>
      <c r="C23" s="711">
        <v>3696400</v>
      </c>
    </row>
    <row r="24" spans="1:3" ht="19.5" customHeight="1">
      <c r="A24" s="710" t="s">
        <v>3</v>
      </c>
      <c r="B24" s="709">
        <v>2257900</v>
      </c>
      <c r="C24" s="708">
        <v>3845500</v>
      </c>
    </row>
    <row r="25" spans="1:3" ht="19.5" customHeight="1">
      <c r="A25" s="710" t="s">
        <v>1264</v>
      </c>
      <c r="B25" s="709">
        <v>2474600</v>
      </c>
      <c r="C25" s="708">
        <v>4216900</v>
      </c>
    </row>
    <row r="26" spans="1:3" ht="19.5" customHeight="1" thickBot="1">
      <c r="A26" s="707" t="s">
        <v>1295</v>
      </c>
      <c r="B26" s="706">
        <v>2509000</v>
      </c>
      <c r="C26" s="705">
        <v>4259000</v>
      </c>
    </row>
    <row r="27" spans="1:3" ht="19.5" customHeight="1">
      <c r="A27" s="704"/>
      <c r="B27" s="703"/>
      <c r="C27" s="703" t="s">
        <v>1294</v>
      </c>
    </row>
    <row r="28" spans="1:3">
      <c r="A28" s="2101" t="s">
        <v>1293</v>
      </c>
      <c r="B28" s="2101"/>
      <c r="C28" s="2101"/>
    </row>
  </sheetData>
  <mergeCells count="3">
    <mergeCell ref="B3:B4"/>
    <mergeCell ref="C3:C4"/>
    <mergeCell ref="A28:C28"/>
  </mergeCells>
  <phoneticPr fontId="3"/>
  <printOptions horizontalCentered="1"/>
  <pageMargins left="0.78740157480314965" right="0.78740157480314965" top="0.98425196850393704" bottom="0.98425196850393704" header="0.51181102362204722" footer="0.51181102362204722"/>
  <pageSetup paperSize="9" scale="93"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3EB2F-6FC9-4604-9196-4A2EF034553C}">
  <sheetPr>
    <pageSetUpPr fitToPage="1"/>
  </sheetPr>
  <dimension ref="A1:V196"/>
  <sheetViews>
    <sheetView view="pageBreakPreview" topLeftCell="A46" zoomScaleNormal="100" zoomScaleSheetLayoutView="100" workbookViewId="0">
      <selection activeCell="H58" sqref="H58"/>
    </sheetView>
  </sheetViews>
  <sheetFormatPr defaultRowHeight="18.75"/>
  <cols>
    <col min="1" max="1" width="10.625" style="726" customWidth="1"/>
    <col min="2" max="3" width="9.125" style="726" customWidth="1"/>
    <col min="4" max="4" width="11" style="726" bestFit="1" customWidth="1"/>
    <col min="5" max="11" width="9.125" style="726" customWidth="1"/>
    <col min="12" max="14" width="9.125" style="727" customWidth="1"/>
    <col min="15" max="16384" width="9" style="726"/>
  </cols>
  <sheetData>
    <row r="1" spans="1:22" ht="20.100000000000001" customHeight="1">
      <c r="A1" s="885" t="s">
        <v>1362</v>
      </c>
    </row>
    <row r="2" spans="1:22" ht="20.100000000000001" customHeight="1"/>
    <row r="3" spans="1:22" ht="20.100000000000001" customHeight="1" thickBot="1">
      <c r="A3" s="884" t="s">
        <v>1361</v>
      </c>
      <c r="H3" s="883"/>
      <c r="I3" s="883"/>
      <c r="J3" s="883"/>
      <c r="K3" s="883"/>
      <c r="L3" s="883"/>
      <c r="M3" s="882" t="s">
        <v>1326</v>
      </c>
      <c r="V3" s="729"/>
    </row>
    <row r="4" spans="1:22" s="729" customFormat="1" ht="15" customHeight="1">
      <c r="A4" s="2124" t="s">
        <v>1298</v>
      </c>
      <c r="B4" s="2126" t="s">
        <v>1360</v>
      </c>
      <c r="C4" s="2127"/>
      <c r="D4" s="2130" t="s">
        <v>1359</v>
      </c>
      <c r="E4" s="2131"/>
      <c r="F4" s="2132" t="s">
        <v>1358</v>
      </c>
      <c r="G4" s="2133"/>
      <c r="H4" s="2134"/>
      <c r="I4" s="2135" t="s">
        <v>1357</v>
      </c>
      <c r="J4" s="2131"/>
      <c r="K4" s="881" t="s">
        <v>1356</v>
      </c>
      <c r="L4" s="2136" t="s">
        <v>1355</v>
      </c>
      <c r="M4" s="2141" t="s">
        <v>1354</v>
      </c>
    </row>
    <row r="5" spans="1:22" s="729" customFormat="1" ht="15" customHeight="1" thickBot="1">
      <c r="A5" s="2125"/>
      <c r="B5" s="2128"/>
      <c r="C5" s="2129"/>
      <c r="D5" s="877" t="s">
        <v>1351</v>
      </c>
      <c r="E5" s="876" t="s">
        <v>1352</v>
      </c>
      <c r="F5" s="880" t="s">
        <v>1351</v>
      </c>
      <c r="G5" s="879" t="s">
        <v>1352</v>
      </c>
      <c r="H5" s="878" t="s">
        <v>1353</v>
      </c>
      <c r="I5" s="877" t="s">
        <v>1351</v>
      </c>
      <c r="J5" s="876" t="s">
        <v>1352</v>
      </c>
      <c r="K5" s="875" t="s">
        <v>1351</v>
      </c>
      <c r="L5" s="2137"/>
      <c r="M5" s="2142"/>
    </row>
    <row r="6" spans="1:22" s="729" customFormat="1" ht="15" customHeight="1">
      <c r="A6" s="2140" t="s">
        <v>1350</v>
      </c>
      <c r="B6" s="2143" t="s">
        <v>1337</v>
      </c>
      <c r="C6" s="2144"/>
      <c r="D6" s="868"/>
      <c r="E6" s="864"/>
      <c r="F6" s="868">
        <v>643</v>
      </c>
      <c r="G6" s="867">
        <v>51</v>
      </c>
      <c r="H6" s="866">
        <v>103</v>
      </c>
      <c r="I6" s="865">
        <v>9168</v>
      </c>
      <c r="J6" s="864">
        <v>394</v>
      </c>
      <c r="K6" s="863">
        <v>1512</v>
      </c>
      <c r="L6" s="840">
        <f t="shared" ref="L6:L53" si="0">SUM(D6:K6)</f>
        <v>11871</v>
      </c>
      <c r="M6" s="2117">
        <f>SUM(L6:L9)</f>
        <v>66069</v>
      </c>
    </row>
    <row r="7" spans="1:22" s="729" customFormat="1" ht="15" customHeight="1">
      <c r="A7" s="2121"/>
      <c r="B7" s="2114" t="s">
        <v>1336</v>
      </c>
      <c r="C7" s="2115"/>
      <c r="D7" s="868"/>
      <c r="E7" s="864"/>
      <c r="F7" s="868">
        <v>643</v>
      </c>
      <c r="G7" s="867">
        <v>10</v>
      </c>
      <c r="H7" s="866">
        <v>93</v>
      </c>
      <c r="I7" s="865">
        <v>9143</v>
      </c>
      <c r="J7" s="864">
        <v>112</v>
      </c>
      <c r="K7" s="863">
        <v>1068</v>
      </c>
      <c r="L7" s="840">
        <f t="shared" si="0"/>
        <v>11069</v>
      </c>
      <c r="M7" s="2117"/>
    </row>
    <row r="8" spans="1:22" s="729" customFormat="1" ht="15" customHeight="1">
      <c r="A8" s="2121"/>
      <c r="B8" s="2114" t="s">
        <v>1335</v>
      </c>
      <c r="C8" s="2115"/>
      <c r="D8" s="868"/>
      <c r="E8" s="864"/>
      <c r="F8" s="868">
        <v>876</v>
      </c>
      <c r="G8" s="867">
        <v>86</v>
      </c>
      <c r="H8" s="866">
        <v>116</v>
      </c>
      <c r="I8" s="865">
        <v>13211</v>
      </c>
      <c r="J8" s="864">
        <v>386</v>
      </c>
      <c r="K8" s="863">
        <v>3292</v>
      </c>
      <c r="L8" s="840">
        <f t="shared" si="0"/>
        <v>17967</v>
      </c>
      <c r="M8" s="2117"/>
    </row>
    <row r="9" spans="1:22" s="729" customFormat="1" ht="15" customHeight="1">
      <c r="A9" s="2121"/>
      <c r="B9" s="2119" t="s">
        <v>1334</v>
      </c>
      <c r="C9" s="2120"/>
      <c r="D9" s="862">
        <v>3062</v>
      </c>
      <c r="E9" s="858">
        <v>295</v>
      </c>
      <c r="F9" s="862">
        <v>1335</v>
      </c>
      <c r="G9" s="861">
        <v>47</v>
      </c>
      <c r="H9" s="860">
        <v>97</v>
      </c>
      <c r="I9" s="859">
        <v>15367</v>
      </c>
      <c r="J9" s="858">
        <v>114</v>
      </c>
      <c r="K9" s="857">
        <v>4845</v>
      </c>
      <c r="L9" s="856">
        <f t="shared" si="0"/>
        <v>25162</v>
      </c>
      <c r="M9" s="2118"/>
    </row>
    <row r="10" spans="1:22" s="729" customFormat="1" ht="15" customHeight="1">
      <c r="A10" s="2121" t="s">
        <v>1349</v>
      </c>
      <c r="B10" s="2122" t="s">
        <v>1337</v>
      </c>
      <c r="C10" s="2123"/>
      <c r="D10" s="871"/>
      <c r="E10" s="870"/>
      <c r="F10" s="874">
        <v>1017</v>
      </c>
      <c r="G10" s="873">
        <v>62</v>
      </c>
      <c r="H10" s="872">
        <v>118</v>
      </c>
      <c r="I10" s="871">
        <v>9743</v>
      </c>
      <c r="J10" s="870">
        <v>481</v>
      </c>
      <c r="K10" s="869">
        <v>1725</v>
      </c>
      <c r="L10" s="847">
        <f t="shared" si="0"/>
        <v>13146</v>
      </c>
      <c r="M10" s="2116">
        <f>SUM(L10:L13)</f>
        <v>67381</v>
      </c>
    </row>
    <row r="11" spans="1:22" s="729" customFormat="1" ht="15" customHeight="1">
      <c r="A11" s="2121"/>
      <c r="B11" s="2114" t="s">
        <v>1336</v>
      </c>
      <c r="C11" s="2115"/>
      <c r="D11" s="865"/>
      <c r="E11" s="864"/>
      <c r="F11" s="868">
        <v>999</v>
      </c>
      <c r="G11" s="867">
        <v>6</v>
      </c>
      <c r="H11" s="866">
        <v>123</v>
      </c>
      <c r="I11" s="865">
        <v>10852</v>
      </c>
      <c r="J11" s="864">
        <v>120</v>
      </c>
      <c r="K11" s="863">
        <v>1673</v>
      </c>
      <c r="L11" s="840">
        <f t="shared" si="0"/>
        <v>13773</v>
      </c>
      <c r="M11" s="2117"/>
    </row>
    <row r="12" spans="1:22" s="729" customFormat="1" ht="15" customHeight="1">
      <c r="A12" s="2121"/>
      <c r="B12" s="2114" t="s">
        <v>1335</v>
      </c>
      <c r="C12" s="2115"/>
      <c r="D12" s="865"/>
      <c r="E12" s="864"/>
      <c r="F12" s="868">
        <v>1046</v>
      </c>
      <c r="G12" s="867">
        <v>38</v>
      </c>
      <c r="H12" s="866">
        <v>205</v>
      </c>
      <c r="I12" s="865">
        <v>13961</v>
      </c>
      <c r="J12" s="864">
        <v>336</v>
      </c>
      <c r="K12" s="863">
        <v>3913</v>
      </c>
      <c r="L12" s="840">
        <f t="shared" si="0"/>
        <v>19499</v>
      </c>
      <c r="M12" s="2117"/>
    </row>
    <row r="13" spans="1:22" s="729" customFormat="1" ht="15" customHeight="1">
      <c r="A13" s="2121"/>
      <c r="B13" s="2119" t="s">
        <v>1334</v>
      </c>
      <c r="C13" s="2120"/>
      <c r="D13" s="859">
        <v>805</v>
      </c>
      <c r="E13" s="858">
        <v>304</v>
      </c>
      <c r="F13" s="862">
        <v>1272</v>
      </c>
      <c r="G13" s="861">
        <v>34</v>
      </c>
      <c r="H13" s="860">
        <v>135</v>
      </c>
      <c r="I13" s="859">
        <v>14186</v>
      </c>
      <c r="J13" s="858">
        <v>110</v>
      </c>
      <c r="K13" s="857">
        <v>4117</v>
      </c>
      <c r="L13" s="856">
        <f t="shared" si="0"/>
        <v>20963</v>
      </c>
      <c r="M13" s="2118"/>
    </row>
    <row r="14" spans="1:22" s="729" customFormat="1" ht="15" customHeight="1">
      <c r="A14" s="2140" t="s">
        <v>1348</v>
      </c>
      <c r="B14" s="2143" t="s">
        <v>1337</v>
      </c>
      <c r="C14" s="2144"/>
      <c r="D14" s="865"/>
      <c r="E14" s="864"/>
      <c r="F14" s="868">
        <v>949</v>
      </c>
      <c r="G14" s="867">
        <v>69</v>
      </c>
      <c r="H14" s="866">
        <v>186</v>
      </c>
      <c r="I14" s="865">
        <v>10624</v>
      </c>
      <c r="J14" s="864">
        <v>454</v>
      </c>
      <c r="K14" s="863">
        <v>2483</v>
      </c>
      <c r="L14" s="840">
        <f t="shared" si="0"/>
        <v>14765</v>
      </c>
      <c r="M14" s="2117">
        <f>SUM(L14:L17)</f>
        <v>68218</v>
      </c>
    </row>
    <row r="15" spans="1:22" s="729" customFormat="1" ht="15" customHeight="1">
      <c r="A15" s="2121"/>
      <c r="B15" s="2114" t="s">
        <v>1336</v>
      </c>
      <c r="C15" s="2115"/>
      <c r="D15" s="865"/>
      <c r="E15" s="864"/>
      <c r="F15" s="868">
        <v>778</v>
      </c>
      <c r="G15" s="867">
        <v>6</v>
      </c>
      <c r="H15" s="866">
        <v>137</v>
      </c>
      <c r="I15" s="865">
        <v>9604</v>
      </c>
      <c r="J15" s="864">
        <v>109</v>
      </c>
      <c r="K15" s="863">
        <v>1169</v>
      </c>
      <c r="L15" s="840">
        <f t="shared" si="0"/>
        <v>11803</v>
      </c>
      <c r="M15" s="2117"/>
    </row>
    <row r="16" spans="1:22" s="729" customFormat="1" ht="15" customHeight="1">
      <c r="A16" s="2121"/>
      <c r="B16" s="2114" t="s">
        <v>1335</v>
      </c>
      <c r="C16" s="2115"/>
      <c r="D16" s="865"/>
      <c r="E16" s="864"/>
      <c r="F16" s="868">
        <v>1140</v>
      </c>
      <c r="G16" s="867">
        <v>62</v>
      </c>
      <c r="H16" s="866">
        <v>197</v>
      </c>
      <c r="I16" s="865">
        <v>13431</v>
      </c>
      <c r="J16" s="864">
        <v>441</v>
      </c>
      <c r="K16" s="863">
        <v>3524</v>
      </c>
      <c r="L16" s="840">
        <f t="shared" si="0"/>
        <v>18795</v>
      </c>
      <c r="M16" s="2117"/>
    </row>
    <row r="17" spans="1:22" s="729" customFormat="1" ht="15" customHeight="1">
      <c r="A17" s="2138"/>
      <c r="B17" s="2114" t="s">
        <v>1334</v>
      </c>
      <c r="C17" s="2115"/>
      <c r="D17" s="865">
        <v>1472</v>
      </c>
      <c r="E17" s="864">
        <v>183</v>
      </c>
      <c r="F17" s="868">
        <v>1205</v>
      </c>
      <c r="G17" s="867">
        <v>31</v>
      </c>
      <c r="H17" s="866">
        <v>117</v>
      </c>
      <c r="I17" s="865">
        <v>14711</v>
      </c>
      <c r="J17" s="864">
        <v>130</v>
      </c>
      <c r="K17" s="863">
        <v>5006</v>
      </c>
      <c r="L17" s="840">
        <f t="shared" si="0"/>
        <v>22855</v>
      </c>
      <c r="M17" s="2117"/>
      <c r="V17" s="730"/>
    </row>
    <row r="18" spans="1:22" s="729" customFormat="1" ht="15" customHeight="1">
      <c r="A18" s="2138" t="s">
        <v>1347</v>
      </c>
      <c r="B18" s="2122" t="s">
        <v>1337</v>
      </c>
      <c r="C18" s="2123"/>
      <c r="D18" s="871"/>
      <c r="E18" s="870"/>
      <c r="F18" s="874">
        <v>690</v>
      </c>
      <c r="G18" s="873">
        <v>10</v>
      </c>
      <c r="H18" s="872">
        <v>126</v>
      </c>
      <c r="I18" s="871">
        <v>7044</v>
      </c>
      <c r="J18" s="870">
        <v>42</v>
      </c>
      <c r="K18" s="869">
        <v>1112</v>
      </c>
      <c r="L18" s="847">
        <f t="shared" si="0"/>
        <v>9024</v>
      </c>
      <c r="M18" s="2116">
        <f>SUM(L18:L21)</f>
        <v>62816</v>
      </c>
      <c r="V18" s="730"/>
    </row>
    <row r="19" spans="1:22" s="729" customFormat="1" ht="15" customHeight="1">
      <c r="A19" s="2139"/>
      <c r="B19" s="2114" t="s">
        <v>1336</v>
      </c>
      <c r="C19" s="2115"/>
      <c r="D19" s="865"/>
      <c r="E19" s="864"/>
      <c r="F19" s="868">
        <v>827</v>
      </c>
      <c r="G19" s="867">
        <v>9</v>
      </c>
      <c r="H19" s="866">
        <v>169</v>
      </c>
      <c r="I19" s="865">
        <v>9883</v>
      </c>
      <c r="J19" s="864">
        <v>83</v>
      </c>
      <c r="K19" s="863">
        <v>1440</v>
      </c>
      <c r="L19" s="840">
        <f t="shared" si="0"/>
        <v>12411</v>
      </c>
      <c r="M19" s="2117"/>
      <c r="V19" s="730"/>
    </row>
    <row r="20" spans="1:22" s="729" customFormat="1" ht="15" customHeight="1">
      <c r="A20" s="2139"/>
      <c r="B20" s="2114" t="s">
        <v>1335</v>
      </c>
      <c r="C20" s="2115"/>
      <c r="D20" s="865"/>
      <c r="E20" s="864"/>
      <c r="F20" s="868">
        <v>1407</v>
      </c>
      <c r="G20" s="867">
        <v>37</v>
      </c>
      <c r="H20" s="866">
        <v>307</v>
      </c>
      <c r="I20" s="865">
        <v>16091</v>
      </c>
      <c r="J20" s="864">
        <v>252</v>
      </c>
      <c r="K20" s="863">
        <v>4850</v>
      </c>
      <c r="L20" s="840">
        <f t="shared" si="0"/>
        <v>22944</v>
      </c>
      <c r="M20" s="2117"/>
      <c r="V20" s="730"/>
    </row>
    <row r="21" spans="1:22" s="729" customFormat="1" ht="15" customHeight="1">
      <c r="A21" s="2140"/>
      <c r="B21" s="2119" t="s">
        <v>1334</v>
      </c>
      <c r="C21" s="2120"/>
      <c r="D21" s="859">
        <v>1290</v>
      </c>
      <c r="E21" s="858">
        <v>216</v>
      </c>
      <c r="F21" s="862">
        <v>1010</v>
      </c>
      <c r="G21" s="861">
        <v>23</v>
      </c>
      <c r="H21" s="860">
        <v>133</v>
      </c>
      <c r="I21" s="859">
        <v>12271</v>
      </c>
      <c r="J21" s="858">
        <v>113</v>
      </c>
      <c r="K21" s="857">
        <v>3381</v>
      </c>
      <c r="L21" s="856">
        <f t="shared" si="0"/>
        <v>18437</v>
      </c>
      <c r="M21" s="2118"/>
      <c r="V21" s="730"/>
    </row>
    <row r="22" spans="1:22" s="729" customFormat="1" ht="15" customHeight="1">
      <c r="A22" s="2138" t="s">
        <v>1346</v>
      </c>
      <c r="B22" s="2143" t="s">
        <v>1337</v>
      </c>
      <c r="C22" s="2144"/>
      <c r="D22" s="865"/>
      <c r="E22" s="864"/>
      <c r="F22" s="868">
        <v>867.5</v>
      </c>
      <c r="G22" s="867">
        <v>47</v>
      </c>
      <c r="H22" s="866">
        <v>209</v>
      </c>
      <c r="I22" s="865">
        <v>9971</v>
      </c>
      <c r="J22" s="864">
        <v>331</v>
      </c>
      <c r="K22" s="863">
        <v>2217</v>
      </c>
      <c r="L22" s="840">
        <f t="shared" si="0"/>
        <v>13642.5</v>
      </c>
      <c r="M22" s="2117">
        <f>SUM(L22:L25)</f>
        <v>72037.5</v>
      </c>
      <c r="V22" s="730"/>
    </row>
    <row r="23" spans="1:22" s="729" customFormat="1" ht="15" customHeight="1">
      <c r="A23" s="2139"/>
      <c r="B23" s="2114" t="s">
        <v>1336</v>
      </c>
      <c r="C23" s="2115"/>
      <c r="D23" s="865"/>
      <c r="E23" s="864"/>
      <c r="F23" s="868">
        <v>1026.5</v>
      </c>
      <c r="G23" s="867">
        <v>7</v>
      </c>
      <c r="H23" s="866">
        <v>198</v>
      </c>
      <c r="I23" s="865">
        <v>10672</v>
      </c>
      <c r="J23" s="864">
        <v>90</v>
      </c>
      <c r="K23" s="863">
        <v>1505</v>
      </c>
      <c r="L23" s="840">
        <f t="shared" si="0"/>
        <v>13498.5</v>
      </c>
      <c r="M23" s="2117"/>
      <c r="V23" s="730"/>
    </row>
    <row r="24" spans="1:22" s="729" customFormat="1" ht="15" customHeight="1">
      <c r="A24" s="2139"/>
      <c r="B24" s="2114" t="s">
        <v>1335</v>
      </c>
      <c r="C24" s="2115"/>
      <c r="D24" s="865"/>
      <c r="E24" s="864"/>
      <c r="F24" s="868">
        <v>1124</v>
      </c>
      <c r="G24" s="867">
        <v>39</v>
      </c>
      <c r="H24" s="866">
        <v>180</v>
      </c>
      <c r="I24" s="865">
        <v>13289</v>
      </c>
      <c r="J24" s="864">
        <v>364</v>
      </c>
      <c r="K24" s="863">
        <v>3802</v>
      </c>
      <c r="L24" s="840">
        <f t="shared" si="0"/>
        <v>18798</v>
      </c>
      <c r="M24" s="2117"/>
      <c r="V24" s="730"/>
    </row>
    <row r="25" spans="1:22" s="729" customFormat="1" ht="15" customHeight="1">
      <c r="A25" s="2139"/>
      <c r="B25" s="2114" t="s">
        <v>1334</v>
      </c>
      <c r="C25" s="2115"/>
      <c r="D25" s="865">
        <v>1722</v>
      </c>
      <c r="E25" s="864">
        <v>273</v>
      </c>
      <c r="F25" s="868">
        <v>1601.5</v>
      </c>
      <c r="G25" s="867">
        <v>32</v>
      </c>
      <c r="H25" s="866">
        <v>166</v>
      </c>
      <c r="I25" s="865">
        <v>16827</v>
      </c>
      <c r="J25" s="864">
        <v>107</v>
      </c>
      <c r="K25" s="863">
        <v>5370</v>
      </c>
      <c r="L25" s="840">
        <f t="shared" si="0"/>
        <v>26098.5</v>
      </c>
      <c r="M25" s="2117"/>
      <c r="V25" s="730"/>
    </row>
    <row r="26" spans="1:22" s="729" customFormat="1" ht="15" customHeight="1">
      <c r="A26" s="2138" t="s">
        <v>1345</v>
      </c>
      <c r="B26" s="2122" t="s">
        <v>1337</v>
      </c>
      <c r="C26" s="2123"/>
      <c r="D26" s="871"/>
      <c r="E26" s="870"/>
      <c r="F26" s="874">
        <v>1062</v>
      </c>
      <c r="G26" s="873">
        <v>46</v>
      </c>
      <c r="H26" s="872">
        <v>229</v>
      </c>
      <c r="I26" s="871">
        <v>11499</v>
      </c>
      <c r="J26" s="870">
        <v>427</v>
      </c>
      <c r="K26" s="869">
        <v>3015</v>
      </c>
      <c r="L26" s="847">
        <f t="shared" si="0"/>
        <v>16278</v>
      </c>
      <c r="M26" s="2116">
        <f>SUM(L26:L29)</f>
        <v>71387.5</v>
      </c>
      <c r="V26" s="730"/>
    </row>
    <row r="27" spans="1:22" s="729" customFormat="1" ht="15" customHeight="1">
      <c r="A27" s="2139"/>
      <c r="B27" s="2114" t="s">
        <v>1336</v>
      </c>
      <c r="C27" s="2115"/>
      <c r="D27" s="865"/>
      <c r="E27" s="864"/>
      <c r="F27" s="868">
        <v>1126</v>
      </c>
      <c r="G27" s="867">
        <v>14</v>
      </c>
      <c r="H27" s="866">
        <v>221</v>
      </c>
      <c r="I27" s="865">
        <v>10655</v>
      </c>
      <c r="J27" s="864">
        <v>107</v>
      </c>
      <c r="K27" s="863">
        <v>1787</v>
      </c>
      <c r="L27" s="840">
        <f t="shared" si="0"/>
        <v>13910</v>
      </c>
      <c r="M27" s="2117"/>
    </row>
    <row r="28" spans="1:22" s="729" customFormat="1" ht="15" customHeight="1">
      <c r="A28" s="2139"/>
      <c r="B28" s="2114" t="s">
        <v>1335</v>
      </c>
      <c r="C28" s="2115"/>
      <c r="D28" s="865"/>
      <c r="E28" s="864"/>
      <c r="F28" s="868">
        <v>1084.5</v>
      </c>
      <c r="G28" s="867">
        <v>112</v>
      </c>
      <c r="H28" s="866">
        <v>228</v>
      </c>
      <c r="I28" s="865">
        <v>14400</v>
      </c>
      <c r="J28" s="864">
        <v>406</v>
      </c>
      <c r="K28" s="863">
        <v>4109</v>
      </c>
      <c r="L28" s="840">
        <f t="shared" si="0"/>
        <v>20339.5</v>
      </c>
      <c r="M28" s="2117"/>
    </row>
    <row r="29" spans="1:22" s="729" customFormat="1" ht="15" customHeight="1">
      <c r="A29" s="2140"/>
      <c r="B29" s="2119" t="s">
        <v>1334</v>
      </c>
      <c r="C29" s="2120"/>
      <c r="D29" s="859">
        <v>1759</v>
      </c>
      <c r="E29" s="858">
        <v>164</v>
      </c>
      <c r="F29" s="862">
        <v>1132</v>
      </c>
      <c r="G29" s="861">
        <v>23</v>
      </c>
      <c r="H29" s="860">
        <v>180</v>
      </c>
      <c r="I29" s="859">
        <v>13024</v>
      </c>
      <c r="J29" s="858">
        <v>99</v>
      </c>
      <c r="K29" s="857">
        <v>4479</v>
      </c>
      <c r="L29" s="856">
        <f t="shared" si="0"/>
        <v>20860</v>
      </c>
      <c r="M29" s="2118"/>
    </row>
    <row r="30" spans="1:22" ht="15" customHeight="1">
      <c r="A30" s="2139" t="s">
        <v>1344</v>
      </c>
      <c r="B30" s="2143" t="s">
        <v>1337</v>
      </c>
      <c r="C30" s="2144"/>
      <c r="D30" s="855" t="s">
        <v>1343</v>
      </c>
      <c r="E30" s="854" t="s">
        <v>1343</v>
      </c>
      <c r="F30" s="846">
        <v>776</v>
      </c>
      <c r="G30" s="845">
        <v>32</v>
      </c>
      <c r="H30" s="844">
        <v>188</v>
      </c>
      <c r="I30" s="843">
        <v>9852</v>
      </c>
      <c r="J30" s="842">
        <v>381</v>
      </c>
      <c r="K30" s="841">
        <v>2371</v>
      </c>
      <c r="L30" s="840">
        <f t="shared" si="0"/>
        <v>13600</v>
      </c>
      <c r="M30" s="2117">
        <f>SUM(L30:L33)</f>
        <v>76723</v>
      </c>
    </row>
    <row r="31" spans="1:22" ht="15" customHeight="1">
      <c r="A31" s="2139"/>
      <c r="B31" s="2114" t="s">
        <v>1336</v>
      </c>
      <c r="C31" s="2115"/>
      <c r="D31" s="843">
        <v>1304</v>
      </c>
      <c r="E31" s="842">
        <v>1</v>
      </c>
      <c r="F31" s="846">
        <v>872</v>
      </c>
      <c r="G31" s="845">
        <v>17</v>
      </c>
      <c r="H31" s="844">
        <v>227</v>
      </c>
      <c r="I31" s="843">
        <v>9657</v>
      </c>
      <c r="J31" s="842">
        <v>138</v>
      </c>
      <c r="K31" s="841">
        <v>1977</v>
      </c>
      <c r="L31" s="840">
        <f t="shared" si="0"/>
        <v>14193</v>
      </c>
      <c r="M31" s="2117"/>
    </row>
    <row r="32" spans="1:22" ht="15" customHeight="1">
      <c r="A32" s="2139"/>
      <c r="B32" s="2114" t="s">
        <v>1335</v>
      </c>
      <c r="C32" s="2115"/>
      <c r="D32" s="843">
        <v>2932</v>
      </c>
      <c r="E32" s="842">
        <v>20</v>
      </c>
      <c r="F32" s="846">
        <v>886</v>
      </c>
      <c r="G32" s="845">
        <v>74</v>
      </c>
      <c r="H32" s="844">
        <v>261</v>
      </c>
      <c r="I32" s="843">
        <v>12244</v>
      </c>
      <c r="J32" s="842">
        <v>370</v>
      </c>
      <c r="K32" s="841">
        <v>3437</v>
      </c>
      <c r="L32" s="840">
        <f t="shared" si="0"/>
        <v>20224</v>
      </c>
      <c r="M32" s="2117"/>
    </row>
    <row r="33" spans="1:14" ht="15" customHeight="1">
      <c r="A33" s="2139"/>
      <c r="B33" s="2114" t="s">
        <v>1334</v>
      </c>
      <c r="C33" s="2115"/>
      <c r="D33" s="843">
        <v>8315</v>
      </c>
      <c r="E33" s="842">
        <v>169</v>
      </c>
      <c r="F33" s="846">
        <v>985</v>
      </c>
      <c r="G33" s="845">
        <v>9</v>
      </c>
      <c r="H33" s="844">
        <v>174</v>
      </c>
      <c r="I33" s="843">
        <v>14695</v>
      </c>
      <c r="J33" s="842">
        <v>84</v>
      </c>
      <c r="K33" s="841">
        <v>4275</v>
      </c>
      <c r="L33" s="840">
        <f t="shared" si="0"/>
        <v>28706</v>
      </c>
      <c r="M33" s="2117"/>
    </row>
    <row r="34" spans="1:14" ht="15" customHeight="1">
      <c r="A34" s="2121" t="s">
        <v>1342</v>
      </c>
      <c r="B34" s="2122" t="s">
        <v>1337</v>
      </c>
      <c r="C34" s="2123"/>
      <c r="D34" s="850">
        <v>1904</v>
      </c>
      <c r="E34" s="849">
        <v>3</v>
      </c>
      <c r="F34" s="853">
        <v>870</v>
      </c>
      <c r="G34" s="852">
        <v>47</v>
      </c>
      <c r="H34" s="851">
        <v>242</v>
      </c>
      <c r="I34" s="850">
        <v>10341</v>
      </c>
      <c r="J34" s="849">
        <v>412</v>
      </c>
      <c r="K34" s="848">
        <v>2596</v>
      </c>
      <c r="L34" s="847">
        <f t="shared" si="0"/>
        <v>16415</v>
      </c>
      <c r="M34" s="2116">
        <f>SUM(L34:L37)</f>
        <v>82948</v>
      </c>
    </row>
    <row r="35" spans="1:14" ht="15" customHeight="1">
      <c r="A35" s="2121"/>
      <c r="B35" s="2114" t="s">
        <v>1336</v>
      </c>
      <c r="C35" s="2115"/>
      <c r="D35" s="843">
        <v>2125</v>
      </c>
      <c r="E35" s="842">
        <v>3</v>
      </c>
      <c r="F35" s="846">
        <v>817</v>
      </c>
      <c r="G35" s="845">
        <v>17</v>
      </c>
      <c r="H35" s="844">
        <v>176</v>
      </c>
      <c r="I35" s="843">
        <v>8084</v>
      </c>
      <c r="J35" s="842">
        <v>104</v>
      </c>
      <c r="K35" s="841">
        <v>1500</v>
      </c>
      <c r="L35" s="840">
        <f t="shared" si="0"/>
        <v>12826</v>
      </c>
      <c r="M35" s="2117"/>
    </row>
    <row r="36" spans="1:14" ht="15" customHeight="1">
      <c r="A36" s="2121"/>
      <c r="B36" s="2114" t="s">
        <v>1335</v>
      </c>
      <c r="C36" s="2115"/>
      <c r="D36" s="843">
        <v>3042</v>
      </c>
      <c r="E36" s="842">
        <v>9</v>
      </c>
      <c r="F36" s="846">
        <v>1004</v>
      </c>
      <c r="G36" s="845">
        <v>76</v>
      </c>
      <c r="H36" s="844">
        <v>252</v>
      </c>
      <c r="I36" s="843">
        <v>13094</v>
      </c>
      <c r="J36" s="842">
        <v>386</v>
      </c>
      <c r="K36" s="841">
        <v>3427</v>
      </c>
      <c r="L36" s="840">
        <f t="shared" si="0"/>
        <v>21290</v>
      </c>
      <c r="M36" s="2117"/>
    </row>
    <row r="37" spans="1:14" ht="15" customHeight="1" thickBot="1">
      <c r="A37" s="2148"/>
      <c r="B37" s="2146" t="s">
        <v>1334</v>
      </c>
      <c r="C37" s="2147"/>
      <c r="D37" s="836">
        <v>10988</v>
      </c>
      <c r="E37" s="835">
        <v>103</v>
      </c>
      <c r="F37" s="839">
        <v>979</v>
      </c>
      <c r="G37" s="838">
        <v>19</v>
      </c>
      <c r="H37" s="837">
        <v>194</v>
      </c>
      <c r="I37" s="836">
        <v>14987</v>
      </c>
      <c r="J37" s="835">
        <v>99</v>
      </c>
      <c r="K37" s="834">
        <v>5048</v>
      </c>
      <c r="L37" s="833">
        <f t="shared" si="0"/>
        <v>32417</v>
      </c>
      <c r="M37" s="2145"/>
    </row>
    <row r="38" spans="1:14" ht="15" customHeight="1">
      <c r="A38" s="2182" t="s">
        <v>1341</v>
      </c>
      <c r="B38" s="2160" t="s">
        <v>1337</v>
      </c>
      <c r="C38" s="2161"/>
      <c r="D38" s="829">
        <v>2725</v>
      </c>
      <c r="E38" s="828">
        <v>3</v>
      </c>
      <c r="F38" s="832">
        <v>795</v>
      </c>
      <c r="G38" s="831">
        <v>35</v>
      </c>
      <c r="H38" s="830">
        <v>317</v>
      </c>
      <c r="I38" s="829">
        <v>10943</v>
      </c>
      <c r="J38" s="828">
        <v>284</v>
      </c>
      <c r="K38" s="827">
        <v>2913</v>
      </c>
      <c r="L38" s="826">
        <f t="shared" si="0"/>
        <v>18015</v>
      </c>
      <c r="M38" s="2108">
        <f>SUM(L38:L41)</f>
        <v>86997</v>
      </c>
    </row>
    <row r="39" spans="1:14" ht="15" customHeight="1">
      <c r="A39" s="2183"/>
      <c r="B39" s="2162" t="s">
        <v>1336</v>
      </c>
      <c r="C39" s="2163"/>
      <c r="D39" s="825">
        <v>1877</v>
      </c>
      <c r="E39" s="824">
        <v>6</v>
      </c>
      <c r="F39" s="788">
        <v>719</v>
      </c>
      <c r="G39" s="789">
        <v>10</v>
      </c>
      <c r="H39" s="787">
        <v>222</v>
      </c>
      <c r="I39" s="825">
        <v>8563</v>
      </c>
      <c r="J39" s="824">
        <v>78</v>
      </c>
      <c r="K39" s="823">
        <v>1210</v>
      </c>
      <c r="L39" s="822">
        <f t="shared" si="0"/>
        <v>12685</v>
      </c>
      <c r="M39" s="2109"/>
    </row>
    <row r="40" spans="1:14" ht="15" customHeight="1">
      <c r="A40" s="2183"/>
      <c r="B40" s="2162" t="s">
        <v>1335</v>
      </c>
      <c r="C40" s="2163"/>
      <c r="D40" s="825">
        <v>3917</v>
      </c>
      <c r="E40" s="824">
        <v>7</v>
      </c>
      <c r="F40" s="788">
        <v>871</v>
      </c>
      <c r="G40" s="789">
        <v>58</v>
      </c>
      <c r="H40" s="787">
        <v>296</v>
      </c>
      <c r="I40" s="825">
        <v>14010</v>
      </c>
      <c r="J40" s="824">
        <v>383</v>
      </c>
      <c r="K40" s="823">
        <v>3863</v>
      </c>
      <c r="L40" s="822">
        <f t="shared" si="0"/>
        <v>23405</v>
      </c>
      <c r="M40" s="2109"/>
    </row>
    <row r="41" spans="1:14" ht="15" customHeight="1" thickBot="1">
      <c r="A41" s="2183"/>
      <c r="B41" s="2172" t="s">
        <v>1334</v>
      </c>
      <c r="C41" s="2173"/>
      <c r="D41" s="821">
        <v>11501</v>
      </c>
      <c r="E41" s="820">
        <v>122</v>
      </c>
      <c r="F41" s="783">
        <v>1005</v>
      </c>
      <c r="G41" s="784">
        <v>15</v>
      </c>
      <c r="H41" s="782">
        <v>218</v>
      </c>
      <c r="I41" s="821">
        <v>15215</v>
      </c>
      <c r="J41" s="820">
        <v>93</v>
      </c>
      <c r="K41" s="819">
        <v>4723</v>
      </c>
      <c r="L41" s="818">
        <f t="shared" si="0"/>
        <v>32892</v>
      </c>
      <c r="M41" s="2110"/>
    </row>
    <row r="42" spans="1:14" s="795" customFormat="1" ht="15" customHeight="1">
      <c r="A42" s="2184" t="s">
        <v>1340</v>
      </c>
      <c r="B42" s="2170" t="s">
        <v>1337</v>
      </c>
      <c r="C42" s="2171"/>
      <c r="D42" s="817">
        <v>3622</v>
      </c>
      <c r="E42" s="809">
        <v>4</v>
      </c>
      <c r="F42" s="817">
        <v>858</v>
      </c>
      <c r="G42" s="811">
        <f>11+17+11</f>
        <v>39</v>
      </c>
      <c r="H42" s="809">
        <f>78+164+85</f>
        <v>327</v>
      </c>
      <c r="I42" s="810">
        <v>11190</v>
      </c>
      <c r="J42" s="809">
        <f>78+208+70</f>
        <v>356</v>
      </c>
      <c r="K42" s="808">
        <f>850+1428+683</f>
        <v>2961</v>
      </c>
      <c r="L42" s="807">
        <f t="shared" si="0"/>
        <v>19357</v>
      </c>
      <c r="M42" s="2106">
        <f>SUM(L42:L45)</f>
        <v>87137</v>
      </c>
      <c r="N42" s="796"/>
    </row>
    <row r="43" spans="1:14" s="795" customFormat="1" ht="15" customHeight="1">
      <c r="A43" s="2185"/>
      <c r="B43" s="2114" t="s">
        <v>1336</v>
      </c>
      <c r="C43" s="2115"/>
      <c r="D43" s="805">
        <v>2454</v>
      </c>
      <c r="E43" s="804">
        <f>2+2+1</f>
        <v>5</v>
      </c>
      <c r="F43" s="805">
        <v>786</v>
      </c>
      <c r="G43" s="806">
        <f>6+3+6</f>
        <v>15</v>
      </c>
      <c r="H43" s="804">
        <v>249</v>
      </c>
      <c r="I43" s="805">
        <v>9331</v>
      </c>
      <c r="J43" s="804">
        <f>29+10+81</f>
        <v>120</v>
      </c>
      <c r="K43" s="803">
        <v>1710</v>
      </c>
      <c r="L43" s="802">
        <f t="shared" si="0"/>
        <v>14670</v>
      </c>
      <c r="M43" s="2106"/>
      <c r="N43" s="796"/>
    </row>
    <row r="44" spans="1:14" s="795" customFormat="1" ht="15" customHeight="1">
      <c r="A44" s="2185"/>
      <c r="B44" s="2114" t="s">
        <v>1335</v>
      </c>
      <c r="C44" s="2115"/>
      <c r="D44" s="805">
        <v>3665</v>
      </c>
      <c r="E44" s="804">
        <f>5+5+4</f>
        <v>14</v>
      </c>
      <c r="F44" s="805">
        <v>894</v>
      </c>
      <c r="G44" s="806">
        <f>8+6+5</f>
        <v>19</v>
      </c>
      <c r="H44" s="804">
        <f>59+181+46</f>
        <v>286</v>
      </c>
      <c r="I44" s="805">
        <v>12194</v>
      </c>
      <c r="J44" s="804">
        <f>166+151+38</f>
        <v>355</v>
      </c>
      <c r="K44" s="803">
        <v>2937</v>
      </c>
      <c r="L44" s="802">
        <f t="shared" si="0"/>
        <v>20364</v>
      </c>
      <c r="M44" s="2106"/>
      <c r="N44" s="796"/>
    </row>
    <row r="45" spans="1:14" s="795" customFormat="1" ht="15" customHeight="1" thickBot="1">
      <c r="A45" s="2186"/>
      <c r="B45" s="2114" t="s">
        <v>1334</v>
      </c>
      <c r="C45" s="2115"/>
      <c r="D45" s="815">
        <v>11089</v>
      </c>
      <c r="E45" s="814">
        <f>25+68</f>
        <v>93</v>
      </c>
      <c r="F45" s="815">
        <v>894</v>
      </c>
      <c r="G45" s="816">
        <f>5+2+22</f>
        <v>29</v>
      </c>
      <c r="H45" s="814">
        <f>91+31+107</f>
        <v>229</v>
      </c>
      <c r="I45" s="815">
        <v>15602</v>
      </c>
      <c r="J45" s="814">
        <f>27+18+27</f>
        <v>72</v>
      </c>
      <c r="K45" s="813">
        <v>4738</v>
      </c>
      <c r="L45" s="812">
        <f t="shared" si="0"/>
        <v>32746</v>
      </c>
      <c r="M45" s="2107"/>
      <c r="N45" s="796"/>
    </row>
    <row r="46" spans="1:14" s="795" customFormat="1" ht="15" customHeight="1">
      <c r="A46" s="2187" t="s">
        <v>1339</v>
      </c>
      <c r="B46" s="2190" t="s">
        <v>1337</v>
      </c>
      <c r="C46" s="2191"/>
      <c r="D46" s="810">
        <v>3178</v>
      </c>
      <c r="E46" s="809">
        <v>3</v>
      </c>
      <c r="F46" s="810">
        <v>800</v>
      </c>
      <c r="G46" s="811">
        <v>24</v>
      </c>
      <c r="H46" s="809">
        <v>293</v>
      </c>
      <c r="I46" s="810">
        <v>10396</v>
      </c>
      <c r="J46" s="809">
        <v>343</v>
      </c>
      <c r="K46" s="808">
        <v>2663</v>
      </c>
      <c r="L46" s="807">
        <f t="shared" si="0"/>
        <v>17700</v>
      </c>
      <c r="M46" s="2106">
        <f>SUM(L46:L49)</f>
        <v>86292</v>
      </c>
      <c r="N46" s="796"/>
    </row>
    <row r="47" spans="1:14" s="795" customFormat="1" ht="15" customHeight="1">
      <c r="A47" s="2188"/>
      <c r="B47" s="2192" t="s">
        <v>1336</v>
      </c>
      <c r="C47" s="2193"/>
      <c r="D47" s="805">
        <v>2382</v>
      </c>
      <c r="E47" s="804">
        <v>1</v>
      </c>
      <c r="F47" s="805">
        <v>766</v>
      </c>
      <c r="G47" s="806">
        <v>16</v>
      </c>
      <c r="H47" s="804">
        <v>265</v>
      </c>
      <c r="I47" s="805">
        <v>9004</v>
      </c>
      <c r="J47" s="804">
        <v>69</v>
      </c>
      <c r="K47" s="803">
        <v>1584</v>
      </c>
      <c r="L47" s="802">
        <f t="shared" si="0"/>
        <v>14087</v>
      </c>
      <c r="M47" s="2106"/>
      <c r="N47" s="796"/>
    </row>
    <row r="48" spans="1:14" s="795" customFormat="1" ht="15" customHeight="1">
      <c r="A48" s="2188"/>
      <c r="B48" s="2192" t="s">
        <v>1335</v>
      </c>
      <c r="C48" s="2193"/>
      <c r="D48" s="805">
        <v>3916</v>
      </c>
      <c r="E48" s="804">
        <v>9</v>
      </c>
      <c r="F48" s="805">
        <v>903</v>
      </c>
      <c r="G48" s="806">
        <v>52</v>
      </c>
      <c r="H48" s="804">
        <v>324</v>
      </c>
      <c r="I48" s="805">
        <v>13301</v>
      </c>
      <c r="J48" s="804">
        <v>368</v>
      </c>
      <c r="K48" s="803">
        <v>3487</v>
      </c>
      <c r="L48" s="802">
        <f t="shared" si="0"/>
        <v>22360</v>
      </c>
      <c r="M48" s="2106"/>
      <c r="N48" s="796"/>
    </row>
    <row r="49" spans="1:14" s="795" customFormat="1" ht="15" customHeight="1" thickBot="1">
      <c r="A49" s="2189"/>
      <c r="B49" s="2158" t="s">
        <v>1334</v>
      </c>
      <c r="C49" s="2159"/>
      <c r="D49" s="800">
        <v>10387</v>
      </c>
      <c r="E49" s="799">
        <v>235</v>
      </c>
      <c r="F49" s="800">
        <v>837</v>
      </c>
      <c r="G49" s="801">
        <v>47</v>
      </c>
      <c r="H49" s="799">
        <v>220</v>
      </c>
      <c r="I49" s="800">
        <v>15730</v>
      </c>
      <c r="J49" s="799">
        <v>75</v>
      </c>
      <c r="K49" s="798">
        <v>4614</v>
      </c>
      <c r="L49" s="797">
        <f t="shared" si="0"/>
        <v>32145</v>
      </c>
      <c r="M49" s="2107"/>
      <c r="N49" s="796"/>
    </row>
    <row r="50" spans="1:14" ht="15" customHeight="1">
      <c r="A50" s="2153" t="s">
        <v>1338</v>
      </c>
      <c r="B50" s="2156" t="s">
        <v>1337</v>
      </c>
      <c r="C50" s="2157"/>
      <c r="D50" s="793">
        <f>[5]H31月別!$D$3+[5]H31月別!$E$3+[5]H31月別!$F$3+[5]H31月別!$D$5+[5]H31月別!$E$5+[5]H31月別!$F$5</f>
        <v>3429</v>
      </c>
      <c r="E50" s="792">
        <v>17</v>
      </c>
      <c r="F50" s="793">
        <v>671</v>
      </c>
      <c r="G50" s="794">
        <v>28</v>
      </c>
      <c r="H50" s="792">
        <v>316</v>
      </c>
      <c r="I50" s="793">
        <v>10722</v>
      </c>
      <c r="J50" s="792">
        <v>311</v>
      </c>
      <c r="K50" s="791">
        <v>2521</v>
      </c>
      <c r="L50" s="790">
        <f t="shared" si="0"/>
        <v>18015</v>
      </c>
      <c r="M50" s="2109">
        <f>SUM(L50:L53)</f>
        <v>78121</v>
      </c>
    </row>
    <row r="51" spans="1:14" ht="15" customHeight="1">
      <c r="A51" s="2154"/>
      <c r="B51" s="2178" t="s">
        <v>1336</v>
      </c>
      <c r="C51" s="2179"/>
      <c r="D51" s="788">
        <f>[5]H31月別!$G$3+[5]H31月別!$H$3+[5]H31月別!$I$3+[5]H31月別!$H$5</f>
        <v>1762</v>
      </c>
      <c r="E51" s="787">
        <v>8</v>
      </c>
      <c r="F51" s="788">
        <v>548</v>
      </c>
      <c r="G51" s="789">
        <v>10</v>
      </c>
      <c r="H51" s="787">
        <v>210</v>
      </c>
      <c r="I51" s="788">
        <v>8446</v>
      </c>
      <c r="J51" s="787">
        <v>112</v>
      </c>
      <c r="K51" s="786">
        <v>1251</v>
      </c>
      <c r="L51" s="785">
        <f t="shared" si="0"/>
        <v>12347</v>
      </c>
      <c r="M51" s="2109"/>
    </row>
    <row r="52" spans="1:14" ht="15" customHeight="1">
      <c r="A52" s="2154"/>
      <c r="B52" s="2178" t="s">
        <v>1335</v>
      </c>
      <c r="C52" s="2179"/>
      <c r="D52" s="788">
        <f>[5]H31月別!$J$3+[5]H31月別!$K$3+[5]H31月別!$L$3+[5]H31月別!$K$5</f>
        <v>2552</v>
      </c>
      <c r="E52" s="787">
        <v>6</v>
      </c>
      <c r="F52" s="788">
        <v>681</v>
      </c>
      <c r="G52" s="789">
        <v>33</v>
      </c>
      <c r="H52" s="787">
        <v>254</v>
      </c>
      <c r="I52" s="788">
        <v>10706</v>
      </c>
      <c r="J52" s="787">
        <v>288</v>
      </c>
      <c r="K52" s="786">
        <v>2405</v>
      </c>
      <c r="L52" s="785">
        <f t="shared" si="0"/>
        <v>16925</v>
      </c>
      <c r="M52" s="2109"/>
    </row>
    <row r="53" spans="1:14" ht="15" customHeight="1" thickBot="1">
      <c r="A53" s="2155"/>
      <c r="B53" s="2180" t="s">
        <v>1334</v>
      </c>
      <c r="C53" s="2181"/>
      <c r="D53" s="783">
        <f>[5]H31月別!$M$3+[5]H31月別!$N$3+[5]H31月別!$O$3+[5]H31月別!$O$5+[5]H31月別!$N$5+[5]H31月別!$M$5</f>
        <v>8501</v>
      </c>
      <c r="E53" s="782">
        <v>54</v>
      </c>
      <c r="F53" s="783">
        <v>903</v>
      </c>
      <c r="G53" s="784">
        <v>7</v>
      </c>
      <c r="H53" s="782">
        <v>237</v>
      </c>
      <c r="I53" s="783">
        <v>15950</v>
      </c>
      <c r="J53" s="782">
        <v>64</v>
      </c>
      <c r="K53" s="781">
        <v>5118</v>
      </c>
      <c r="L53" s="780">
        <f t="shared" si="0"/>
        <v>30834</v>
      </c>
      <c r="M53" s="2110"/>
    </row>
    <row r="54" spans="1:14" ht="15" customHeight="1">
      <c r="H54" s="730"/>
      <c r="I54" s="730"/>
      <c r="J54" s="730"/>
      <c r="K54" s="730"/>
      <c r="L54" s="730"/>
      <c r="M54" s="735"/>
    </row>
    <row r="55" spans="1:14" ht="15" customHeight="1">
      <c r="H55" s="730"/>
      <c r="I55" s="730"/>
      <c r="J55" s="730"/>
      <c r="K55" s="730"/>
      <c r="L55" s="730"/>
      <c r="M55" s="735"/>
    </row>
    <row r="56" spans="1:14" ht="15" customHeight="1" thickBot="1">
      <c r="A56" s="2174" t="s">
        <v>1333</v>
      </c>
      <c r="B56" s="2175"/>
      <c r="C56" s="2175"/>
      <c r="D56" s="730"/>
      <c r="E56" s="779" t="s">
        <v>1332</v>
      </c>
      <c r="H56" s="730"/>
      <c r="I56" s="730"/>
      <c r="J56" s="730"/>
      <c r="K56" s="730"/>
      <c r="L56" s="730"/>
      <c r="M56" s="735"/>
    </row>
    <row r="57" spans="1:14" s="729" customFormat="1" ht="15" customHeight="1" thickBot="1">
      <c r="A57" s="778" t="s">
        <v>1325</v>
      </c>
      <c r="B57" s="2194" t="s">
        <v>1331</v>
      </c>
      <c r="C57" s="2195"/>
      <c r="D57" s="2198" t="s">
        <v>1330</v>
      </c>
      <c r="E57" s="2199"/>
      <c r="F57" s="726"/>
      <c r="G57" s="726"/>
    </row>
    <row r="58" spans="1:14" s="729" customFormat="1" ht="15" customHeight="1">
      <c r="A58" s="777" t="s">
        <v>1318</v>
      </c>
      <c r="B58" s="2176">
        <v>35198860</v>
      </c>
      <c r="C58" s="2177"/>
      <c r="D58" s="2196"/>
      <c r="E58" s="2197"/>
      <c r="F58" s="726"/>
      <c r="G58" s="726"/>
    </row>
    <row r="59" spans="1:14" s="729" customFormat="1" ht="15" customHeight="1">
      <c r="A59" s="776" t="s">
        <v>1317</v>
      </c>
      <c r="B59" s="2164">
        <v>35796120</v>
      </c>
      <c r="C59" s="2165"/>
      <c r="D59" s="2166">
        <f t="shared" ref="D59:D65" si="1">(B59-B58)/B58</f>
        <v>1.6968163173466413E-2</v>
      </c>
      <c r="E59" s="2167"/>
      <c r="F59" s="726"/>
      <c r="G59" s="726"/>
    </row>
    <row r="60" spans="1:14" s="729" customFormat="1" ht="15" customHeight="1">
      <c r="A60" s="776" t="s">
        <v>1316</v>
      </c>
      <c r="B60" s="2164">
        <v>36226320</v>
      </c>
      <c r="C60" s="2165"/>
      <c r="D60" s="2166">
        <f t="shared" si="1"/>
        <v>1.2018062292784805E-2</v>
      </c>
      <c r="E60" s="2167"/>
      <c r="F60" s="726"/>
      <c r="G60" s="726"/>
    </row>
    <row r="61" spans="1:14" s="729" customFormat="1" ht="15" customHeight="1">
      <c r="A61" s="776" t="s">
        <v>1315</v>
      </c>
      <c r="B61" s="2164">
        <v>32455680</v>
      </c>
      <c r="C61" s="2165"/>
      <c r="D61" s="2168">
        <f t="shared" si="1"/>
        <v>-0.10408564822482659</v>
      </c>
      <c r="E61" s="2169"/>
      <c r="F61" s="726"/>
      <c r="G61" s="726"/>
    </row>
    <row r="62" spans="1:14" s="729" customFormat="1" ht="15" customHeight="1">
      <c r="A62" s="776" t="s">
        <v>1314</v>
      </c>
      <c r="B62" s="2164">
        <v>37923610</v>
      </c>
      <c r="C62" s="2165"/>
      <c r="D62" s="2166">
        <f t="shared" si="1"/>
        <v>0.16847374635194826</v>
      </c>
      <c r="E62" s="2167"/>
      <c r="F62" s="726"/>
      <c r="G62" s="726"/>
    </row>
    <row r="63" spans="1:14" s="729" customFormat="1" ht="15" customHeight="1">
      <c r="A63" s="776" t="s">
        <v>1313</v>
      </c>
      <c r="B63" s="2164">
        <v>37567110</v>
      </c>
      <c r="C63" s="2165"/>
      <c r="D63" s="2168">
        <f t="shared" si="1"/>
        <v>-9.4004763786991793E-3</v>
      </c>
      <c r="E63" s="2169"/>
      <c r="F63" s="726"/>
      <c r="G63" s="726"/>
    </row>
    <row r="64" spans="1:14" s="729" customFormat="1" ht="15" customHeight="1">
      <c r="A64" s="776" t="s">
        <v>1312</v>
      </c>
      <c r="B64" s="2164">
        <v>39975615</v>
      </c>
      <c r="C64" s="2165"/>
      <c r="D64" s="2166">
        <f t="shared" si="1"/>
        <v>6.4112065048389399E-2</v>
      </c>
      <c r="E64" s="2167"/>
      <c r="F64" s="726"/>
      <c r="G64" s="726"/>
    </row>
    <row r="65" spans="1:7" s="729" customFormat="1" ht="15" customHeight="1">
      <c r="A65" s="776" t="s">
        <v>1311</v>
      </c>
      <c r="B65" s="2164">
        <v>43124745</v>
      </c>
      <c r="C65" s="2165"/>
      <c r="D65" s="2166">
        <f t="shared" si="1"/>
        <v>7.8776273986028739E-2</v>
      </c>
      <c r="E65" s="2167"/>
      <c r="F65" s="726"/>
      <c r="G65" s="726"/>
    </row>
    <row r="66" spans="1:7" s="729" customFormat="1" ht="15" customHeight="1">
      <c r="A66" s="775" t="s">
        <v>1310</v>
      </c>
      <c r="B66" s="2111">
        <v>44848380</v>
      </c>
      <c r="C66" s="2111"/>
      <c r="D66" s="2112">
        <f>(B66-B64)/B64</f>
        <v>0.12189343428487592</v>
      </c>
      <c r="E66" s="2113"/>
      <c r="F66" s="726"/>
      <c r="G66" s="726"/>
    </row>
    <row r="67" spans="1:7" s="729" customFormat="1" ht="15" customHeight="1">
      <c r="A67" s="775" t="s">
        <v>1309</v>
      </c>
      <c r="B67" s="2111">
        <v>44885835</v>
      </c>
      <c r="C67" s="2111"/>
      <c r="D67" s="2112">
        <f>(B67-B65)/B65</f>
        <v>4.0837111036830478E-2</v>
      </c>
      <c r="E67" s="2113"/>
      <c r="F67" s="742"/>
      <c r="G67" s="742"/>
    </row>
    <row r="68" spans="1:7" s="729" customFormat="1" ht="15" customHeight="1">
      <c r="A68" s="774" t="s">
        <v>1308</v>
      </c>
      <c r="B68" s="2102">
        <v>44660055</v>
      </c>
      <c r="C68" s="2103"/>
      <c r="D68" s="2104">
        <f>(B68-B66)/B66</f>
        <v>-4.1991483304413667E-3</v>
      </c>
      <c r="E68" s="2105"/>
      <c r="F68" s="742"/>
      <c r="G68" s="742"/>
    </row>
    <row r="69" spans="1:7" s="729" customFormat="1" ht="15" customHeight="1" thickBot="1">
      <c r="A69" s="773" t="s">
        <v>1307</v>
      </c>
      <c r="B69" s="2149">
        <v>40156720</v>
      </c>
      <c r="C69" s="2150"/>
      <c r="D69" s="2151">
        <f>(B69-B67)/B67</f>
        <v>-0.10535873956672523</v>
      </c>
      <c r="E69" s="2152"/>
      <c r="F69" s="726"/>
      <c r="G69" s="726"/>
    </row>
    <row r="70" spans="1:7" s="729" customFormat="1" ht="15" customHeight="1">
      <c r="A70" s="726"/>
      <c r="B70" s="726"/>
      <c r="C70" s="726"/>
      <c r="D70" s="726"/>
      <c r="E70" s="731" t="s">
        <v>1328</v>
      </c>
      <c r="F70" s="726"/>
      <c r="G70" s="726"/>
    </row>
    <row r="71" spans="1:7" s="729" customFormat="1" ht="15" customHeight="1">
      <c r="A71" s="726"/>
      <c r="B71" s="726"/>
      <c r="C71" s="726"/>
      <c r="D71" s="726"/>
      <c r="E71" s="726"/>
      <c r="F71" s="726"/>
      <c r="G71" s="726"/>
    </row>
    <row r="72" spans="1:7" s="729" customFormat="1" ht="15" customHeight="1">
      <c r="A72" s="726"/>
      <c r="B72" s="726"/>
      <c r="C72" s="726"/>
      <c r="D72" s="726"/>
      <c r="E72" s="726"/>
      <c r="F72" s="726"/>
      <c r="G72" s="726"/>
    </row>
    <row r="73" spans="1:7" s="729" customFormat="1" ht="15" customHeight="1">
      <c r="A73" s="726"/>
      <c r="B73" s="726"/>
      <c r="C73" s="726"/>
      <c r="D73" s="726"/>
      <c r="E73" s="726"/>
      <c r="F73" s="726"/>
      <c r="G73" s="726"/>
    </row>
    <row r="74" spans="1:7" ht="15" customHeight="1"/>
    <row r="75" spans="1:7" ht="15" customHeight="1"/>
    <row r="76" spans="1:7" ht="15" customHeight="1"/>
    <row r="77" spans="1:7" ht="15" customHeight="1"/>
    <row r="78" spans="1:7" ht="15" customHeight="1"/>
    <row r="79" spans="1:7" ht="15" customHeight="1"/>
    <row r="80" spans="1:7" ht="15" customHeight="1"/>
    <row r="81" spans="1:14" ht="15" customHeight="1"/>
    <row r="82" spans="1:14" ht="15" customHeight="1"/>
    <row r="83" spans="1:14" ht="15" customHeight="1"/>
    <row r="84" spans="1:14" s="729" customFormat="1" ht="33.6" customHeight="1">
      <c r="L84" s="730"/>
      <c r="M84" s="730"/>
    </row>
    <row r="85" spans="1:14" ht="20.100000000000001" customHeight="1">
      <c r="A85" s="734"/>
      <c r="B85" s="734"/>
      <c r="C85" s="734"/>
      <c r="D85" s="730"/>
      <c r="E85" s="730"/>
      <c r="F85" s="729"/>
      <c r="G85" s="729"/>
      <c r="H85" s="730"/>
    </row>
    <row r="86" spans="1:14" ht="20.100000000000001" customHeight="1">
      <c r="A86" s="734"/>
      <c r="B86" s="734"/>
      <c r="C86" s="734"/>
      <c r="D86" s="730"/>
      <c r="E86" s="730"/>
      <c r="F86" s="729"/>
      <c r="G86" s="729"/>
      <c r="H86" s="730"/>
    </row>
    <row r="87" spans="1:14" ht="20.100000000000001" customHeight="1" thickBot="1">
      <c r="A87" s="772" t="s">
        <v>1329</v>
      </c>
      <c r="B87" s="734"/>
      <c r="C87" s="734"/>
      <c r="D87" s="762"/>
      <c r="E87" s="762"/>
      <c r="F87" s="762"/>
      <c r="G87" s="761" t="s">
        <v>1326</v>
      </c>
      <c r="I87" s="730"/>
      <c r="J87" s="730"/>
      <c r="K87" s="730"/>
      <c r="L87" s="730"/>
      <c r="M87" s="735"/>
      <c r="N87" s="735"/>
    </row>
    <row r="88" spans="1:14" ht="20.100000000000001" customHeight="1" thickBot="1">
      <c r="A88" s="760" t="s">
        <v>1325</v>
      </c>
      <c r="B88" s="759" t="s">
        <v>1324</v>
      </c>
      <c r="C88" s="759" t="s">
        <v>1323</v>
      </c>
      <c r="D88" s="759" t="s">
        <v>1322</v>
      </c>
      <c r="E88" s="759" t="s">
        <v>1321</v>
      </c>
      <c r="F88" s="771" t="s">
        <v>1320</v>
      </c>
      <c r="G88" s="756" t="s">
        <v>1319</v>
      </c>
      <c r="I88" s="730"/>
      <c r="J88" s="730"/>
      <c r="K88" s="730"/>
      <c r="L88" s="730"/>
      <c r="M88" s="735"/>
      <c r="N88" s="735"/>
    </row>
    <row r="89" spans="1:14" ht="20.100000000000001" customHeight="1">
      <c r="A89" s="755" t="s">
        <v>1318</v>
      </c>
      <c r="B89" s="754">
        <v>11323</v>
      </c>
      <c r="C89" s="754">
        <v>10854</v>
      </c>
      <c r="D89" s="754">
        <v>17379</v>
      </c>
      <c r="E89" s="754">
        <v>24609</v>
      </c>
      <c r="F89" s="770">
        <f t="shared" ref="F89:F94" si="2">B89+C89+D89</f>
        <v>39556</v>
      </c>
      <c r="G89" s="751">
        <f>B89+C89+D89+E89</f>
        <v>64165</v>
      </c>
      <c r="I89" s="730"/>
      <c r="J89" s="730"/>
      <c r="K89" s="730"/>
      <c r="L89" s="730"/>
      <c r="M89" s="735"/>
      <c r="N89" s="735"/>
    </row>
    <row r="90" spans="1:14" ht="20.100000000000001" customHeight="1">
      <c r="A90" s="755" t="s">
        <v>1317</v>
      </c>
      <c r="B90" s="754">
        <v>12437</v>
      </c>
      <c r="C90" s="754">
        <v>13572</v>
      </c>
      <c r="D90" s="754">
        <v>18920</v>
      </c>
      <c r="E90" s="754">
        <v>20380</v>
      </c>
      <c r="F90" s="770">
        <f t="shared" si="2"/>
        <v>44929</v>
      </c>
      <c r="G90" s="751">
        <f>B90+C90+D90+E90</f>
        <v>65309</v>
      </c>
      <c r="I90" s="730"/>
      <c r="J90" s="730"/>
      <c r="K90" s="730"/>
      <c r="L90" s="730"/>
      <c r="M90" s="735"/>
      <c r="N90" s="735"/>
    </row>
    <row r="91" spans="1:14" ht="20.100000000000001" customHeight="1">
      <c r="A91" s="755" t="s">
        <v>1316</v>
      </c>
      <c r="B91" s="754">
        <v>14056</v>
      </c>
      <c r="C91" s="754">
        <v>11551</v>
      </c>
      <c r="D91" s="754">
        <v>18095</v>
      </c>
      <c r="E91" s="754">
        <v>22394</v>
      </c>
      <c r="F91" s="770">
        <f t="shared" si="2"/>
        <v>43702</v>
      </c>
      <c r="G91" s="751">
        <f>B91+C91+D91+E91</f>
        <v>66096</v>
      </c>
      <c r="I91" s="730"/>
      <c r="J91" s="730"/>
      <c r="K91" s="730"/>
      <c r="L91" s="730"/>
      <c r="M91" s="735"/>
      <c r="N91" s="735"/>
    </row>
    <row r="92" spans="1:14" ht="20.100000000000001" customHeight="1">
      <c r="A92" s="755" t="s">
        <v>1315</v>
      </c>
      <c r="B92" s="754">
        <v>8846</v>
      </c>
      <c r="C92" s="754">
        <v>12150</v>
      </c>
      <c r="D92" s="754">
        <v>22348</v>
      </c>
      <c r="E92" s="754">
        <v>17952</v>
      </c>
      <c r="F92" s="770">
        <f t="shared" si="2"/>
        <v>43344</v>
      </c>
      <c r="G92" s="751">
        <f>B92+C92+D92+E92</f>
        <v>61296</v>
      </c>
      <c r="I92" s="730"/>
      <c r="J92" s="730"/>
      <c r="K92" s="730"/>
      <c r="L92" s="730"/>
      <c r="M92" s="735"/>
      <c r="N92" s="735"/>
    </row>
    <row r="93" spans="1:14" ht="20.100000000000001" customHeight="1">
      <c r="A93" s="755" t="s">
        <v>1314</v>
      </c>
      <c r="B93" s="754">
        <v>12912</v>
      </c>
      <c r="C93" s="754">
        <v>14473</v>
      </c>
      <c r="D93" s="754">
        <v>18016</v>
      </c>
      <c r="E93" s="754">
        <v>24794</v>
      </c>
      <c r="F93" s="770">
        <f t="shared" si="2"/>
        <v>45401</v>
      </c>
      <c r="G93" s="751">
        <f>B93+C93+D93+E93</f>
        <v>70195</v>
      </c>
      <c r="I93" s="730"/>
      <c r="J93" s="730"/>
      <c r="K93" s="730"/>
      <c r="L93" s="730"/>
      <c r="M93" s="735"/>
      <c r="N93" s="735"/>
    </row>
    <row r="94" spans="1:14" ht="20.100000000000001" customHeight="1">
      <c r="A94" s="755" t="s">
        <v>1313</v>
      </c>
      <c r="B94" s="754">
        <v>15575</v>
      </c>
      <c r="C94" s="754">
        <v>13569</v>
      </c>
      <c r="D94" s="754">
        <v>19593.5</v>
      </c>
      <c r="E94" s="754">
        <f>D29+F29+I29+K29</f>
        <v>20394</v>
      </c>
      <c r="F94" s="770">
        <f t="shared" si="2"/>
        <v>48737.5</v>
      </c>
      <c r="G94" s="751">
        <f t="shared" ref="G94:G100" si="3">SUM(B94:E94)</f>
        <v>69131.5</v>
      </c>
      <c r="I94" s="730"/>
      <c r="J94" s="730"/>
      <c r="K94" s="730"/>
      <c r="L94" s="730"/>
      <c r="M94" s="735"/>
      <c r="N94" s="735"/>
    </row>
    <row r="95" spans="1:14" ht="20.100000000000001" customHeight="1">
      <c r="A95" s="755" t="s">
        <v>1312</v>
      </c>
      <c r="B95" s="754">
        <f>F30+I30+K30</f>
        <v>12999</v>
      </c>
      <c r="C95" s="754">
        <f>D31+F31+I31+K31</f>
        <v>13810</v>
      </c>
      <c r="D95" s="754">
        <f>D32+F32+I32+K32</f>
        <v>19499</v>
      </c>
      <c r="E95" s="754">
        <f>D33+F33+I33+K33</f>
        <v>28270</v>
      </c>
      <c r="F95" s="770">
        <f>SUM(B95:D95)</f>
        <v>46308</v>
      </c>
      <c r="G95" s="751">
        <f t="shared" si="3"/>
        <v>74578</v>
      </c>
      <c r="I95" s="730"/>
      <c r="J95" s="730"/>
      <c r="K95" s="730"/>
      <c r="L95" s="730"/>
      <c r="M95" s="735"/>
      <c r="N95" s="735"/>
    </row>
    <row r="96" spans="1:14" ht="19.5" customHeight="1">
      <c r="A96" s="755" t="s">
        <v>1311</v>
      </c>
      <c r="B96" s="754">
        <f>D34+F34+I34+K34</f>
        <v>15711</v>
      </c>
      <c r="C96" s="754">
        <f>D35+F35+I35+K35</f>
        <v>12526</v>
      </c>
      <c r="D96" s="754">
        <f>D36+F36+I36+K36</f>
        <v>20567</v>
      </c>
      <c r="E96" s="754">
        <f>D37+F37+I37+K37</f>
        <v>32002</v>
      </c>
      <c r="F96" s="770">
        <f>SUM(B96:D96)</f>
        <v>48804</v>
      </c>
      <c r="G96" s="751">
        <f t="shared" si="3"/>
        <v>80806</v>
      </c>
      <c r="I96" s="730"/>
      <c r="J96" s="730"/>
      <c r="K96" s="730"/>
      <c r="L96" s="730"/>
      <c r="M96" s="735"/>
      <c r="N96" s="735"/>
    </row>
    <row r="97" spans="1:14" ht="19.5" customHeight="1">
      <c r="A97" s="750" t="s">
        <v>1310</v>
      </c>
      <c r="B97" s="749">
        <v>17376</v>
      </c>
      <c r="C97" s="749">
        <v>12369</v>
      </c>
      <c r="D97" s="749">
        <v>22661</v>
      </c>
      <c r="E97" s="749">
        <v>32444</v>
      </c>
      <c r="F97" s="748">
        <v>52406</v>
      </c>
      <c r="G97" s="747">
        <f t="shared" si="3"/>
        <v>84850</v>
      </c>
      <c r="I97" s="730"/>
      <c r="J97" s="730"/>
      <c r="K97" s="730"/>
      <c r="L97" s="730"/>
      <c r="M97" s="735"/>
      <c r="N97" s="735"/>
    </row>
    <row r="98" spans="1:14" ht="19.5" customHeight="1">
      <c r="A98" s="750" t="s">
        <v>1309</v>
      </c>
      <c r="B98" s="749">
        <f>D42+F42+I42+K42</f>
        <v>18631</v>
      </c>
      <c r="C98" s="749">
        <f>D43+F43+I43+K43</f>
        <v>14281</v>
      </c>
      <c r="D98" s="749">
        <f>D44+F44+I44+K44</f>
        <v>19690</v>
      </c>
      <c r="E98" s="749">
        <f>D45+F45+I45+K45</f>
        <v>32323</v>
      </c>
      <c r="F98" s="748">
        <v>52406</v>
      </c>
      <c r="G98" s="747">
        <f t="shared" si="3"/>
        <v>84925</v>
      </c>
      <c r="H98" s="742"/>
      <c r="I98" s="741"/>
      <c r="J98" s="730"/>
      <c r="K98" s="730"/>
      <c r="L98" s="730"/>
      <c r="M98" s="735"/>
      <c r="N98" s="735"/>
    </row>
    <row r="99" spans="1:14" ht="19.5" customHeight="1">
      <c r="A99" s="746" t="s">
        <v>1308</v>
      </c>
      <c r="B99" s="769">
        <v>17037</v>
      </c>
      <c r="C99" s="769">
        <v>13736</v>
      </c>
      <c r="D99" s="769">
        <v>21607</v>
      </c>
      <c r="E99" s="769">
        <v>31568</v>
      </c>
      <c r="F99" s="768">
        <f>SUM(B99:D99)</f>
        <v>52380</v>
      </c>
      <c r="G99" s="743">
        <f t="shared" si="3"/>
        <v>83948</v>
      </c>
      <c r="H99" s="742"/>
      <c r="I99" s="741"/>
      <c r="J99" s="730"/>
      <c r="K99" s="730"/>
      <c r="L99" s="730"/>
      <c r="M99" s="735"/>
      <c r="N99" s="735"/>
    </row>
    <row r="100" spans="1:14" ht="20.100000000000001" customHeight="1" thickBot="1">
      <c r="A100" s="740" t="s">
        <v>1307</v>
      </c>
      <c r="B100" s="767">
        <f>D50+F50+I50+K50</f>
        <v>17343</v>
      </c>
      <c r="C100" s="767">
        <f>D51+F51+I51+K51</f>
        <v>12007</v>
      </c>
      <c r="D100" s="767">
        <f>D52+F52+I52+K52</f>
        <v>16344</v>
      </c>
      <c r="E100" s="767">
        <f>D53+F53+I53+K53</f>
        <v>30472</v>
      </c>
      <c r="F100" s="766">
        <f>SUM(B100:D100)</f>
        <v>45694</v>
      </c>
      <c r="G100" s="737">
        <f t="shared" si="3"/>
        <v>76166</v>
      </c>
      <c r="I100" s="730"/>
      <c r="J100" s="730"/>
      <c r="K100" s="730"/>
      <c r="L100" s="730"/>
      <c r="M100" s="735"/>
      <c r="N100" s="735"/>
    </row>
    <row r="101" spans="1:14" ht="20.100000000000001" customHeight="1">
      <c r="A101" s="732"/>
      <c r="B101" s="765"/>
      <c r="C101" s="765"/>
      <c r="D101" s="730"/>
      <c r="E101" s="730"/>
      <c r="F101" s="730"/>
      <c r="G101" s="735" t="s">
        <v>1328</v>
      </c>
      <c r="I101" s="730"/>
      <c r="J101" s="730"/>
      <c r="K101" s="730"/>
      <c r="L101" s="730"/>
      <c r="M101" s="735"/>
      <c r="N101" s="735"/>
    </row>
    <row r="102" spans="1:14" ht="20.100000000000001" customHeight="1">
      <c r="A102" s="732"/>
      <c r="B102" s="765"/>
      <c r="C102" s="765"/>
      <c r="D102" s="730"/>
      <c r="E102" s="730"/>
      <c r="F102" s="730"/>
      <c r="G102" s="730"/>
      <c r="I102" s="730"/>
      <c r="J102" s="730"/>
      <c r="K102" s="730"/>
      <c r="L102" s="730"/>
      <c r="M102" s="735"/>
      <c r="N102" s="735"/>
    </row>
    <row r="103" spans="1:14" ht="20.100000000000001" customHeight="1">
      <c r="A103" s="732"/>
      <c r="B103" s="765"/>
      <c r="C103" s="765"/>
      <c r="D103" s="730"/>
      <c r="E103" s="730"/>
      <c r="F103" s="730"/>
      <c r="G103" s="730"/>
      <c r="I103" s="730"/>
      <c r="J103" s="730"/>
      <c r="K103" s="730"/>
      <c r="L103" s="730"/>
      <c r="M103" s="735"/>
      <c r="N103" s="735"/>
    </row>
    <row r="104" spans="1:14" ht="20.100000000000001" customHeight="1">
      <c r="A104" s="732"/>
      <c r="B104" s="765"/>
      <c r="C104" s="765"/>
      <c r="D104" s="730"/>
      <c r="E104" s="730"/>
      <c r="F104" s="730"/>
      <c r="G104" s="730"/>
      <c r="I104" s="730"/>
      <c r="J104" s="730"/>
      <c r="K104" s="730"/>
      <c r="L104" s="730"/>
      <c r="M104" s="735"/>
      <c r="N104" s="735"/>
    </row>
    <row r="105" spans="1:14" ht="20.100000000000001" customHeight="1">
      <c r="A105" s="732"/>
      <c r="B105" s="765"/>
      <c r="C105" s="765"/>
      <c r="D105" s="730"/>
      <c r="E105" s="730"/>
      <c r="F105" s="730"/>
      <c r="G105" s="730"/>
      <c r="I105" s="730"/>
      <c r="J105" s="730"/>
      <c r="K105" s="730"/>
      <c r="L105" s="730"/>
      <c r="M105" s="735"/>
      <c r="N105" s="735"/>
    </row>
    <row r="106" spans="1:14" ht="20.100000000000001" customHeight="1">
      <c r="A106" s="732"/>
      <c r="B106" s="765"/>
      <c r="C106" s="765"/>
      <c r="D106" s="730"/>
      <c r="E106" s="730"/>
      <c r="F106" s="730"/>
      <c r="G106" s="730"/>
      <c r="I106" s="730"/>
      <c r="J106" s="730"/>
      <c r="K106" s="730"/>
      <c r="L106" s="730"/>
      <c r="M106" s="735"/>
      <c r="N106" s="735"/>
    </row>
    <row r="107" spans="1:14" ht="20.100000000000001" customHeight="1">
      <c r="A107" s="732"/>
      <c r="B107" s="765"/>
      <c r="C107" s="765"/>
      <c r="D107" s="730"/>
      <c r="E107" s="730"/>
      <c r="F107" s="730"/>
      <c r="G107" s="730"/>
      <c r="I107" s="730"/>
      <c r="J107" s="730"/>
      <c r="K107" s="730"/>
      <c r="L107" s="730"/>
      <c r="M107" s="735"/>
      <c r="N107" s="735"/>
    </row>
    <row r="108" spans="1:14" ht="20.100000000000001" customHeight="1">
      <c r="A108" s="732"/>
      <c r="B108" s="765"/>
      <c r="C108" s="765"/>
      <c r="D108" s="730"/>
      <c r="E108" s="730"/>
      <c r="F108" s="730"/>
      <c r="G108" s="730"/>
      <c r="I108" s="730"/>
      <c r="J108" s="730"/>
      <c r="K108" s="730"/>
      <c r="L108" s="730"/>
      <c r="M108" s="735"/>
      <c r="N108" s="735"/>
    </row>
    <row r="109" spans="1:14" ht="20.100000000000001" customHeight="1">
      <c r="A109" s="732"/>
      <c r="B109" s="765"/>
      <c r="C109" s="765"/>
      <c r="D109" s="730"/>
      <c r="E109" s="730"/>
      <c r="F109" s="730"/>
      <c r="G109" s="730"/>
      <c r="I109" s="730"/>
      <c r="J109" s="730"/>
      <c r="K109" s="730"/>
      <c r="L109" s="730"/>
      <c r="M109" s="735"/>
      <c r="N109" s="735"/>
    </row>
    <row r="110" spans="1:14" ht="20.100000000000001" customHeight="1">
      <c r="I110" s="730"/>
      <c r="J110" s="730"/>
      <c r="K110" s="730"/>
      <c r="L110" s="730"/>
      <c r="M110" s="735"/>
      <c r="N110" s="735"/>
    </row>
    <row r="111" spans="1:14" ht="20.100000000000001" customHeight="1">
      <c r="A111" s="734"/>
      <c r="B111" s="734"/>
      <c r="C111" s="734"/>
      <c r="D111" s="729"/>
      <c r="E111" s="729"/>
      <c r="F111" s="729"/>
      <c r="G111" s="729"/>
      <c r="I111" s="730"/>
      <c r="J111" s="730"/>
      <c r="K111" s="730"/>
      <c r="L111" s="730"/>
      <c r="M111" s="735"/>
      <c r="N111" s="735"/>
    </row>
    <row r="112" spans="1:14" ht="20.100000000000001" customHeight="1">
      <c r="A112" s="729"/>
      <c r="B112" s="729"/>
      <c r="C112" s="729"/>
      <c r="D112" s="729"/>
      <c r="E112" s="729"/>
      <c r="F112" s="729"/>
      <c r="G112" s="729"/>
      <c r="I112" s="730"/>
      <c r="J112" s="730"/>
      <c r="K112" s="730"/>
      <c r="L112" s="730"/>
      <c r="M112" s="735"/>
      <c r="N112" s="735"/>
    </row>
    <row r="113" spans="1:14" ht="20.100000000000001" customHeight="1">
      <c r="A113" s="729"/>
      <c r="B113" s="729"/>
      <c r="C113" s="729"/>
      <c r="D113" s="729"/>
      <c r="E113" s="729"/>
      <c r="F113" s="729"/>
      <c r="G113" s="729"/>
      <c r="I113" s="730"/>
      <c r="J113" s="730"/>
      <c r="K113" s="730"/>
      <c r="L113" s="730"/>
      <c r="M113" s="735"/>
      <c r="N113" s="735"/>
    </row>
    <row r="114" spans="1:14" ht="20.100000000000001" customHeight="1">
      <c r="A114" s="729"/>
      <c r="B114" s="729"/>
      <c r="C114" s="729"/>
      <c r="D114" s="729"/>
      <c r="E114" s="729"/>
      <c r="F114" s="729"/>
      <c r="G114" s="729"/>
      <c r="I114" s="730"/>
      <c r="J114" s="730"/>
      <c r="K114" s="730"/>
      <c r="L114" s="730"/>
      <c r="M114" s="735"/>
      <c r="N114" s="735"/>
    </row>
    <row r="115" spans="1:14" ht="20.100000000000001" customHeight="1">
      <c r="A115" s="729"/>
      <c r="B115" s="729"/>
      <c r="C115" s="729"/>
      <c r="D115" s="729"/>
      <c r="E115" s="729"/>
      <c r="F115" s="729"/>
      <c r="G115" s="729"/>
      <c r="I115" s="730"/>
      <c r="J115" s="730"/>
      <c r="K115" s="730"/>
      <c r="L115" s="730"/>
      <c r="M115" s="735"/>
      <c r="N115" s="735"/>
    </row>
    <row r="116" spans="1:14" ht="20.100000000000001" customHeight="1">
      <c r="A116" s="729"/>
      <c r="B116" s="729"/>
      <c r="C116" s="729"/>
      <c r="D116" s="729"/>
      <c r="E116" s="729"/>
      <c r="F116" s="729"/>
      <c r="G116" s="729"/>
      <c r="I116" s="730"/>
      <c r="J116" s="730"/>
      <c r="K116" s="730"/>
      <c r="L116" s="730"/>
      <c r="M116" s="735"/>
      <c r="N116" s="735"/>
    </row>
    <row r="117" spans="1:14" s="729" customFormat="1" ht="20.100000000000001" customHeight="1">
      <c r="A117" s="726"/>
      <c r="B117" s="726"/>
      <c r="C117" s="726"/>
      <c r="D117" s="726"/>
      <c r="E117" s="726"/>
      <c r="F117" s="726"/>
      <c r="G117" s="726"/>
    </row>
    <row r="118" spans="1:14" s="729" customFormat="1" ht="24.75" thickBot="1">
      <c r="A118" s="764" t="s">
        <v>1327</v>
      </c>
      <c r="B118" s="734"/>
      <c r="C118" s="734"/>
      <c r="D118" s="763"/>
      <c r="E118" s="763"/>
      <c r="F118" s="762"/>
      <c r="G118" s="761" t="s">
        <v>1326</v>
      </c>
    </row>
    <row r="119" spans="1:14" s="729" customFormat="1" ht="20.100000000000001" customHeight="1" thickBot="1">
      <c r="A119" s="760" t="s">
        <v>1325</v>
      </c>
      <c r="B119" s="759" t="s">
        <v>1324</v>
      </c>
      <c r="C119" s="759" t="s">
        <v>1323</v>
      </c>
      <c r="D119" s="758" t="s">
        <v>1322</v>
      </c>
      <c r="E119" s="758" t="s">
        <v>1321</v>
      </c>
      <c r="F119" s="757" t="s">
        <v>1320</v>
      </c>
      <c r="G119" s="756" t="s">
        <v>1319</v>
      </c>
      <c r="L119" s="730"/>
      <c r="M119" s="730"/>
      <c r="N119" s="730"/>
    </row>
    <row r="120" spans="1:14" ht="20.100000000000001" customHeight="1">
      <c r="A120" s="755" t="s">
        <v>1318</v>
      </c>
      <c r="B120" s="754">
        <v>445</v>
      </c>
      <c r="C120" s="754">
        <v>122</v>
      </c>
      <c r="D120" s="753">
        <v>472</v>
      </c>
      <c r="E120" s="753">
        <v>456</v>
      </c>
      <c r="F120" s="752">
        <f t="shared" ref="F120:F125" si="4">B120+C120+D120</f>
        <v>1039</v>
      </c>
      <c r="G120" s="751">
        <f>B120+C120+D120+E120</f>
        <v>1495</v>
      </c>
      <c r="I120" s="730"/>
      <c r="J120" s="730"/>
      <c r="K120" s="730"/>
      <c r="L120" s="730"/>
      <c r="M120" s="735"/>
      <c r="N120" s="735"/>
    </row>
    <row r="121" spans="1:14" s="729" customFormat="1" ht="20.100000000000001" customHeight="1">
      <c r="A121" s="755" t="s">
        <v>1317</v>
      </c>
      <c r="B121" s="754">
        <v>543</v>
      </c>
      <c r="C121" s="754">
        <v>126</v>
      </c>
      <c r="D121" s="753">
        <v>374</v>
      </c>
      <c r="E121" s="753">
        <v>447</v>
      </c>
      <c r="F121" s="752">
        <f t="shared" si="4"/>
        <v>1043</v>
      </c>
      <c r="G121" s="751">
        <f>B121+C121+D121+E121</f>
        <v>1490</v>
      </c>
    </row>
    <row r="122" spans="1:14" s="732" customFormat="1" ht="20.100000000000001" customHeight="1">
      <c r="A122" s="755" t="s">
        <v>1316</v>
      </c>
      <c r="B122" s="754">
        <v>613</v>
      </c>
      <c r="C122" s="754">
        <v>115</v>
      </c>
      <c r="D122" s="753">
        <v>503</v>
      </c>
      <c r="E122" s="753">
        <v>344</v>
      </c>
      <c r="F122" s="752">
        <f t="shared" si="4"/>
        <v>1231</v>
      </c>
      <c r="G122" s="751">
        <f>B122+C122+D122+E122</f>
        <v>1575</v>
      </c>
    </row>
    <row r="123" spans="1:14" s="729" customFormat="1" ht="20.100000000000001" customHeight="1">
      <c r="A123" s="755" t="s">
        <v>1315</v>
      </c>
      <c r="B123" s="754">
        <v>52</v>
      </c>
      <c r="C123" s="754">
        <v>92</v>
      </c>
      <c r="D123" s="753">
        <v>277</v>
      </c>
      <c r="E123" s="753">
        <v>364</v>
      </c>
      <c r="F123" s="752">
        <f t="shared" si="4"/>
        <v>421</v>
      </c>
      <c r="G123" s="751">
        <f>B123+C123+D123+E123</f>
        <v>785</v>
      </c>
    </row>
    <row r="124" spans="1:14" s="729" customFormat="1" ht="20.100000000000001" customHeight="1">
      <c r="A124" s="755" t="s">
        <v>1314</v>
      </c>
      <c r="B124" s="754">
        <v>378</v>
      </c>
      <c r="C124" s="754">
        <v>102</v>
      </c>
      <c r="D124" s="753">
        <v>403</v>
      </c>
      <c r="E124" s="753">
        <v>432</v>
      </c>
      <c r="F124" s="752">
        <f t="shared" si="4"/>
        <v>883</v>
      </c>
      <c r="G124" s="751">
        <f>B124+C124+D124+E124</f>
        <v>1315</v>
      </c>
    </row>
    <row r="125" spans="1:14" s="729" customFormat="1" ht="20.100000000000001" customHeight="1">
      <c r="A125" s="755" t="s">
        <v>1313</v>
      </c>
      <c r="B125" s="754">
        <v>469</v>
      </c>
      <c r="C125" s="754">
        <v>121</v>
      </c>
      <c r="D125" s="753">
        <v>523</v>
      </c>
      <c r="E125" s="753">
        <f>E29+G29+J29</f>
        <v>286</v>
      </c>
      <c r="F125" s="752">
        <f t="shared" si="4"/>
        <v>1113</v>
      </c>
      <c r="G125" s="751">
        <f>SUM(B125:E125)</f>
        <v>1399</v>
      </c>
    </row>
    <row r="126" spans="1:14" s="729" customFormat="1" ht="20.100000000000001" customHeight="1">
      <c r="A126" s="755" t="s">
        <v>1312</v>
      </c>
      <c r="B126" s="754">
        <f>G30+J30</f>
        <v>413</v>
      </c>
      <c r="C126" s="754">
        <f>E31+G31+J31</f>
        <v>156</v>
      </c>
      <c r="D126" s="753">
        <f>E32+G32+J32</f>
        <v>464</v>
      </c>
      <c r="E126" s="753">
        <f>E33+G33+J33</f>
        <v>262</v>
      </c>
      <c r="F126" s="752">
        <f>SUM(B126:D126)</f>
        <v>1033</v>
      </c>
      <c r="G126" s="751">
        <f>SUM(B126:E126)</f>
        <v>1295</v>
      </c>
    </row>
    <row r="127" spans="1:14" s="729" customFormat="1" ht="20.100000000000001" customHeight="1">
      <c r="A127" s="755" t="s">
        <v>1311</v>
      </c>
      <c r="B127" s="754">
        <f>E34+G34+J34</f>
        <v>462</v>
      </c>
      <c r="C127" s="754">
        <f>E35+G35+J35</f>
        <v>124</v>
      </c>
      <c r="D127" s="753">
        <f>E36+G36+J36</f>
        <v>471</v>
      </c>
      <c r="E127" s="753">
        <f>E37+G37+J37</f>
        <v>221</v>
      </c>
      <c r="F127" s="752">
        <f>SUM(B127:D127)</f>
        <v>1057</v>
      </c>
      <c r="G127" s="751">
        <f>SUM(B127:E127)</f>
        <v>1278</v>
      </c>
    </row>
    <row r="128" spans="1:14" s="729" customFormat="1" ht="20.100000000000001" customHeight="1">
      <c r="A128" s="750" t="s">
        <v>1310</v>
      </c>
      <c r="B128" s="749">
        <v>322</v>
      </c>
      <c r="C128" s="749">
        <v>94</v>
      </c>
      <c r="D128" s="749">
        <v>448</v>
      </c>
      <c r="E128" s="749">
        <v>230</v>
      </c>
      <c r="F128" s="748">
        <v>864</v>
      </c>
      <c r="G128" s="747">
        <f>SUM(B128:E128)</f>
        <v>1094</v>
      </c>
    </row>
    <row r="129" spans="1:14" ht="19.5" customHeight="1">
      <c r="A129" s="750" t="s">
        <v>1309</v>
      </c>
      <c r="B129" s="749">
        <f>E42+G42+J42</f>
        <v>399</v>
      </c>
      <c r="C129" s="749">
        <f>$E43+$G43+$J43</f>
        <v>140</v>
      </c>
      <c r="D129" s="749">
        <f>$E44+$G44+$J44</f>
        <v>388</v>
      </c>
      <c r="E129" s="749">
        <f>$E45+$G45+$J45</f>
        <v>194</v>
      </c>
      <c r="F129" s="748">
        <f>SUM(B129:D129)</f>
        <v>927</v>
      </c>
      <c r="G129" s="747">
        <f>SUM(E129:F129)</f>
        <v>1121</v>
      </c>
      <c r="H129" s="742"/>
      <c r="I129" s="741"/>
      <c r="J129" s="730"/>
      <c r="K129" s="730"/>
      <c r="L129" s="730"/>
      <c r="M129" s="735"/>
      <c r="N129" s="735"/>
    </row>
    <row r="130" spans="1:14" ht="19.5" customHeight="1">
      <c r="A130" s="746" t="s">
        <v>1308</v>
      </c>
      <c r="B130" s="745">
        <v>370</v>
      </c>
      <c r="C130" s="745">
        <v>86</v>
      </c>
      <c r="D130" s="745">
        <v>429</v>
      </c>
      <c r="E130" s="745">
        <v>357</v>
      </c>
      <c r="F130" s="744">
        <f>SUM(B130:D130)</f>
        <v>885</v>
      </c>
      <c r="G130" s="743">
        <f>SUM(E130:F130)</f>
        <v>1242</v>
      </c>
      <c r="H130" s="742"/>
      <c r="I130" s="741"/>
      <c r="J130" s="730"/>
      <c r="K130" s="730"/>
      <c r="L130" s="730"/>
      <c r="M130" s="735"/>
      <c r="N130" s="735"/>
    </row>
    <row r="131" spans="1:14" s="729" customFormat="1" ht="20.100000000000001" customHeight="1" thickBot="1">
      <c r="A131" s="740" t="s">
        <v>1307</v>
      </c>
      <c r="B131" s="739">
        <f>E50+G50+J50</f>
        <v>356</v>
      </c>
      <c r="C131" s="739">
        <f>E51+G51+J51</f>
        <v>130</v>
      </c>
      <c r="D131" s="739">
        <f>E52+G52+J52</f>
        <v>327</v>
      </c>
      <c r="E131" s="739">
        <f>E53+G53+J53</f>
        <v>125</v>
      </c>
      <c r="F131" s="738">
        <f>SUM(B131:D131)</f>
        <v>813</v>
      </c>
      <c r="G131" s="737">
        <f>SUM(E131:F131)</f>
        <v>938</v>
      </c>
    </row>
    <row r="132" spans="1:14" s="729" customFormat="1" ht="20.100000000000001" customHeight="1">
      <c r="A132" s="730"/>
      <c r="B132" s="730"/>
      <c r="C132" s="730"/>
      <c r="D132" s="730"/>
      <c r="E132" s="735"/>
      <c r="F132" s="726"/>
      <c r="G132" s="736" t="s">
        <v>1306</v>
      </c>
    </row>
    <row r="133" spans="1:14" s="729" customFormat="1" ht="20.100000000000001" customHeight="1">
      <c r="A133" s="726"/>
      <c r="B133" s="726"/>
      <c r="C133" s="726"/>
      <c r="D133" s="727"/>
      <c r="E133" s="727"/>
      <c r="F133" s="726"/>
      <c r="G133" s="726"/>
    </row>
    <row r="134" spans="1:14" s="729" customFormat="1" ht="20.100000000000001" customHeight="1">
      <c r="A134" s="726"/>
      <c r="B134" s="726"/>
      <c r="C134" s="726"/>
      <c r="D134" s="727"/>
      <c r="E134" s="727"/>
      <c r="F134" s="726"/>
      <c r="G134" s="726"/>
      <c r="L134" s="730"/>
      <c r="M134" s="730"/>
      <c r="N134" s="730"/>
    </row>
    <row r="135" spans="1:14" s="729" customFormat="1" ht="20.100000000000001" customHeight="1">
      <c r="A135" s="726"/>
      <c r="B135" s="726"/>
      <c r="C135" s="726"/>
      <c r="D135" s="727"/>
      <c r="E135" s="727"/>
      <c r="F135" s="726"/>
      <c r="G135" s="726"/>
      <c r="L135" s="730"/>
      <c r="M135" s="730"/>
      <c r="N135" s="730"/>
    </row>
    <row r="136" spans="1:14" s="729" customFormat="1" ht="20.100000000000001" customHeight="1">
      <c r="A136" s="726"/>
      <c r="B136" s="726"/>
      <c r="C136" s="726"/>
      <c r="D136" s="727"/>
      <c r="E136" s="727"/>
      <c r="F136" s="726"/>
      <c r="G136" s="726"/>
      <c r="L136" s="730"/>
      <c r="M136" s="730"/>
      <c r="N136" s="730"/>
    </row>
    <row r="137" spans="1:14" s="729" customFormat="1" ht="20.100000000000001" customHeight="1">
      <c r="A137" s="726"/>
      <c r="B137" s="726"/>
      <c r="C137" s="726"/>
      <c r="D137" s="727"/>
      <c r="E137" s="727"/>
      <c r="F137" s="726"/>
      <c r="G137" s="726"/>
      <c r="L137" s="730"/>
      <c r="M137" s="730"/>
      <c r="N137" s="730"/>
    </row>
    <row r="138" spans="1:14" s="729" customFormat="1" ht="20.100000000000001" customHeight="1">
      <c r="A138" s="726"/>
      <c r="B138" s="726"/>
      <c r="C138" s="726"/>
      <c r="D138" s="727"/>
      <c r="E138" s="727"/>
      <c r="F138" s="726"/>
      <c r="G138" s="726"/>
      <c r="L138" s="730"/>
      <c r="M138" s="730"/>
      <c r="N138" s="730"/>
    </row>
    <row r="139" spans="1:14" s="729" customFormat="1" ht="20.100000000000001" customHeight="1">
      <c r="A139" s="726"/>
      <c r="B139" s="726"/>
      <c r="C139" s="726"/>
      <c r="D139" s="727"/>
      <c r="E139" s="727"/>
      <c r="F139" s="726"/>
      <c r="G139" s="726"/>
      <c r="L139" s="730"/>
      <c r="M139" s="730"/>
      <c r="N139" s="730"/>
    </row>
    <row r="140" spans="1:14" ht="20.100000000000001" customHeight="1">
      <c r="D140" s="727"/>
      <c r="E140" s="727"/>
      <c r="I140" s="730"/>
      <c r="J140" s="730"/>
      <c r="K140" s="730"/>
      <c r="L140" s="730"/>
      <c r="M140" s="735"/>
      <c r="N140" s="735"/>
    </row>
    <row r="141" spans="1:14" ht="20.100000000000001" customHeight="1">
      <c r="D141" s="727"/>
      <c r="E141" s="727"/>
      <c r="I141" s="730"/>
      <c r="J141" s="730"/>
      <c r="K141" s="730"/>
      <c r="L141" s="730"/>
      <c r="M141" s="735"/>
      <c r="N141" s="735"/>
    </row>
    <row r="142" spans="1:14" ht="20.100000000000001" customHeight="1">
      <c r="D142" s="727"/>
      <c r="E142" s="727"/>
      <c r="I142" s="730"/>
      <c r="J142" s="730"/>
      <c r="K142" s="730"/>
      <c r="L142" s="730"/>
      <c r="M142" s="735"/>
      <c r="N142" s="735"/>
    </row>
    <row r="143" spans="1:14" ht="20.100000000000001" customHeight="1">
      <c r="D143" s="727"/>
      <c r="E143" s="727"/>
      <c r="I143" s="730"/>
      <c r="J143" s="730"/>
      <c r="K143" s="730"/>
      <c r="L143" s="730"/>
      <c r="M143" s="735"/>
      <c r="N143" s="735"/>
    </row>
    <row r="144" spans="1:14" s="729" customFormat="1" ht="20.100000000000001" customHeight="1">
      <c r="A144" s="734"/>
      <c r="B144" s="734"/>
      <c r="C144" s="734"/>
      <c r="D144" s="730"/>
      <c r="E144" s="730"/>
      <c r="L144" s="730"/>
      <c r="M144" s="730"/>
      <c r="N144" s="730"/>
    </row>
    <row r="145" spans="1:14" s="729" customFormat="1">
      <c r="L145" s="730"/>
      <c r="M145" s="730"/>
      <c r="N145" s="730"/>
    </row>
    <row r="146" spans="1:14" s="729" customFormat="1">
      <c r="B146" s="726"/>
      <c r="C146" s="726"/>
      <c r="D146" s="726"/>
      <c r="E146" s="726"/>
      <c r="F146" s="726"/>
      <c r="G146" s="726"/>
      <c r="L146" s="730"/>
      <c r="M146" s="730"/>
      <c r="N146" s="730"/>
    </row>
    <row r="147" spans="1:14" s="729" customFormat="1">
      <c r="A147" s="729" t="s">
        <v>1305</v>
      </c>
      <c r="B147" s="726"/>
      <c r="C147" s="726"/>
      <c r="D147" s="726"/>
      <c r="E147" s="726"/>
      <c r="F147" s="726"/>
      <c r="G147" s="726"/>
      <c r="L147" s="730"/>
      <c r="M147" s="730"/>
      <c r="N147" s="730"/>
    </row>
    <row r="148" spans="1:14" s="729" customFormat="1">
      <c r="A148" s="729" t="s">
        <v>1304</v>
      </c>
      <c r="B148" s="726"/>
      <c r="C148" s="726"/>
      <c r="D148" s="726"/>
      <c r="E148" s="726"/>
      <c r="F148" s="726"/>
      <c r="G148" s="726"/>
      <c r="L148" s="730"/>
      <c r="M148" s="730"/>
      <c r="N148" s="730"/>
    </row>
    <row r="149" spans="1:14" s="729" customFormat="1">
      <c r="A149" s="729" t="s">
        <v>1303</v>
      </c>
      <c r="B149" s="730"/>
      <c r="C149" s="726"/>
      <c r="D149" s="726"/>
      <c r="E149" s="726"/>
      <c r="F149" s="726"/>
      <c r="G149" s="726"/>
      <c r="H149" s="726"/>
      <c r="L149" s="730"/>
      <c r="M149" s="730"/>
      <c r="N149" s="730"/>
    </row>
    <row r="150" spans="1:14" s="729" customFormat="1">
      <c r="A150" s="730"/>
      <c r="L150" s="730"/>
      <c r="M150" s="730"/>
      <c r="N150" s="730"/>
    </row>
    <row r="151" spans="1:14" s="729" customFormat="1">
      <c r="A151" s="730"/>
      <c r="L151" s="730"/>
      <c r="M151" s="730"/>
      <c r="N151" s="730"/>
    </row>
    <row r="152" spans="1:14" s="729" customFormat="1">
      <c r="A152" s="727"/>
      <c r="B152" s="726"/>
      <c r="C152" s="726"/>
      <c r="D152" s="726"/>
      <c r="E152" s="726"/>
      <c r="F152" s="726"/>
      <c r="G152" s="726"/>
      <c r="H152" s="726"/>
      <c r="L152" s="730"/>
      <c r="M152" s="730"/>
      <c r="N152" s="730"/>
    </row>
    <row r="153" spans="1:14" s="729" customFormat="1">
      <c r="L153" s="730"/>
      <c r="M153" s="730"/>
      <c r="N153" s="730"/>
    </row>
    <row r="154" spans="1:14" s="729" customFormat="1">
      <c r="L154" s="730"/>
      <c r="M154" s="730"/>
      <c r="N154" s="730"/>
    </row>
    <row r="155" spans="1:14" s="729" customFormat="1">
      <c r="L155" s="730"/>
      <c r="M155" s="730"/>
      <c r="N155" s="730"/>
    </row>
    <row r="156" spans="1:14" s="729" customFormat="1">
      <c r="L156" s="730"/>
      <c r="M156" s="730"/>
      <c r="N156" s="730"/>
    </row>
    <row r="157" spans="1:14" s="729" customFormat="1">
      <c r="L157" s="730"/>
      <c r="M157" s="730"/>
      <c r="N157" s="730"/>
    </row>
    <row r="158" spans="1:14" s="729" customFormat="1">
      <c r="L158" s="730"/>
      <c r="M158" s="730"/>
      <c r="N158" s="730"/>
    </row>
    <row r="159" spans="1:14" s="729" customFormat="1">
      <c r="L159" s="730"/>
      <c r="M159" s="730"/>
      <c r="N159" s="730"/>
    </row>
    <row r="160" spans="1:14" s="729" customFormat="1">
      <c r="L160" s="730"/>
      <c r="M160" s="730"/>
      <c r="N160" s="730"/>
    </row>
    <row r="161" spans="1:14" s="729" customFormat="1">
      <c r="L161" s="730"/>
      <c r="M161" s="730"/>
      <c r="N161" s="730"/>
    </row>
    <row r="162" spans="1:14" s="729" customFormat="1">
      <c r="L162" s="730"/>
      <c r="M162" s="730"/>
      <c r="N162" s="730"/>
    </row>
    <row r="163" spans="1:14" s="729" customFormat="1">
      <c r="L163" s="730"/>
      <c r="M163" s="730"/>
      <c r="N163" s="730"/>
    </row>
    <row r="164" spans="1:14" s="729" customFormat="1">
      <c r="L164" s="730"/>
      <c r="M164" s="730"/>
      <c r="N164" s="730"/>
    </row>
    <row r="165" spans="1:14" s="729" customFormat="1">
      <c r="L165" s="730"/>
      <c r="M165" s="730"/>
      <c r="N165" s="730"/>
    </row>
    <row r="166" spans="1:14" s="729" customFormat="1">
      <c r="L166" s="730"/>
      <c r="M166" s="730"/>
      <c r="N166" s="730"/>
    </row>
    <row r="167" spans="1:14" s="729" customFormat="1">
      <c r="L167" s="730"/>
      <c r="M167" s="730"/>
      <c r="N167" s="730"/>
    </row>
    <row r="168" spans="1:14" s="729" customFormat="1">
      <c r="L168" s="730"/>
      <c r="M168" s="730"/>
      <c r="N168" s="730"/>
    </row>
    <row r="169" spans="1:14" s="729" customFormat="1">
      <c r="L169" s="730"/>
      <c r="M169" s="730"/>
      <c r="N169" s="730"/>
    </row>
    <row r="170" spans="1:14" s="729" customFormat="1">
      <c r="L170" s="730"/>
      <c r="M170" s="730"/>
      <c r="N170" s="730"/>
    </row>
    <row r="171" spans="1:14" s="729" customFormat="1">
      <c r="A171" s="732"/>
      <c r="B171" s="732"/>
      <c r="C171" s="732"/>
      <c r="D171" s="732"/>
      <c r="E171" s="732"/>
      <c r="F171" s="732"/>
      <c r="G171" s="732"/>
      <c r="L171" s="730"/>
      <c r="M171" s="730"/>
      <c r="N171" s="730"/>
    </row>
    <row r="172" spans="1:14" s="729" customFormat="1">
      <c r="L172" s="730"/>
      <c r="M172" s="730"/>
      <c r="N172" s="730"/>
    </row>
    <row r="173" spans="1:14" s="729" customFormat="1">
      <c r="L173" s="730"/>
      <c r="M173" s="730"/>
      <c r="N173" s="730"/>
    </row>
    <row r="174" spans="1:14" s="729" customFormat="1">
      <c r="L174" s="730"/>
      <c r="M174" s="730"/>
      <c r="N174" s="730"/>
    </row>
    <row r="175" spans="1:14" s="729" customFormat="1">
      <c r="L175" s="730"/>
      <c r="M175" s="730"/>
      <c r="N175" s="730"/>
    </row>
    <row r="176" spans="1:14" s="729" customFormat="1">
      <c r="L176" s="730"/>
      <c r="M176" s="730"/>
      <c r="N176" s="730"/>
    </row>
    <row r="177" spans="1:14" s="729" customFormat="1">
      <c r="L177" s="730"/>
      <c r="M177" s="730"/>
      <c r="N177" s="730"/>
    </row>
    <row r="178" spans="1:14" s="729" customFormat="1">
      <c r="L178" s="730"/>
      <c r="M178" s="730"/>
      <c r="N178" s="730"/>
    </row>
    <row r="179" spans="1:14" s="729" customFormat="1" ht="13.5" customHeight="1">
      <c r="A179" s="732"/>
      <c r="B179" s="732"/>
      <c r="C179" s="732"/>
      <c r="D179" s="732"/>
      <c r="E179" s="732"/>
      <c r="F179" s="732"/>
      <c r="G179" s="732"/>
      <c r="L179" s="730"/>
      <c r="M179" s="730"/>
      <c r="N179" s="730"/>
    </row>
    <row r="180" spans="1:14" s="732" customFormat="1">
      <c r="A180" s="729"/>
      <c r="B180" s="729"/>
      <c r="C180" s="729"/>
      <c r="D180" s="729"/>
      <c r="E180" s="729"/>
      <c r="F180" s="729"/>
      <c r="G180" s="729"/>
      <c r="L180" s="733"/>
      <c r="M180" s="733"/>
      <c r="N180" s="733"/>
    </row>
    <row r="181" spans="1:14" s="729" customFormat="1">
      <c r="L181" s="730"/>
      <c r="M181" s="730"/>
      <c r="N181" s="730"/>
    </row>
    <row r="182" spans="1:14" s="729" customFormat="1">
      <c r="L182" s="730"/>
      <c r="M182" s="730"/>
      <c r="N182" s="730"/>
    </row>
    <row r="183" spans="1:14" s="729" customFormat="1">
      <c r="L183" s="730"/>
      <c r="M183" s="730"/>
      <c r="N183" s="730"/>
    </row>
    <row r="184" spans="1:14" s="729" customFormat="1">
      <c r="L184" s="730"/>
      <c r="M184" s="730"/>
      <c r="N184" s="730"/>
    </row>
    <row r="185" spans="1:14" s="729" customFormat="1">
      <c r="L185" s="730"/>
      <c r="M185" s="730"/>
      <c r="N185" s="730"/>
    </row>
    <row r="186" spans="1:14" s="729" customFormat="1">
      <c r="L186" s="730"/>
      <c r="M186" s="730"/>
      <c r="N186" s="730"/>
    </row>
    <row r="187" spans="1:14" s="729" customFormat="1">
      <c r="A187" s="726"/>
      <c r="B187" s="726"/>
      <c r="C187" s="726"/>
      <c r="D187" s="726"/>
      <c r="E187" s="726"/>
      <c r="F187" s="726"/>
      <c r="G187" s="726"/>
      <c r="L187" s="730"/>
      <c r="M187" s="730"/>
      <c r="N187" s="730"/>
    </row>
    <row r="188" spans="1:14" s="732" customFormat="1">
      <c r="A188" s="726"/>
      <c r="B188" s="726"/>
      <c r="C188" s="726"/>
      <c r="D188" s="726"/>
      <c r="E188" s="726"/>
      <c r="F188" s="726"/>
      <c r="G188" s="726"/>
      <c r="L188" s="733"/>
      <c r="M188" s="733"/>
      <c r="N188" s="733"/>
    </row>
    <row r="189" spans="1:14" s="729" customFormat="1">
      <c r="A189" s="726"/>
      <c r="B189" s="726"/>
      <c r="C189" s="726"/>
      <c r="D189" s="726"/>
      <c r="E189" s="726"/>
      <c r="F189" s="726"/>
      <c r="G189" s="726"/>
      <c r="L189" s="730"/>
      <c r="M189" s="730"/>
      <c r="N189" s="730"/>
    </row>
    <row r="190" spans="1:14" s="729" customFormat="1">
      <c r="A190" s="726"/>
      <c r="B190" s="726"/>
      <c r="C190" s="726"/>
      <c r="D190" s="726"/>
      <c r="E190" s="726"/>
      <c r="F190" s="726"/>
      <c r="G190" s="726"/>
      <c r="L190" s="730"/>
      <c r="M190" s="730"/>
      <c r="N190" s="730"/>
    </row>
    <row r="191" spans="1:14" s="729" customFormat="1">
      <c r="A191" s="726"/>
      <c r="B191" s="726"/>
      <c r="C191" s="726"/>
      <c r="D191" s="726"/>
      <c r="E191" s="726"/>
      <c r="F191" s="726"/>
      <c r="G191" s="726"/>
      <c r="L191" s="730"/>
      <c r="M191" s="730"/>
      <c r="N191" s="730"/>
    </row>
    <row r="192" spans="1:14" s="729" customFormat="1">
      <c r="A192" s="726"/>
      <c r="B192" s="726"/>
      <c r="C192" s="726"/>
      <c r="D192" s="726"/>
      <c r="E192" s="726"/>
      <c r="F192" s="726"/>
      <c r="G192" s="726"/>
      <c r="L192" s="730"/>
      <c r="M192" s="730"/>
      <c r="N192" s="730"/>
    </row>
    <row r="193" spans="1:14" s="729" customFormat="1">
      <c r="A193" s="726"/>
      <c r="B193" s="726"/>
      <c r="C193" s="726"/>
      <c r="D193" s="726"/>
      <c r="E193" s="726"/>
      <c r="F193" s="726"/>
      <c r="G193" s="726"/>
      <c r="L193" s="730"/>
      <c r="M193" s="730"/>
      <c r="N193" s="730"/>
    </row>
    <row r="194" spans="1:14" s="729" customFormat="1">
      <c r="A194" s="726"/>
      <c r="B194" s="726"/>
      <c r="C194" s="726"/>
      <c r="D194" s="726"/>
      <c r="E194" s="726"/>
      <c r="F194" s="726"/>
      <c r="G194" s="726"/>
      <c r="L194" s="730"/>
      <c r="M194" s="730"/>
      <c r="N194" s="730"/>
    </row>
    <row r="195" spans="1:14" s="729" customFormat="1">
      <c r="A195" s="726"/>
      <c r="B195" s="726"/>
      <c r="C195" s="726"/>
      <c r="D195" s="726"/>
      <c r="E195" s="726"/>
      <c r="F195" s="726"/>
      <c r="G195" s="726"/>
      <c r="K195" s="731"/>
      <c r="L195" s="730"/>
      <c r="M195" s="730"/>
      <c r="N195" s="730"/>
    </row>
    <row r="196" spans="1:14">
      <c r="M196" s="728"/>
      <c r="N196" s="728"/>
    </row>
  </sheetData>
  <mergeCells count="106">
    <mergeCell ref="B57:C57"/>
    <mergeCell ref="D58:E58"/>
    <mergeCell ref="D57:E57"/>
    <mergeCell ref="B69:C69"/>
    <mergeCell ref="D69:E69"/>
    <mergeCell ref="A50:A53"/>
    <mergeCell ref="B50:C50"/>
    <mergeCell ref="B49:C49"/>
    <mergeCell ref="B38:C38"/>
    <mergeCell ref="B39:C39"/>
    <mergeCell ref="B40:C40"/>
    <mergeCell ref="B61:C61"/>
    <mergeCell ref="D64:E64"/>
    <mergeCell ref="D63:E63"/>
    <mergeCell ref="D62:E62"/>
    <mergeCell ref="B67:C67"/>
    <mergeCell ref="D67:E67"/>
    <mergeCell ref="B65:C65"/>
    <mergeCell ref="B42:C42"/>
    <mergeCell ref="B60:C60"/>
    <mergeCell ref="B64:C64"/>
    <mergeCell ref="B63:C63"/>
    <mergeCell ref="B62:C62"/>
    <mergeCell ref="D65:E65"/>
    <mergeCell ref="B59:C59"/>
    <mergeCell ref="B41:C41"/>
    <mergeCell ref="D61:E61"/>
    <mergeCell ref="M34:M37"/>
    <mergeCell ref="B35:C35"/>
    <mergeCell ref="B36:C36"/>
    <mergeCell ref="B37:C37"/>
    <mergeCell ref="A30:A33"/>
    <mergeCell ref="B30:C30"/>
    <mergeCell ref="M30:M33"/>
    <mergeCell ref="B31:C31"/>
    <mergeCell ref="B32:C32"/>
    <mergeCell ref="B33:C33"/>
    <mergeCell ref="A34:A37"/>
    <mergeCell ref="B34:C34"/>
    <mergeCell ref="B27:C27"/>
    <mergeCell ref="B28:C28"/>
    <mergeCell ref="B29:C29"/>
    <mergeCell ref="A22:A25"/>
    <mergeCell ref="B22:C22"/>
    <mergeCell ref="M22:M25"/>
    <mergeCell ref="B23:C23"/>
    <mergeCell ref="B24:C24"/>
    <mergeCell ref="B25:C25"/>
    <mergeCell ref="A4:A5"/>
    <mergeCell ref="B4:C5"/>
    <mergeCell ref="D4:E4"/>
    <mergeCell ref="F4:H4"/>
    <mergeCell ref="I4:J4"/>
    <mergeCell ref="L4:L5"/>
    <mergeCell ref="A26:A29"/>
    <mergeCell ref="B26:C26"/>
    <mergeCell ref="M26:M29"/>
    <mergeCell ref="M4:M5"/>
    <mergeCell ref="A6:A9"/>
    <mergeCell ref="B6:C6"/>
    <mergeCell ref="M6:M9"/>
    <mergeCell ref="B7:C7"/>
    <mergeCell ref="B8:C8"/>
    <mergeCell ref="B9:C9"/>
    <mergeCell ref="A14:A17"/>
    <mergeCell ref="B14:C14"/>
    <mergeCell ref="M14:M17"/>
    <mergeCell ref="B15:C15"/>
    <mergeCell ref="B16:C16"/>
    <mergeCell ref="B17:C17"/>
    <mergeCell ref="A18:A21"/>
    <mergeCell ref="B18:C18"/>
    <mergeCell ref="M18:M21"/>
    <mergeCell ref="B19:C19"/>
    <mergeCell ref="B20:C20"/>
    <mergeCell ref="B21:C21"/>
    <mergeCell ref="A10:A13"/>
    <mergeCell ref="B10:C10"/>
    <mergeCell ref="M10:M13"/>
    <mergeCell ref="B11:C11"/>
    <mergeCell ref="B12:C12"/>
    <mergeCell ref="B13:C13"/>
    <mergeCell ref="B68:C68"/>
    <mergeCell ref="D68:E68"/>
    <mergeCell ref="M46:M49"/>
    <mergeCell ref="M38:M41"/>
    <mergeCell ref="M42:M45"/>
    <mergeCell ref="B66:C66"/>
    <mergeCell ref="D66:E66"/>
    <mergeCell ref="B45:C45"/>
    <mergeCell ref="B44:C44"/>
    <mergeCell ref="B43:C43"/>
    <mergeCell ref="A56:C56"/>
    <mergeCell ref="D60:E60"/>
    <mergeCell ref="D59:E59"/>
    <mergeCell ref="B58:C58"/>
    <mergeCell ref="M50:M53"/>
    <mergeCell ref="B51:C51"/>
    <mergeCell ref="B52:C52"/>
    <mergeCell ref="B53:C53"/>
    <mergeCell ref="A38:A41"/>
    <mergeCell ref="A42:A45"/>
    <mergeCell ref="A46:A49"/>
    <mergeCell ref="B46:C46"/>
    <mergeCell ref="B47:C47"/>
    <mergeCell ref="B48:C48"/>
  </mergeCells>
  <phoneticPr fontId="3"/>
  <printOptions horizontalCentered="1"/>
  <pageMargins left="0.23622047244094491" right="0.23622047244094491" top="0.74803149606299213" bottom="0.74803149606299213" header="0.31496062992125984" footer="0.31496062992125984"/>
  <pageSetup paperSize="9" scale="56" fitToHeight="2" orientation="portrait" r:id="rId1"/>
  <rowBreaks count="1" manualBreakCount="1">
    <brk id="84" max="12" man="1"/>
  </rowBreaks>
  <colBreaks count="1" manualBreakCount="1">
    <brk id="22" max="107"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2F2D6-8654-430C-BE9C-28A2CE3FB847}">
  <sheetPr>
    <pageSetUpPr fitToPage="1"/>
  </sheetPr>
  <dimension ref="A1:K62"/>
  <sheetViews>
    <sheetView showGridLines="0" zoomScale="90" zoomScaleNormal="90" zoomScaleSheetLayoutView="90" workbookViewId="0">
      <pane xSplit="1" ySplit="3" topLeftCell="B4" activePane="bottomRight" state="frozen"/>
      <selection pane="topRight" activeCell="B1" sqref="B1"/>
      <selection pane="bottomLeft" activeCell="A4" sqref="A4"/>
      <selection pane="bottomRight"/>
    </sheetView>
  </sheetViews>
  <sheetFormatPr defaultColWidth="10.75" defaultRowHeight="13.5"/>
  <cols>
    <col min="1" max="1" width="13.5" style="224" customWidth="1"/>
    <col min="2" max="9" width="16.125" style="224" customWidth="1"/>
    <col min="10" max="16384" width="10.75" style="224"/>
  </cols>
  <sheetData>
    <row r="1" spans="1:10" ht="28.5" customHeight="1">
      <c r="A1" s="911" t="s">
        <v>1398</v>
      </c>
      <c r="B1" s="910"/>
      <c r="C1" s="909"/>
      <c r="E1" s="225"/>
    </row>
    <row r="2" spans="1:10" s="890" customFormat="1" ht="18" thickBot="1">
      <c r="A2" s="908"/>
      <c r="B2" s="908"/>
      <c r="C2" s="908"/>
      <c r="D2" s="908"/>
      <c r="E2" s="908"/>
      <c r="F2" s="908"/>
      <c r="H2" s="907"/>
      <c r="I2" s="906" t="s">
        <v>1397</v>
      </c>
    </row>
    <row r="3" spans="1:10" s="890" customFormat="1" ht="42.75" customHeight="1" thickBot="1">
      <c r="A3" s="905" t="s">
        <v>378</v>
      </c>
      <c r="B3" s="904" t="s">
        <v>1396</v>
      </c>
      <c r="C3" s="903" t="s">
        <v>1395</v>
      </c>
      <c r="D3" s="903" t="s">
        <v>1394</v>
      </c>
      <c r="E3" s="903" t="s">
        <v>1393</v>
      </c>
      <c r="F3" s="903" t="s">
        <v>1392</v>
      </c>
      <c r="G3" s="903" t="s">
        <v>1391</v>
      </c>
      <c r="H3" s="903" t="s">
        <v>1390</v>
      </c>
      <c r="I3" s="902" t="s">
        <v>1389</v>
      </c>
    </row>
    <row r="4" spans="1:10" s="890" customFormat="1" ht="24.95" customHeight="1">
      <c r="A4" s="2202" t="s">
        <v>1388</v>
      </c>
      <c r="B4" s="899">
        <f>SUM(C4:I4)</f>
        <v>284070</v>
      </c>
      <c r="C4" s="901">
        <v>48242</v>
      </c>
      <c r="D4" s="901">
        <v>73034</v>
      </c>
      <c r="E4" s="901">
        <v>50773</v>
      </c>
      <c r="F4" s="901">
        <v>49184</v>
      </c>
      <c r="G4" s="901">
        <v>2070</v>
      </c>
      <c r="H4" s="901">
        <v>13853</v>
      </c>
      <c r="I4" s="901">
        <v>46914</v>
      </c>
      <c r="J4" s="900"/>
    </row>
    <row r="5" spans="1:10" s="890" customFormat="1" ht="24.95" customHeight="1">
      <c r="A5" s="2202"/>
      <c r="B5" s="889">
        <f t="shared" ref="B5:I5" si="0">B4/$B4</f>
        <v>1</v>
      </c>
      <c r="C5" s="889">
        <f t="shared" si="0"/>
        <v>0.16982433907135566</v>
      </c>
      <c r="D5" s="889">
        <f t="shared" si="0"/>
        <v>0.25709860245714083</v>
      </c>
      <c r="E5" s="889">
        <f t="shared" si="0"/>
        <v>0.17873411483085155</v>
      </c>
      <c r="F5" s="889">
        <f t="shared" si="0"/>
        <v>0.17314042313514275</v>
      </c>
      <c r="G5" s="889">
        <f t="shared" si="0"/>
        <v>7.2869363185130423E-3</v>
      </c>
      <c r="H5" s="889">
        <f t="shared" si="0"/>
        <v>4.8766149188580278E-2</v>
      </c>
      <c r="I5" s="889">
        <f t="shared" si="0"/>
        <v>0.16514943499841589</v>
      </c>
    </row>
    <row r="6" spans="1:10" s="890" customFormat="1" ht="24.95" customHeight="1">
      <c r="A6" s="2202" t="s">
        <v>1387</v>
      </c>
      <c r="B6" s="899">
        <f>SUM(C6:I6)</f>
        <v>283070</v>
      </c>
      <c r="C6" s="901">
        <v>47277</v>
      </c>
      <c r="D6" s="901">
        <v>72602</v>
      </c>
      <c r="E6" s="901">
        <v>51027</v>
      </c>
      <c r="F6" s="901">
        <v>53176</v>
      </c>
      <c r="G6" s="901">
        <v>2132</v>
      </c>
      <c r="H6" s="901">
        <v>14135</v>
      </c>
      <c r="I6" s="901">
        <v>42721</v>
      </c>
      <c r="J6" s="900"/>
    </row>
    <row r="7" spans="1:10" s="890" customFormat="1" ht="24.95" customHeight="1">
      <c r="A7" s="2202"/>
      <c r="B7" s="889">
        <f t="shared" ref="B7:I7" si="1">B6/$B6</f>
        <v>1</v>
      </c>
      <c r="C7" s="889">
        <f t="shared" si="1"/>
        <v>0.16701522591585119</v>
      </c>
      <c r="D7" s="889">
        <f t="shared" si="1"/>
        <v>0.25648072914826719</v>
      </c>
      <c r="E7" s="889">
        <f t="shared" si="1"/>
        <v>0.18026283251492564</v>
      </c>
      <c r="F7" s="889">
        <f t="shared" si="1"/>
        <v>0.18785459426996856</v>
      </c>
      <c r="G7" s="889">
        <f t="shared" si="1"/>
        <v>7.5317059384604514E-3</v>
      </c>
      <c r="H7" s="889">
        <f t="shared" si="1"/>
        <v>4.9934645140777896E-2</v>
      </c>
      <c r="I7" s="889">
        <f t="shared" si="1"/>
        <v>0.15092026707174905</v>
      </c>
    </row>
    <row r="8" spans="1:10" s="890" customFormat="1" ht="24.95" customHeight="1">
      <c r="A8" s="2202" t="s">
        <v>1386</v>
      </c>
      <c r="B8" s="899">
        <f>SUM(C8:I8)</f>
        <v>284070</v>
      </c>
      <c r="C8" s="901">
        <v>48128</v>
      </c>
      <c r="D8" s="901">
        <v>71840</v>
      </c>
      <c r="E8" s="901">
        <v>51958</v>
      </c>
      <c r="F8" s="901">
        <v>52702</v>
      </c>
      <c r="G8" s="901">
        <v>2089</v>
      </c>
      <c r="H8" s="901">
        <v>14430</v>
      </c>
      <c r="I8" s="901">
        <v>42923</v>
      </c>
      <c r="J8" s="900"/>
    </row>
    <row r="9" spans="1:10" s="890" customFormat="1" ht="24.95" customHeight="1">
      <c r="A9" s="2202"/>
      <c r="B9" s="889">
        <f t="shared" ref="B9:I9" si="2">B8/$B8</f>
        <v>1</v>
      </c>
      <c r="C9" s="889">
        <f t="shared" si="2"/>
        <v>0.16942302953497376</v>
      </c>
      <c r="D9" s="889">
        <f t="shared" si="2"/>
        <v>0.25289541310240432</v>
      </c>
      <c r="E9" s="889">
        <f t="shared" si="2"/>
        <v>0.18290562185376844</v>
      </c>
      <c r="F9" s="889">
        <f t="shared" si="2"/>
        <v>0.18552469461752386</v>
      </c>
      <c r="G9" s="889">
        <f t="shared" si="2"/>
        <v>7.3538212412433551E-3</v>
      </c>
      <c r="H9" s="889">
        <f t="shared" si="2"/>
        <v>5.0797338684127155E-2</v>
      </c>
      <c r="I9" s="889">
        <f t="shared" si="2"/>
        <v>0.15110008096595909</v>
      </c>
    </row>
    <row r="10" spans="1:10" s="890" customFormat="1" ht="24.95" customHeight="1">
      <c r="A10" s="2202" t="s">
        <v>1385</v>
      </c>
      <c r="B10" s="899">
        <f>SUM(C10:I10)</f>
        <v>284070</v>
      </c>
      <c r="C10" s="901">
        <v>47943</v>
      </c>
      <c r="D10" s="901">
        <v>71067</v>
      </c>
      <c r="E10" s="901">
        <v>53350</v>
      </c>
      <c r="F10" s="901">
        <v>52457</v>
      </c>
      <c r="G10" s="901">
        <v>2042</v>
      </c>
      <c r="H10" s="901">
        <v>14634</v>
      </c>
      <c r="I10" s="901">
        <v>42577</v>
      </c>
    </row>
    <row r="11" spans="1:10" s="890" customFormat="1" ht="24.95" customHeight="1">
      <c r="A11" s="2202"/>
      <c r="B11" s="889">
        <f t="shared" ref="B11:I11" si="3">B10/$B10</f>
        <v>1</v>
      </c>
      <c r="C11" s="889">
        <f t="shared" si="3"/>
        <v>0.168771781603126</v>
      </c>
      <c r="D11" s="889">
        <f t="shared" si="3"/>
        <v>0.25017425282500794</v>
      </c>
      <c r="E11" s="889">
        <f t="shared" si="3"/>
        <v>0.18780582250853664</v>
      </c>
      <c r="F11" s="889">
        <f t="shared" si="3"/>
        <v>0.18466223114021191</v>
      </c>
      <c r="G11" s="889">
        <f t="shared" si="3"/>
        <v>7.1883690639631074E-3</v>
      </c>
      <c r="H11" s="889">
        <f t="shared" si="3"/>
        <v>5.1515471538705247E-2</v>
      </c>
      <c r="I11" s="889">
        <f t="shared" si="3"/>
        <v>0.14988207132044917</v>
      </c>
    </row>
    <row r="12" spans="1:10" s="890" customFormat="1" ht="24.95" customHeight="1">
      <c r="A12" s="2202" t="s">
        <v>1384</v>
      </c>
      <c r="B12" s="899">
        <f>SUM(C12:I12)</f>
        <v>284070</v>
      </c>
      <c r="C12" s="898">
        <v>47842</v>
      </c>
      <c r="D12" s="898">
        <v>70652</v>
      </c>
      <c r="E12" s="898">
        <v>53858</v>
      </c>
      <c r="F12" s="898">
        <v>52077</v>
      </c>
      <c r="G12" s="898">
        <v>1995</v>
      </c>
      <c r="H12" s="898">
        <v>14931</v>
      </c>
      <c r="I12" s="898">
        <v>42715</v>
      </c>
    </row>
    <row r="13" spans="1:10" s="890" customFormat="1" ht="24.95" customHeight="1">
      <c r="A13" s="2202"/>
      <c r="B13" s="889">
        <f t="shared" ref="B13:I13" si="4">B12/$B12</f>
        <v>1</v>
      </c>
      <c r="C13" s="889">
        <f t="shared" si="4"/>
        <v>0.16841623543492801</v>
      </c>
      <c r="D13" s="889">
        <f t="shared" si="4"/>
        <v>0.24871334530221426</v>
      </c>
      <c r="E13" s="889">
        <f t="shared" si="4"/>
        <v>0.18959411412679975</v>
      </c>
      <c r="F13" s="889">
        <f t="shared" si="4"/>
        <v>0.18332453268560567</v>
      </c>
      <c r="G13" s="889">
        <f t="shared" si="4"/>
        <v>7.0229168866828597E-3</v>
      </c>
      <c r="H13" s="889">
        <f t="shared" si="4"/>
        <v>5.256098848875277E-2</v>
      </c>
      <c r="I13" s="889">
        <f t="shared" si="4"/>
        <v>0.15036786707501673</v>
      </c>
    </row>
    <row r="14" spans="1:10" s="890" customFormat="1" ht="24.95" customHeight="1">
      <c r="A14" s="2202" t="s">
        <v>1383</v>
      </c>
      <c r="B14" s="899">
        <f>SUM(C14:I14)</f>
        <v>284070</v>
      </c>
      <c r="C14" s="898">
        <v>47891</v>
      </c>
      <c r="D14" s="898">
        <v>70725</v>
      </c>
      <c r="E14" s="898">
        <v>54438</v>
      </c>
      <c r="F14" s="898">
        <v>52305</v>
      </c>
      <c r="G14" s="898">
        <v>2007</v>
      </c>
      <c r="H14" s="898">
        <v>15147</v>
      </c>
      <c r="I14" s="898">
        <v>41557</v>
      </c>
    </row>
    <row r="15" spans="1:10" s="890" customFormat="1" ht="24.95" customHeight="1">
      <c r="A15" s="2202"/>
      <c r="B15" s="889">
        <f t="shared" ref="B15:I15" si="5">B14/$B14</f>
        <v>1</v>
      </c>
      <c r="C15" s="889">
        <f t="shared" si="5"/>
        <v>0.16858872813039039</v>
      </c>
      <c r="D15" s="889">
        <f t="shared" si="5"/>
        <v>0.24897032421586229</v>
      </c>
      <c r="E15" s="889">
        <f t="shared" si="5"/>
        <v>0.1916358643996198</v>
      </c>
      <c r="F15" s="889">
        <f t="shared" si="5"/>
        <v>0.18412715175836941</v>
      </c>
      <c r="G15" s="889">
        <f t="shared" si="5"/>
        <v>7.065159995775689E-3</v>
      </c>
      <c r="H15" s="889">
        <f t="shared" si="5"/>
        <v>5.3321364452423699E-2</v>
      </c>
      <c r="I15" s="889">
        <f t="shared" si="5"/>
        <v>0.14629140704755869</v>
      </c>
    </row>
    <row r="16" spans="1:10" s="890" customFormat="1" ht="24.95" customHeight="1">
      <c r="A16" s="2202" t="s">
        <v>1382</v>
      </c>
      <c r="B16" s="899">
        <f>SUM(C16:I16)</f>
        <v>284070</v>
      </c>
      <c r="C16" s="898">
        <v>47807</v>
      </c>
      <c r="D16" s="898">
        <v>70214</v>
      </c>
      <c r="E16" s="898">
        <v>54735</v>
      </c>
      <c r="F16" s="898">
        <v>52170</v>
      </c>
      <c r="G16" s="898">
        <v>2002</v>
      </c>
      <c r="H16" s="898">
        <v>15553</v>
      </c>
      <c r="I16" s="898">
        <v>41589</v>
      </c>
      <c r="J16" s="900"/>
    </row>
    <row r="17" spans="1:9" s="890" customFormat="1" ht="24.95" customHeight="1">
      <c r="A17" s="2202"/>
      <c r="B17" s="889">
        <f t="shared" ref="B17:I17" si="6">B16/$B16</f>
        <v>1</v>
      </c>
      <c r="C17" s="889">
        <f t="shared" si="6"/>
        <v>0.16829302636674059</v>
      </c>
      <c r="D17" s="889">
        <f t="shared" si="6"/>
        <v>0.24717147182032598</v>
      </c>
      <c r="E17" s="889">
        <f t="shared" si="6"/>
        <v>0.19268138134966734</v>
      </c>
      <c r="F17" s="889">
        <f t="shared" si="6"/>
        <v>0.18365191678107509</v>
      </c>
      <c r="G17" s="889">
        <f t="shared" si="6"/>
        <v>7.0475587003203432E-3</v>
      </c>
      <c r="H17" s="889">
        <f t="shared" si="6"/>
        <v>5.4750589643397754E-2</v>
      </c>
      <c r="I17" s="889">
        <f t="shared" si="6"/>
        <v>0.14640405533847292</v>
      </c>
    </row>
    <row r="18" spans="1:9" s="890" customFormat="1" ht="24.95" customHeight="1">
      <c r="A18" s="2202" t="s">
        <v>1381</v>
      </c>
      <c r="B18" s="899">
        <f>SUM(C18:I18)</f>
        <v>284070</v>
      </c>
      <c r="C18" s="898">
        <v>47644</v>
      </c>
      <c r="D18" s="898">
        <v>70065</v>
      </c>
      <c r="E18" s="898">
        <v>55164</v>
      </c>
      <c r="F18" s="898">
        <v>51932</v>
      </c>
      <c r="G18" s="898">
        <v>1971</v>
      </c>
      <c r="H18" s="898">
        <v>15714</v>
      </c>
      <c r="I18" s="898">
        <v>41580</v>
      </c>
    </row>
    <row r="19" spans="1:9" s="890" customFormat="1" ht="24.95" customHeight="1">
      <c r="A19" s="2202"/>
      <c r="B19" s="889">
        <f t="shared" ref="B19:I19" si="7">B18/$B18</f>
        <v>1</v>
      </c>
      <c r="C19" s="889">
        <f t="shared" si="7"/>
        <v>0.16771922413489632</v>
      </c>
      <c r="D19" s="889">
        <f t="shared" si="7"/>
        <v>0.24664695321575669</v>
      </c>
      <c r="E19" s="889">
        <f t="shared" si="7"/>
        <v>0.19419157249973598</v>
      </c>
      <c r="F19" s="889">
        <f t="shared" si="7"/>
        <v>0.18281409511740065</v>
      </c>
      <c r="G19" s="889">
        <f t="shared" si="7"/>
        <v>6.9384306684972018E-3</v>
      </c>
      <c r="H19" s="889">
        <f t="shared" si="7"/>
        <v>5.5317351357059882E-2</v>
      </c>
      <c r="I19" s="889">
        <f t="shared" si="7"/>
        <v>0.14637237300665329</v>
      </c>
    </row>
    <row r="20" spans="1:9" s="890" customFormat="1" ht="24.95" customHeight="1">
      <c r="A20" s="2202" t="s">
        <v>1380</v>
      </c>
      <c r="B20" s="899">
        <v>284070</v>
      </c>
      <c r="C20" s="898">
        <v>47478</v>
      </c>
      <c r="D20" s="898">
        <v>68989</v>
      </c>
      <c r="E20" s="898">
        <v>56058</v>
      </c>
      <c r="F20" s="898">
        <v>51445</v>
      </c>
      <c r="G20" s="898">
        <v>1938</v>
      </c>
      <c r="H20" s="898">
        <v>16082</v>
      </c>
      <c r="I20" s="898">
        <v>42079</v>
      </c>
    </row>
    <row r="21" spans="1:9" s="890" customFormat="1" ht="24.95" customHeight="1">
      <c r="A21" s="2202"/>
      <c r="B21" s="894">
        <f t="shared" ref="B21:I21" si="8">B20/$B20</f>
        <v>1</v>
      </c>
      <c r="C21" s="889">
        <f t="shared" si="8"/>
        <v>0.16713486112577886</v>
      </c>
      <c r="D21" s="889">
        <f t="shared" si="8"/>
        <v>0.24285915443376632</v>
      </c>
      <c r="E21" s="889">
        <f t="shared" si="8"/>
        <v>0.19733868412715175</v>
      </c>
      <c r="F21" s="889">
        <f t="shared" si="8"/>
        <v>0.18109972894005</v>
      </c>
      <c r="G21" s="889">
        <f t="shared" si="8"/>
        <v>6.8222621184919211E-3</v>
      </c>
      <c r="H21" s="889">
        <f t="shared" si="8"/>
        <v>5.6612806702573307E-2</v>
      </c>
      <c r="I21" s="889">
        <f t="shared" si="8"/>
        <v>0.14812898229309676</v>
      </c>
    </row>
    <row r="22" spans="1:9" s="890" customFormat="1" ht="24.95" customHeight="1">
      <c r="A22" s="2202" t="s">
        <v>1379</v>
      </c>
      <c r="B22" s="899">
        <f>C22+D22+E22+F22+G22+H22+I22</f>
        <v>284070</v>
      </c>
      <c r="C22" s="898">
        <v>47358</v>
      </c>
      <c r="D22" s="898">
        <v>68428</v>
      </c>
      <c r="E22" s="898">
        <v>56573</v>
      </c>
      <c r="F22" s="898">
        <v>50986</v>
      </c>
      <c r="G22" s="898">
        <v>1905</v>
      </c>
      <c r="H22" s="898">
        <v>16129</v>
      </c>
      <c r="I22" s="898">
        <v>42691</v>
      </c>
    </row>
    <row r="23" spans="1:9" s="890" customFormat="1" ht="24.95" customHeight="1">
      <c r="A23" s="2202"/>
      <c r="B23" s="894">
        <f t="shared" ref="B23:I23" si="9">B22/$B22</f>
        <v>1</v>
      </c>
      <c r="C23" s="889">
        <f t="shared" si="9"/>
        <v>0.16671243003485056</v>
      </c>
      <c r="D23" s="889">
        <f t="shared" si="9"/>
        <v>0.24088428908367657</v>
      </c>
      <c r="E23" s="889">
        <f t="shared" si="9"/>
        <v>0.19915161755905234</v>
      </c>
      <c r="F23" s="889">
        <f t="shared" si="9"/>
        <v>0.17948393001724927</v>
      </c>
      <c r="G23" s="889">
        <f t="shared" si="9"/>
        <v>6.7060935684866404E-3</v>
      </c>
      <c r="H23" s="889">
        <f t="shared" si="9"/>
        <v>5.6778258879853556E-2</v>
      </c>
      <c r="I23" s="889">
        <f t="shared" si="9"/>
        <v>0.15028338085683107</v>
      </c>
    </row>
    <row r="24" spans="1:9" s="895" customFormat="1" ht="24.95" customHeight="1">
      <c r="A24" s="2200" t="s">
        <v>1378</v>
      </c>
      <c r="B24" s="897">
        <v>284070</v>
      </c>
      <c r="C24" s="896">
        <v>47242</v>
      </c>
      <c r="D24" s="896">
        <v>67969</v>
      </c>
      <c r="E24" s="896">
        <v>57030</v>
      </c>
      <c r="F24" s="896">
        <v>50560</v>
      </c>
      <c r="G24" s="896">
        <v>1898</v>
      </c>
      <c r="H24" s="896">
        <v>16396</v>
      </c>
      <c r="I24" s="896">
        <v>42975</v>
      </c>
    </row>
    <row r="25" spans="1:9" s="890" customFormat="1" ht="24.95" customHeight="1">
      <c r="A25" s="2200"/>
      <c r="B25" s="894">
        <v>1</v>
      </c>
      <c r="C25" s="889">
        <v>0.16600000000000001</v>
      </c>
      <c r="D25" s="889">
        <v>0.23899999999999999</v>
      </c>
      <c r="E25" s="889">
        <v>0.20100000000000001</v>
      </c>
      <c r="F25" s="889">
        <v>0.17799999999999999</v>
      </c>
      <c r="G25" s="889">
        <v>7.0000000000000001E-3</v>
      </c>
      <c r="H25" s="889">
        <v>5.8000000000000003E-2</v>
      </c>
      <c r="I25" s="889">
        <v>0.151</v>
      </c>
    </row>
    <row r="26" spans="1:9" s="890" customFormat="1" ht="24.95" customHeight="1">
      <c r="A26" s="2200" t="s">
        <v>1377</v>
      </c>
      <c r="B26" s="893">
        <v>284070</v>
      </c>
      <c r="C26" s="893">
        <v>47123</v>
      </c>
      <c r="D26" s="893">
        <v>67879</v>
      </c>
      <c r="E26" s="893">
        <v>57720</v>
      </c>
      <c r="F26" s="893">
        <v>50389</v>
      </c>
      <c r="G26" s="893">
        <v>1891</v>
      </c>
      <c r="H26" s="893">
        <v>16570</v>
      </c>
      <c r="I26" s="893">
        <v>42498</v>
      </c>
    </row>
    <row r="27" spans="1:9" s="890" customFormat="1" ht="24.95" customHeight="1">
      <c r="A27" s="2201"/>
      <c r="B27" s="889">
        <v>1</v>
      </c>
      <c r="C27" s="889">
        <v>0.16600000000000001</v>
      </c>
      <c r="D27" s="889">
        <v>0.23899999999999999</v>
      </c>
      <c r="E27" s="889">
        <v>0.20300000000000001</v>
      </c>
      <c r="F27" s="889">
        <v>0.17699999999999999</v>
      </c>
      <c r="G27" s="889">
        <v>7.0000000000000001E-3</v>
      </c>
      <c r="H27" s="889">
        <v>5.8000000000000003E-2</v>
      </c>
      <c r="I27" s="889">
        <v>0.15</v>
      </c>
    </row>
    <row r="28" spans="1:9" s="890" customFormat="1" ht="24.95" customHeight="1">
      <c r="A28" s="2200" t="s">
        <v>1376</v>
      </c>
      <c r="B28" s="367">
        <v>284070</v>
      </c>
      <c r="C28" s="367">
        <v>47023</v>
      </c>
      <c r="D28" s="367">
        <v>67621</v>
      </c>
      <c r="E28" s="367">
        <v>58705</v>
      </c>
      <c r="F28" s="367">
        <v>52929</v>
      </c>
      <c r="G28" s="367">
        <v>1897</v>
      </c>
      <c r="H28" s="367">
        <v>16498</v>
      </c>
      <c r="I28" s="367">
        <v>39397</v>
      </c>
    </row>
    <row r="29" spans="1:9" s="890" customFormat="1" ht="24.95" customHeight="1">
      <c r="A29" s="2201"/>
      <c r="B29" s="889">
        <v>1</v>
      </c>
      <c r="C29" s="889">
        <v>0.16600000000000001</v>
      </c>
      <c r="D29" s="891" t="s">
        <v>1375</v>
      </c>
      <c r="E29" s="889">
        <v>0.20599999999999999</v>
      </c>
      <c r="F29" s="889">
        <v>0.186</v>
      </c>
      <c r="G29" s="889">
        <v>7.0000000000000001E-3</v>
      </c>
      <c r="H29" s="889">
        <v>5.8000000000000003E-2</v>
      </c>
      <c r="I29" s="889">
        <v>0.13900000000000001</v>
      </c>
    </row>
    <row r="30" spans="1:9" s="890" customFormat="1" ht="24.95" customHeight="1">
      <c r="A30" s="2201" t="s">
        <v>1374</v>
      </c>
      <c r="B30" s="367">
        <v>284070</v>
      </c>
      <c r="C30" s="367">
        <v>46929</v>
      </c>
      <c r="D30" s="892">
        <v>67290</v>
      </c>
      <c r="E30" s="367">
        <v>59247</v>
      </c>
      <c r="F30" s="367">
        <v>52689</v>
      </c>
      <c r="G30" s="367">
        <v>1883</v>
      </c>
      <c r="H30" s="367">
        <v>16496</v>
      </c>
      <c r="I30" s="367">
        <v>39536</v>
      </c>
    </row>
    <row r="31" spans="1:9" s="890" customFormat="1" ht="24.95" customHeight="1">
      <c r="A31" s="2201"/>
      <c r="B31" s="889">
        <v>1</v>
      </c>
      <c r="C31" s="889">
        <v>0.16500000000000001</v>
      </c>
      <c r="D31" s="891">
        <v>0.23699999999999999</v>
      </c>
      <c r="E31" s="889">
        <v>0.20899999999999999</v>
      </c>
      <c r="F31" s="889">
        <v>0.185</v>
      </c>
      <c r="G31" s="889">
        <v>7.0000000000000001E-3</v>
      </c>
      <c r="H31" s="889">
        <v>5.8000000000000003E-2</v>
      </c>
      <c r="I31" s="889">
        <v>0.13900000000000001</v>
      </c>
    </row>
    <row r="32" spans="1:9" s="890" customFormat="1" ht="24.95" customHeight="1">
      <c r="A32" s="2200" t="s">
        <v>1373</v>
      </c>
      <c r="B32" s="367">
        <v>284070</v>
      </c>
      <c r="C32" s="367">
        <v>46871</v>
      </c>
      <c r="D32" s="367">
        <v>67040</v>
      </c>
      <c r="E32" s="367">
        <v>59658</v>
      </c>
      <c r="F32" s="367">
        <v>52552</v>
      </c>
      <c r="G32" s="367">
        <v>1988</v>
      </c>
      <c r="H32" s="367">
        <v>16476</v>
      </c>
      <c r="I32" s="367">
        <v>39485</v>
      </c>
    </row>
    <row r="33" spans="1:11" ht="24.95" customHeight="1">
      <c r="A33" s="2201"/>
      <c r="B33" s="889">
        <f>B32/B32</f>
        <v>1</v>
      </c>
      <c r="C33" s="889">
        <f>C32/B32</f>
        <v>0.1649980638574999</v>
      </c>
      <c r="D33" s="889">
        <f>D32/B32</f>
        <v>0.23599816946527263</v>
      </c>
      <c r="E33" s="889">
        <f>E32/B32</f>
        <v>0.21001161685500053</v>
      </c>
      <c r="F33" s="889">
        <f>F32/B32</f>
        <v>0.18499665575386348</v>
      </c>
      <c r="G33" s="889">
        <f>G32/B32</f>
        <v>6.9982750730453762E-3</v>
      </c>
      <c r="H33" s="889">
        <f>H32/B32</f>
        <v>5.7999788784454533E-2</v>
      </c>
      <c r="I33" s="889">
        <f>I32/B32</f>
        <v>0.13899743021086353</v>
      </c>
    </row>
    <row r="34" spans="1:11" ht="24.95" customHeight="1">
      <c r="A34" s="2200" t="s">
        <v>1372</v>
      </c>
      <c r="B34" s="367">
        <v>284070</v>
      </c>
      <c r="C34" s="367">
        <v>46711</v>
      </c>
      <c r="D34" s="367">
        <v>65880</v>
      </c>
      <c r="E34" s="367">
        <v>60020</v>
      </c>
      <c r="F34" s="367">
        <v>53039</v>
      </c>
      <c r="G34" s="367">
        <v>1881</v>
      </c>
      <c r="H34" s="367">
        <v>16572</v>
      </c>
      <c r="I34" s="367">
        <v>39967</v>
      </c>
    </row>
    <row r="35" spans="1:11" ht="24.95" customHeight="1">
      <c r="A35" s="2201"/>
      <c r="B35" s="889">
        <f>B34/B34</f>
        <v>1</v>
      </c>
      <c r="C35" s="889">
        <f>C34/B34</f>
        <v>0.16443482240292887</v>
      </c>
      <c r="D35" s="889">
        <f>D34/B34</f>
        <v>0.23191466891963247</v>
      </c>
      <c r="E35" s="889">
        <f>E34/B34</f>
        <v>0.21128595064596753</v>
      </c>
      <c r="F35" s="889">
        <f>F34/B34</f>
        <v>0.18671102193121414</v>
      </c>
      <c r="G35" s="889">
        <f>G34/B34</f>
        <v>6.6216073503009825E-3</v>
      </c>
      <c r="H35" s="889">
        <f>H34/B34</f>
        <v>5.8337733657197167E-2</v>
      </c>
      <c r="I35" s="889">
        <f>I34/B34</f>
        <v>0.14069419509275882</v>
      </c>
    </row>
    <row r="36" spans="1:11" ht="24.95" customHeight="1">
      <c r="A36" s="2200" t="s">
        <v>1371</v>
      </c>
      <c r="B36" s="367">
        <v>284070</v>
      </c>
      <c r="C36" s="367">
        <v>46637</v>
      </c>
      <c r="D36" s="367">
        <v>65473</v>
      </c>
      <c r="E36" s="367">
        <v>60651</v>
      </c>
      <c r="F36" s="367">
        <v>50933</v>
      </c>
      <c r="G36" s="367">
        <v>1851</v>
      </c>
      <c r="H36" s="367">
        <v>16423</v>
      </c>
      <c r="I36" s="367">
        <v>42102</v>
      </c>
    </row>
    <row r="37" spans="1:11" ht="24.95" customHeight="1">
      <c r="A37" s="2201"/>
      <c r="B37" s="889">
        <f>B36/B36</f>
        <v>1</v>
      </c>
      <c r="C37" s="889">
        <f>C36/B36</f>
        <v>0.16417432323018974</v>
      </c>
      <c r="D37" s="889">
        <f>D36/B36</f>
        <v>0.23048192346956736</v>
      </c>
      <c r="E37" s="889">
        <f>E36/B36</f>
        <v>0.21350723413243214</v>
      </c>
      <c r="F37" s="889">
        <f>F36/B36</f>
        <v>0.17929735628542259</v>
      </c>
      <c r="G37" s="889">
        <f>G36/B36</f>
        <v>6.5159995775689091E-3</v>
      </c>
      <c r="H37" s="889">
        <f>H36/B36</f>
        <v>5.7813215052627875E-2</v>
      </c>
      <c r="I37" s="889">
        <f>I36/B36</f>
        <v>0.14820994825219136</v>
      </c>
    </row>
    <row r="38" spans="1:11" s="890" customFormat="1" ht="24.95" customHeight="1">
      <c r="A38" s="2200" t="s">
        <v>1370</v>
      </c>
      <c r="B38" s="367">
        <f>SUM(C38:I38)</f>
        <v>283720</v>
      </c>
      <c r="C38" s="367">
        <v>46496</v>
      </c>
      <c r="D38" s="367">
        <v>64855</v>
      </c>
      <c r="E38" s="367">
        <v>61285</v>
      </c>
      <c r="F38" s="367">
        <v>50340</v>
      </c>
      <c r="G38" s="367">
        <v>1810</v>
      </c>
      <c r="H38" s="367">
        <v>16862</v>
      </c>
      <c r="I38" s="367">
        <v>42072</v>
      </c>
    </row>
    <row r="39" spans="1:11" s="306" customFormat="1" ht="24.95" customHeight="1">
      <c r="A39" s="2201"/>
      <c r="B39" s="889">
        <f>B38/B38</f>
        <v>1</v>
      </c>
      <c r="C39" s="889">
        <f>C38/B38</f>
        <v>0.16387988157338221</v>
      </c>
      <c r="D39" s="889">
        <f>D38/B38</f>
        <v>0.22858804455096574</v>
      </c>
      <c r="E39" s="889">
        <f>E38/B38</f>
        <v>0.2160052164105456</v>
      </c>
      <c r="F39" s="889">
        <f>F38/B38</f>
        <v>0.17742845058508389</v>
      </c>
      <c r="G39" s="889">
        <f>G38/B38</f>
        <v>6.3795291132102069E-3</v>
      </c>
      <c r="H39" s="889">
        <f>H38/B38</f>
        <v>5.9431834202735088E-2</v>
      </c>
      <c r="I39" s="889">
        <f>I38/B38</f>
        <v>0.14828704356407726</v>
      </c>
    </row>
    <row r="40" spans="1:11" s="306" customFormat="1" ht="24.95" customHeight="1">
      <c r="A40" s="2200" t="s">
        <v>1369</v>
      </c>
      <c r="B40" s="367">
        <f>SUM(C40:I40)</f>
        <v>283720</v>
      </c>
      <c r="C40" s="367">
        <v>46292</v>
      </c>
      <c r="D40" s="367">
        <v>64302</v>
      </c>
      <c r="E40" s="367">
        <v>61773</v>
      </c>
      <c r="F40" s="367">
        <v>49957</v>
      </c>
      <c r="G40" s="367">
        <v>1778</v>
      </c>
      <c r="H40" s="367">
        <v>17225</v>
      </c>
      <c r="I40" s="367">
        <v>42393</v>
      </c>
    </row>
    <row r="41" spans="1:11" s="306" customFormat="1" ht="24.95" customHeight="1">
      <c r="A41" s="2201"/>
      <c r="B41" s="889">
        <f>B40/B40</f>
        <v>1</v>
      </c>
      <c r="C41" s="889">
        <f>C40/B40</f>
        <v>0.16316086282250106</v>
      </c>
      <c r="D41" s="889">
        <f>D40/B40</f>
        <v>0.22663893979980262</v>
      </c>
      <c r="E41" s="889">
        <f>E40/B40</f>
        <v>0.21772522204990835</v>
      </c>
      <c r="F41" s="889">
        <f>F40/B40</f>
        <v>0.17607852812632172</v>
      </c>
      <c r="G41" s="889">
        <f>G40/B40</f>
        <v>6.2667418581700265E-3</v>
      </c>
      <c r="H41" s="889">
        <f>H40/B40</f>
        <v>6.0711264627097139E-2</v>
      </c>
      <c r="I41" s="889">
        <f>I40/B40</f>
        <v>0.14941844071619906</v>
      </c>
    </row>
    <row r="42" spans="1:11" s="306" customFormat="1" ht="24.95" customHeight="1">
      <c r="A42" s="2200" t="s">
        <v>1368</v>
      </c>
      <c r="B42" s="367">
        <f>SUM(C42:I42)</f>
        <v>283720</v>
      </c>
      <c r="C42" s="367">
        <v>46077</v>
      </c>
      <c r="D42" s="367">
        <v>63787</v>
      </c>
      <c r="E42" s="367">
        <v>62259</v>
      </c>
      <c r="F42" s="367">
        <v>49279</v>
      </c>
      <c r="G42" s="367">
        <v>1760</v>
      </c>
      <c r="H42" s="367">
        <v>18245</v>
      </c>
      <c r="I42" s="367">
        <v>42313</v>
      </c>
    </row>
    <row r="43" spans="1:11" s="306" customFormat="1" ht="24.95" customHeight="1">
      <c r="A43" s="2201"/>
      <c r="B43" s="889">
        <f>B42/B42</f>
        <v>1</v>
      </c>
      <c r="C43" s="889">
        <f>C42/B42</f>
        <v>0.16240307345269986</v>
      </c>
      <c r="D43" s="889">
        <f>D42/B42</f>
        <v>0.22482376991399972</v>
      </c>
      <c r="E43" s="889">
        <f>E42/B42</f>
        <v>0.21943817848583111</v>
      </c>
      <c r="F43" s="889">
        <f>F42/B42</f>
        <v>0.17368884816015789</v>
      </c>
      <c r="G43" s="889">
        <f>G42/B42</f>
        <v>6.2032990272099251E-3</v>
      </c>
      <c r="H43" s="889">
        <f>H42/B42</f>
        <v>6.4306358381502893E-2</v>
      </c>
      <c r="I43" s="889">
        <f>I42/B42</f>
        <v>0.14913647257859861</v>
      </c>
    </row>
    <row r="44" spans="1:11" s="306" customFormat="1" ht="24.95" customHeight="1">
      <c r="A44" s="2200" t="s">
        <v>1367</v>
      </c>
      <c r="B44" s="367">
        <f>SUM(C44:I44)</f>
        <v>283720</v>
      </c>
      <c r="C44" s="367">
        <v>46006</v>
      </c>
      <c r="D44" s="367">
        <v>63327</v>
      </c>
      <c r="E44" s="367">
        <v>63097</v>
      </c>
      <c r="F44" s="367">
        <v>48756</v>
      </c>
      <c r="G44" s="367">
        <v>1756</v>
      </c>
      <c r="H44" s="367">
        <v>18354</v>
      </c>
      <c r="I44" s="367">
        <v>42424</v>
      </c>
      <c r="J44" s="888"/>
    </row>
    <row r="45" spans="1:11" s="306" customFormat="1" ht="24.95" customHeight="1">
      <c r="A45" s="2201"/>
      <c r="B45" s="889">
        <f>B44/B44</f>
        <v>1</v>
      </c>
      <c r="C45" s="889">
        <f>C44/B44</f>
        <v>0.16215282673057946</v>
      </c>
      <c r="D45" s="889">
        <f>D44/B44</f>
        <v>0.22320245312279713</v>
      </c>
      <c r="E45" s="889">
        <f>E44/B44</f>
        <v>0.22239179472719584</v>
      </c>
      <c r="F45" s="889">
        <f>F44/B44</f>
        <v>0.17184548146059495</v>
      </c>
      <c r="G45" s="889">
        <f>G44/B44</f>
        <v>6.1892006203299026E-3</v>
      </c>
      <c r="H45" s="889">
        <f>H44/B44</f>
        <v>6.469053996898351E-2</v>
      </c>
      <c r="I45" s="889">
        <f>I44/B44</f>
        <v>0.14952770336951923</v>
      </c>
      <c r="J45" s="888"/>
    </row>
    <row r="46" spans="1:11" s="306" customFormat="1" ht="24.95" customHeight="1">
      <c r="A46" s="2200" t="s">
        <v>1366</v>
      </c>
      <c r="B46" s="367">
        <v>283720</v>
      </c>
      <c r="C46" s="367">
        <v>45878</v>
      </c>
      <c r="D46" s="367">
        <v>62892</v>
      </c>
      <c r="E46" s="367">
        <v>63560</v>
      </c>
      <c r="F46" s="367">
        <v>48010</v>
      </c>
      <c r="G46" s="367">
        <v>1770</v>
      </c>
      <c r="H46" s="367">
        <v>18771</v>
      </c>
      <c r="I46" s="367">
        <v>42839</v>
      </c>
      <c r="J46" s="888"/>
      <c r="K46" s="888"/>
    </row>
    <row r="47" spans="1:11" s="306" customFormat="1" ht="24.95" customHeight="1">
      <c r="A47" s="2201"/>
      <c r="B47" s="889">
        <f>B46/B46</f>
        <v>1</v>
      </c>
      <c r="C47" s="889">
        <f>C46/B46</f>
        <v>0.16170167771041871</v>
      </c>
      <c r="D47" s="889">
        <f>D46/B46</f>
        <v>0.22166925137459467</v>
      </c>
      <c r="E47" s="889">
        <f>E46/B46</f>
        <v>0.22402368532355843</v>
      </c>
      <c r="F47" s="889">
        <f>F46/B46</f>
        <v>0.16921612857747076</v>
      </c>
      <c r="G47" s="889">
        <f>G46/B46</f>
        <v>6.2385450444099816E-3</v>
      </c>
      <c r="H47" s="889">
        <f>H46/B46</f>
        <v>6.6160298886225863E-2</v>
      </c>
      <c r="I47" s="889">
        <f>I46/B46</f>
        <v>0.15099041308332159</v>
      </c>
      <c r="J47" s="888"/>
    </row>
    <row r="48" spans="1:11" s="306" customFormat="1" ht="24.95" customHeight="1">
      <c r="A48" s="2200" t="s">
        <v>1365</v>
      </c>
      <c r="B48" s="367">
        <v>283720</v>
      </c>
      <c r="C48" s="367">
        <v>45796</v>
      </c>
      <c r="D48" s="367">
        <v>62611</v>
      </c>
      <c r="E48" s="367">
        <v>64249</v>
      </c>
      <c r="F48" s="367">
        <v>47703</v>
      </c>
      <c r="G48" s="367">
        <v>1762</v>
      </c>
      <c r="H48" s="367">
        <v>18710</v>
      </c>
      <c r="I48" s="367">
        <v>42889</v>
      </c>
      <c r="J48" s="888"/>
      <c r="K48" s="888"/>
    </row>
    <row r="49" spans="1:10" s="306" customFormat="1" ht="24.95" customHeight="1" thickBot="1">
      <c r="A49" s="2201"/>
      <c r="B49" s="889">
        <f>B48/B48</f>
        <v>1</v>
      </c>
      <c r="C49" s="889">
        <f>C48/B48</f>
        <v>0.16141266036937826</v>
      </c>
      <c r="D49" s="889">
        <f>D48/B48</f>
        <v>0.22067883829127308</v>
      </c>
      <c r="E49" s="889">
        <f>E48/B48</f>
        <v>0.22645213590864233</v>
      </c>
      <c r="F49" s="889">
        <f>F48/B48</f>
        <v>0.16813407584942902</v>
      </c>
      <c r="G49" s="889">
        <f>G48/B48</f>
        <v>6.2103482306499367E-3</v>
      </c>
      <c r="H49" s="889">
        <f>H48/B48</f>
        <v>6.5945298181305512E-2</v>
      </c>
      <c r="I49" s="889">
        <f>I48/B48</f>
        <v>0.15116664316932188</v>
      </c>
      <c r="J49" s="888"/>
    </row>
    <row r="50" spans="1:10" ht="18" customHeight="1">
      <c r="A50" s="887" t="s">
        <v>1364</v>
      </c>
      <c r="B50" s="887"/>
      <c r="C50" s="887"/>
      <c r="D50" s="887"/>
      <c r="E50" s="887"/>
      <c r="F50" s="887"/>
      <c r="G50" s="887"/>
      <c r="H50" s="887"/>
      <c r="I50" s="886" t="s">
        <v>1363</v>
      </c>
    </row>
    <row r="51" spans="1:10" ht="18" customHeight="1"/>
    <row r="52" spans="1:10" ht="18" customHeight="1"/>
    <row r="53" spans="1:10" ht="18" customHeight="1"/>
    <row r="54" spans="1:10" ht="18" customHeight="1"/>
    <row r="55" spans="1:10" ht="18" customHeight="1"/>
    <row r="56" spans="1:10" ht="18" customHeight="1"/>
    <row r="57" spans="1:10" ht="18" customHeight="1"/>
    <row r="58" spans="1:10" ht="18" customHeight="1"/>
    <row r="59" spans="1:10" ht="18" customHeight="1"/>
    <row r="60" spans="1:10" ht="18" customHeight="1"/>
    <row r="61" spans="1:10" ht="18" customHeight="1"/>
    <row r="62" spans="1:10" ht="18" customHeight="1"/>
  </sheetData>
  <mergeCells count="23">
    <mergeCell ref="A28:A29"/>
    <mergeCell ref="A4:A5"/>
    <mergeCell ref="A26:A27"/>
    <mergeCell ref="A24:A25"/>
    <mergeCell ref="A6:A7"/>
    <mergeCell ref="A8:A9"/>
    <mergeCell ref="A18:A19"/>
    <mergeCell ref="A22:A23"/>
    <mergeCell ref="A10:A11"/>
    <mergeCell ref="A12:A13"/>
    <mergeCell ref="A14:A15"/>
    <mergeCell ref="A16:A17"/>
    <mergeCell ref="A20:A21"/>
    <mergeCell ref="A42:A43"/>
    <mergeCell ref="A40:A41"/>
    <mergeCell ref="A46:A47"/>
    <mergeCell ref="A48:A49"/>
    <mergeCell ref="A30:A31"/>
    <mergeCell ref="A44:A45"/>
    <mergeCell ref="A38:A39"/>
    <mergeCell ref="A32:A33"/>
    <mergeCell ref="A34:A35"/>
    <mergeCell ref="A36:A37"/>
  </mergeCells>
  <phoneticPr fontId="3"/>
  <printOptions horizontalCentered="1" verticalCentered="1"/>
  <pageMargins left="0.23622047244094491" right="0.23622047244094491" top="0.74803149606299213" bottom="0.74803149606299213" header="0.31496062992125984" footer="0.31496062992125984"/>
  <pageSetup paperSize="9" scale="51"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B2B05-B33C-4A86-905B-371ACAE6B4E0}">
  <dimension ref="A1:N48"/>
  <sheetViews>
    <sheetView view="pageBreakPreview" zoomScaleNormal="100" zoomScaleSheetLayoutView="100" workbookViewId="0">
      <pane xSplit="2" ySplit="4" topLeftCell="C29" activePane="bottomRight" state="frozen"/>
      <selection pane="topRight" activeCell="C1" sqref="C1"/>
      <selection pane="bottomLeft" activeCell="A5" sqref="A5"/>
      <selection pane="bottomRight" activeCell="B1" sqref="B1"/>
    </sheetView>
  </sheetViews>
  <sheetFormatPr defaultRowHeight="13.5"/>
  <cols>
    <col min="1" max="1" width="1.375" style="1" customWidth="1"/>
    <col min="2" max="2" width="10.125" style="1" customWidth="1"/>
    <col min="3" max="12" width="7.875" style="1" customWidth="1"/>
    <col min="13" max="16384" width="9" style="1"/>
  </cols>
  <sheetData>
    <row r="1" spans="1:14" ht="18.75">
      <c r="B1" s="223" t="s">
        <v>1456</v>
      </c>
      <c r="C1" s="928"/>
      <c r="D1" s="928"/>
      <c r="E1" s="928"/>
      <c r="F1" s="928"/>
    </row>
    <row r="2" spans="1:14" ht="30" customHeight="1" thickBot="1">
      <c r="B2" s="9" t="s">
        <v>1455</v>
      </c>
      <c r="J2" s="927"/>
      <c r="K2" s="927"/>
      <c r="L2" s="960" t="s">
        <v>1427</v>
      </c>
      <c r="M2" s="224"/>
    </row>
    <row r="3" spans="1:14" ht="18" customHeight="1">
      <c r="A3" s="404"/>
      <c r="B3" s="959" t="s">
        <v>1426</v>
      </c>
      <c r="C3" s="926" t="s">
        <v>1425</v>
      </c>
      <c r="D3" s="196"/>
      <c r="E3" s="925" t="s">
        <v>1454</v>
      </c>
      <c r="F3" s="196"/>
      <c r="G3" s="925" t="s">
        <v>1453</v>
      </c>
      <c r="H3" s="196"/>
      <c r="I3" s="925" t="s">
        <v>1452</v>
      </c>
      <c r="J3" s="196"/>
      <c r="K3" s="925" t="s">
        <v>1424</v>
      </c>
      <c r="L3" s="924"/>
    </row>
    <row r="4" spans="1:14" ht="18" customHeight="1" thickBot="1">
      <c r="A4" s="404"/>
      <c r="B4" s="958" t="s">
        <v>378</v>
      </c>
      <c r="C4" s="923" t="s">
        <v>1423</v>
      </c>
      <c r="D4" s="922" t="s">
        <v>1451</v>
      </c>
      <c r="E4" s="922" t="s">
        <v>1423</v>
      </c>
      <c r="F4" s="922" t="s">
        <v>1422</v>
      </c>
      <c r="G4" s="922" t="s">
        <v>1423</v>
      </c>
      <c r="H4" s="922" t="s">
        <v>1422</v>
      </c>
      <c r="I4" s="922" t="s">
        <v>1423</v>
      </c>
      <c r="J4" s="922" t="s">
        <v>1422</v>
      </c>
      <c r="K4" s="922" t="s">
        <v>1423</v>
      </c>
      <c r="L4" s="921" t="s">
        <v>1422</v>
      </c>
    </row>
    <row r="5" spans="1:14" ht="20.100000000000001" customHeight="1">
      <c r="A5" s="44"/>
      <c r="B5" s="636" t="s">
        <v>1418</v>
      </c>
      <c r="C5" s="213">
        <v>106500</v>
      </c>
      <c r="D5" s="956">
        <v>-3.7</v>
      </c>
      <c r="E5" s="21">
        <v>28600</v>
      </c>
      <c r="F5" s="957">
        <v>0</v>
      </c>
      <c r="G5" s="21">
        <v>124300</v>
      </c>
      <c r="H5" s="955">
        <v>-3.7</v>
      </c>
      <c r="I5" s="21">
        <v>44800</v>
      </c>
      <c r="J5" s="955">
        <v>-0.7</v>
      </c>
      <c r="K5" s="21">
        <v>28200</v>
      </c>
      <c r="L5" s="954">
        <v>-0.7</v>
      </c>
    </row>
    <row r="6" spans="1:14" ht="20.100000000000001" customHeight="1">
      <c r="A6" s="44"/>
      <c r="B6" s="636" t="s">
        <v>1415</v>
      </c>
      <c r="C6" s="213">
        <v>98900</v>
      </c>
      <c r="D6" s="956">
        <v>-5.7</v>
      </c>
      <c r="E6" s="21">
        <v>28500</v>
      </c>
      <c r="F6" s="956">
        <v>-0.3</v>
      </c>
      <c r="G6" s="21">
        <v>118400</v>
      </c>
      <c r="H6" s="955">
        <v>-3.8</v>
      </c>
      <c r="I6" s="21">
        <v>43400</v>
      </c>
      <c r="J6" s="955">
        <v>-3.1</v>
      </c>
      <c r="K6" s="21">
        <v>27800</v>
      </c>
      <c r="L6" s="954">
        <v>-1.6</v>
      </c>
    </row>
    <row r="7" spans="1:14" ht="20.100000000000001" customHeight="1">
      <c r="A7" s="44"/>
      <c r="B7" s="636" t="s">
        <v>1412</v>
      </c>
      <c r="C7" s="213">
        <v>88600</v>
      </c>
      <c r="D7" s="956">
        <v>-7.3</v>
      </c>
      <c r="E7" s="21">
        <v>27800</v>
      </c>
      <c r="F7" s="955">
        <v>-2.5</v>
      </c>
      <c r="G7" s="21">
        <v>109700</v>
      </c>
      <c r="H7" s="955">
        <v>-5.6</v>
      </c>
      <c r="I7" s="21">
        <v>42300</v>
      </c>
      <c r="J7" s="955">
        <v>-2.5</v>
      </c>
      <c r="K7" s="21">
        <v>27200</v>
      </c>
      <c r="L7" s="954">
        <v>-2.1</v>
      </c>
    </row>
    <row r="8" spans="1:14" ht="20.100000000000001" customHeight="1">
      <c r="A8" s="44"/>
      <c r="B8" s="636" t="s">
        <v>1409</v>
      </c>
      <c r="C8" s="213">
        <v>84000</v>
      </c>
      <c r="D8" s="956">
        <v>-4.8</v>
      </c>
      <c r="E8" s="21">
        <v>27100</v>
      </c>
      <c r="F8" s="955">
        <v>-2.5</v>
      </c>
      <c r="G8" s="21">
        <v>105600</v>
      </c>
      <c r="H8" s="955">
        <v>-3.4</v>
      </c>
      <c r="I8" s="21">
        <v>41700</v>
      </c>
      <c r="J8" s="955">
        <v>-1.4</v>
      </c>
      <c r="K8" s="21">
        <v>26800</v>
      </c>
      <c r="L8" s="954">
        <v>-1.3</v>
      </c>
    </row>
    <row r="9" spans="1:14" ht="20.100000000000001" customHeight="1">
      <c r="A9" s="44"/>
      <c r="B9" s="636" t="s">
        <v>1407</v>
      </c>
      <c r="C9" s="213">
        <v>80400</v>
      </c>
      <c r="D9" s="956">
        <v>-5</v>
      </c>
      <c r="E9" s="21">
        <v>26000</v>
      </c>
      <c r="F9" s="956">
        <v>-4.0999999999999996</v>
      </c>
      <c r="G9" s="21">
        <v>101600</v>
      </c>
      <c r="H9" s="955">
        <v>-3.7</v>
      </c>
      <c r="I9" s="21">
        <v>41200</v>
      </c>
      <c r="J9" s="955">
        <v>-1.2</v>
      </c>
      <c r="K9" s="21">
        <v>26600</v>
      </c>
      <c r="L9" s="954">
        <v>-1.7</v>
      </c>
      <c r="N9" s="44"/>
    </row>
    <row r="10" spans="1:14" ht="20.100000000000001" customHeight="1">
      <c r="A10" s="44"/>
      <c r="B10" s="636" t="s">
        <v>1404</v>
      </c>
      <c r="C10" s="213">
        <v>76400</v>
      </c>
      <c r="D10" s="956">
        <v>-5.2</v>
      </c>
      <c r="E10" s="21">
        <v>25000</v>
      </c>
      <c r="F10" s="956">
        <v>-3.8</v>
      </c>
      <c r="G10" s="21">
        <v>94000</v>
      </c>
      <c r="H10" s="955">
        <v>-6.8</v>
      </c>
      <c r="I10" s="21">
        <v>40000</v>
      </c>
      <c r="J10" s="955">
        <v>-2.9</v>
      </c>
      <c r="K10" s="21">
        <v>25500</v>
      </c>
      <c r="L10" s="954">
        <v>-3.4</v>
      </c>
    </row>
    <row r="11" spans="1:14" ht="19.5" customHeight="1">
      <c r="A11" s="44"/>
      <c r="B11" s="636" t="s">
        <v>1450</v>
      </c>
      <c r="C11" s="213">
        <v>69800</v>
      </c>
      <c r="D11" s="956">
        <v>-6.5</v>
      </c>
      <c r="E11" s="21">
        <v>23000</v>
      </c>
      <c r="F11" s="956">
        <v>-8</v>
      </c>
      <c r="G11" s="21">
        <v>86000</v>
      </c>
      <c r="H11" s="955">
        <v>-9.9</v>
      </c>
      <c r="I11" s="21">
        <v>38300</v>
      </c>
      <c r="J11" s="955">
        <v>-4.3</v>
      </c>
      <c r="K11" s="21">
        <v>23800</v>
      </c>
      <c r="L11" s="954">
        <v>-4.0999999999999996</v>
      </c>
    </row>
    <row r="12" spans="1:14" ht="20.100000000000001" customHeight="1">
      <c r="A12" s="44"/>
      <c r="B12" s="636" t="s">
        <v>16</v>
      </c>
      <c r="C12" s="213">
        <v>66000</v>
      </c>
      <c r="D12" s="956">
        <v>-6.2</v>
      </c>
      <c r="E12" s="21">
        <v>19500</v>
      </c>
      <c r="F12" s="956">
        <v>-15.2</v>
      </c>
      <c r="G12" s="21">
        <v>78300</v>
      </c>
      <c r="H12" s="955">
        <v>-10.7</v>
      </c>
      <c r="I12" s="21">
        <v>36400</v>
      </c>
      <c r="J12" s="955">
        <v>-5</v>
      </c>
      <c r="K12" s="21">
        <v>22500</v>
      </c>
      <c r="L12" s="954">
        <v>-4.5999999999999996</v>
      </c>
    </row>
    <row r="13" spans="1:14" ht="20.100000000000001" customHeight="1">
      <c r="A13" s="44"/>
      <c r="B13" s="636" t="s">
        <v>15</v>
      </c>
      <c r="C13" s="213">
        <v>64300</v>
      </c>
      <c r="D13" s="956">
        <v>-4.4000000000000004</v>
      </c>
      <c r="E13" s="21">
        <v>15700</v>
      </c>
      <c r="F13" s="956">
        <v>-19.5</v>
      </c>
      <c r="G13" s="21">
        <v>73600</v>
      </c>
      <c r="H13" s="955">
        <v>-9.6999999999999993</v>
      </c>
      <c r="I13" s="21">
        <v>34500</v>
      </c>
      <c r="J13" s="955">
        <v>-5.2</v>
      </c>
      <c r="K13" s="21">
        <v>21300</v>
      </c>
      <c r="L13" s="954">
        <v>-4.9000000000000004</v>
      </c>
    </row>
    <row r="14" spans="1:14" ht="20.100000000000001" customHeight="1">
      <c r="A14" s="44"/>
      <c r="B14" s="636" t="s">
        <v>14</v>
      </c>
      <c r="C14" s="213">
        <v>65200</v>
      </c>
      <c r="D14" s="956">
        <v>-0.8</v>
      </c>
      <c r="E14" s="21">
        <v>13200</v>
      </c>
      <c r="F14" s="956">
        <v>-15.9</v>
      </c>
      <c r="G14" s="21">
        <v>72200</v>
      </c>
      <c r="H14" s="955">
        <v>-5.5</v>
      </c>
      <c r="I14" s="21">
        <v>33800</v>
      </c>
      <c r="J14" s="955">
        <v>-2</v>
      </c>
      <c r="K14" s="21">
        <v>21900</v>
      </c>
      <c r="L14" s="954">
        <v>-3.6</v>
      </c>
    </row>
    <row r="15" spans="1:14" ht="20.100000000000001" customHeight="1">
      <c r="A15" s="44"/>
      <c r="B15" s="953" t="s">
        <v>13</v>
      </c>
      <c r="C15" s="188">
        <v>66100</v>
      </c>
      <c r="D15" s="956">
        <v>0</v>
      </c>
      <c r="E15" s="85">
        <v>12400</v>
      </c>
      <c r="F15" s="956">
        <v>-6.1</v>
      </c>
      <c r="G15" s="85">
        <v>73800</v>
      </c>
      <c r="H15" s="955">
        <v>-1.3</v>
      </c>
      <c r="I15" s="85">
        <v>33500</v>
      </c>
      <c r="J15" s="955">
        <v>-0.9</v>
      </c>
      <c r="K15" s="85">
        <v>21800</v>
      </c>
      <c r="L15" s="954">
        <v>-0.5</v>
      </c>
    </row>
    <row r="16" spans="1:14" ht="20.100000000000001" customHeight="1">
      <c r="A16" s="44"/>
      <c r="B16" s="953" t="s">
        <v>12</v>
      </c>
      <c r="C16" s="188">
        <v>66100</v>
      </c>
      <c r="D16" s="956" t="s">
        <v>1437</v>
      </c>
      <c r="E16" s="85">
        <v>11800</v>
      </c>
      <c r="F16" s="956" t="s">
        <v>1449</v>
      </c>
      <c r="G16" s="85">
        <v>73800</v>
      </c>
      <c r="H16" s="955" t="s">
        <v>1442</v>
      </c>
      <c r="I16" s="85">
        <v>33200</v>
      </c>
      <c r="J16" s="955" t="s">
        <v>1448</v>
      </c>
      <c r="K16" s="85">
        <v>20500</v>
      </c>
      <c r="L16" s="954" t="s">
        <v>1441</v>
      </c>
    </row>
    <row r="17" spans="1:13" ht="20.100000000000001" customHeight="1">
      <c r="B17" s="953" t="s">
        <v>11</v>
      </c>
      <c r="C17" s="948">
        <v>64900</v>
      </c>
      <c r="D17" s="952" t="s">
        <v>1447</v>
      </c>
      <c r="E17" s="945">
        <v>11200</v>
      </c>
      <c r="F17" s="947" t="s">
        <v>1446</v>
      </c>
      <c r="G17" s="945">
        <v>71600</v>
      </c>
      <c r="H17" s="946" t="s">
        <v>1445</v>
      </c>
      <c r="I17" s="945">
        <v>31800</v>
      </c>
      <c r="J17" s="946" t="s">
        <v>1444</v>
      </c>
      <c r="K17" s="945">
        <v>20300</v>
      </c>
      <c r="L17" s="951" t="s">
        <v>1443</v>
      </c>
    </row>
    <row r="18" spans="1:13" ht="20.100000000000001" customHeight="1">
      <c r="B18" s="636" t="s">
        <v>10</v>
      </c>
      <c r="C18" s="948">
        <v>63500</v>
      </c>
      <c r="D18" s="947">
        <v>-2.4</v>
      </c>
      <c r="E18" s="945">
        <v>10400</v>
      </c>
      <c r="F18" s="947">
        <v>-7.1</v>
      </c>
      <c r="G18" s="945">
        <v>69900</v>
      </c>
      <c r="H18" s="946">
        <v>-7</v>
      </c>
      <c r="I18" s="945">
        <v>29800</v>
      </c>
      <c r="J18" s="946">
        <v>-6.3</v>
      </c>
      <c r="K18" s="945">
        <v>19700</v>
      </c>
      <c r="L18" s="951">
        <v>-3.4</v>
      </c>
    </row>
    <row r="19" spans="1:13" ht="20.100000000000001" customHeight="1">
      <c r="B19" s="636" t="s">
        <v>9</v>
      </c>
      <c r="C19" s="948">
        <v>62000</v>
      </c>
      <c r="D19" s="947">
        <v>-3</v>
      </c>
      <c r="E19" s="945">
        <v>9600</v>
      </c>
      <c r="F19" s="947">
        <v>-7.7</v>
      </c>
      <c r="G19" s="945">
        <v>92500</v>
      </c>
      <c r="H19" s="946">
        <v>-6.5</v>
      </c>
      <c r="I19" s="945">
        <v>24500</v>
      </c>
      <c r="J19" s="946">
        <v>-6.4</v>
      </c>
      <c r="K19" s="945">
        <v>19000</v>
      </c>
      <c r="L19" s="951">
        <v>-3.7</v>
      </c>
    </row>
    <row r="20" spans="1:13" ht="20.100000000000001" customHeight="1">
      <c r="A20" s="44"/>
      <c r="B20" s="636" t="s">
        <v>8</v>
      </c>
      <c r="C20" s="950">
        <v>60700</v>
      </c>
      <c r="D20" s="947">
        <v>-2.8</v>
      </c>
      <c r="E20" s="22">
        <v>9100</v>
      </c>
      <c r="F20" s="947">
        <v>-5.2</v>
      </c>
      <c r="G20" s="22">
        <v>89500</v>
      </c>
      <c r="H20" s="944">
        <v>-4.8</v>
      </c>
      <c r="I20" s="22">
        <v>23000</v>
      </c>
      <c r="J20" s="944">
        <v>-5.8</v>
      </c>
      <c r="K20" s="22">
        <v>18600</v>
      </c>
      <c r="L20" s="942">
        <v>-2.7</v>
      </c>
    </row>
    <row r="21" spans="1:13" ht="20.100000000000001" customHeight="1">
      <c r="A21" s="44"/>
      <c r="B21" s="636" t="s">
        <v>7</v>
      </c>
      <c r="C21" s="948">
        <v>62100</v>
      </c>
      <c r="D21" s="947">
        <v>-1.4</v>
      </c>
      <c r="E21" s="945">
        <v>8800</v>
      </c>
      <c r="F21" s="947">
        <v>-3.8</v>
      </c>
      <c r="G21" s="945">
        <v>109900</v>
      </c>
      <c r="H21" s="946">
        <v>-2.2000000000000002</v>
      </c>
      <c r="I21" s="945">
        <v>22000</v>
      </c>
      <c r="J21" s="946">
        <v>-4.3</v>
      </c>
      <c r="K21" s="943">
        <v>20100</v>
      </c>
      <c r="L21" s="942">
        <v>-2.2000000000000002</v>
      </c>
    </row>
    <row r="22" spans="1:13" ht="20.100000000000001" customHeight="1">
      <c r="A22" s="44"/>
      <c r="B22" s="636" t="s">
        <v>6</v>
      </c>
      <c r="C22" s="948">
        <v>74100</v>
      </c>
      <c r="D22" s="947">
        <v>0.5</v>
      </c>
      <c r="E22" s="945">
        <v>8500</v>
      </c>
      <c r="F22" s="947">
        <v>-2.9</v>
      </c>
      <c r="G22" s="945">
        <v>142500</v>
      </c>
      <c r="H22" s="946">
        <v>0.9</v>
      </c>
      <c r="I22" s="945">
        <v>21500</v>
      </c>
      <c r="J22" s="946">
        <v>-2.2000000000000002</v>
      </c>
      <c r="K22" s="943">
        <v>21100</v>
      </c>
      <c r="L22" s="942">
        <v>-1.2</v>
      </c>
    </row>
    <row r="23" spans="1:13" ht="20.100000000000001" customHeight="1">
      <c r="B23" s="636" t="s">
        <v>5</v>
      </c>
      <c r="C23" s="948">
        <v>78800</v>
      </c>
      <c r="D23" s="947">
        <v>-0.2</v>
      </c>
      <c r="E23" s="945">
        <v>8400</v>
      </c>
      <c r="F23" s="947">
        <v>-1.8</v>
      </c>
      <c r="G23" s="945">
        <v>143000</v>
      </c>
      <c r="H23" s="946">
        <v>0.2</v>
      </c>
      <c r="I23" s="945">
        <v>21200</v>
      </c>
      <c r="J23" s="946">
        <v>-1.4</v>
      </c>
      <c r="K23" s="943">
        <v>20900</v>
      </c>
      <c r="L23" s="942">
        <v>-1.2</v>
      </c>
    </row>
    <row r="24" spans="1:13" ht="20.100000000000001" customHeight="1">
      <c r="B24" s="636" t="s">
        <v>4</v>
      </c>
      <c r="C24" s="948">
        <v>78100</v>
      </c>
      <c r="D24" s="947" t="s">
        <v>1441</v>
      </c>
      <c r="E24" s="945">
        <v>8300</v>
      </c>
      <c r="F24" s="947" t="s">
        <v>1442</v>
      </c>
      <c r="G24" s="945">
        <v>143800</v>
      </c>
      <c r="H24" s="946">
        <v>0.5</v>
      </c>
      <c r="I24" s="945">
        <v>21100</v>
      </c>
      <c r="J24" s="944" t="s">
        <v>1441</v>
      </c>
      <c r="K24" s="943">
        <v>20600</v>
      </c>
      <c r="L24" s="942" t="s">
        <v>1440</v>
      </c>
      <c r="M24" s="949"/>
    </row>
    <row r="25" spans="1:13" ht="20.100000000000001" customHeight="1">
      <c r="B25" s="636" t="s">
        <v>3</v>
      </c>
      <c r="C25" s="948">
        <v>78200</v>
      </c>
      <c r="D25" s="947" t="s">
        <v>1439</v>
      </c>
      <c r="E25" s="945">
        <v>9000</v>
      </c>
      <c r="F25" s="947" t="s">
        <v>1438</v>
      </c>
      <c r="G25" s="945">
        <v>145700</v>
      </c>
      <c r="H25" s="946">
        <v>1.1000000000000001</v>
      </c>
      <c r="I25" s="945">
        <v>21100</v>
      </c>
      <c r="J25" s="944">
        <v>0</v>
      </c>
      <c r="K25" s="943">
        <v>20500</v>
      </c>
      <c r="L25" s="942" t="s">
        <v>1437</v>
      </c>
    </row>
    <row r="26" spans="1:13" ht="20.100000000000001" customHeight="1">
      <c r="B26" s="636" t="s">
        <v>2</v>
      </c>
      <c r="C26" s="948">
        <v>77500</v>
      </c>
      <c r="D26" s="947" t="s">
        <v>1436</v>
      </c>
      <c r="E26" s="945">
        <v>8900</v>
      </c>
      <c r="F26" s="947" t="s">
        <v>1435</v>
      </c>
      <c r="G26" s="945">
        <v>148400</v>
      </c>
      <c r="H26" s="946">
        <v>2.1</v>
      </c>
      <c r="I26" s="945">
        <v>21400</v>
      </c>
      <c r="J26" s="944">
        <v>1.1000000000000001</v>
      </c>
      <c r="K26" s="943">
        <v>20300</v>
      </c>
      <c r="L26" s="942" t="s">
        <v>1434</v>
      </c>
    </row>
    <row r="27" spans="1:13" ht="20.100000000000001" customHeight="1">
      <c r="B27" s="636" t="s">
        <v>1</v>
      </c>
      <c r="C27" s="948">
        <v>77800</v>
      </c>
      <c r="D27" s="947">
        <v>0</v>
      </c>
      <c r="E27" s="945">
        <v>8800</v>
      </c>
      <c r="F27" s="947">
        <v>-1.1000000000000001</v>
      </c>
      <c r="G27" s="945">
        <v>161600</v>
      </c>
      <c r="H27" s="946">
        <v>2.1</v>
      </c>
      <c r="I27" s="945">
        <v>21800</v>
      </c>
      <c r="J27" s="944">
        <v>1.9</v>
      </c>
      <c r="K27" s="943">
        <v>20200</v>
      </c>
      <c r="L27" s="942">
        <v>-0.6</v>
      </c>
    </row>
    <row r="28" spans="1:13" ht="20.100000000000001" customHeight="1" thickBot="1">
      <c r="B28" s="941" t="s">
        <v>0</v>
      </c>
      <c r="C28" s="940">
        <v>77800</v>
      </c>
      <c r="D28" s="939">
        <v>-0.2</v>
      </c>
      <c r="E28" s="937">
        <v>8700</v>
      </c>
      <c r="F28" s="939">
        <v>-1.1000000000000001</v>
      </c>
      <c r="G28" s="937">
        <v>164000</v>
      </c>
      <c r="H28" s="938">
        <v>1.2</v>
      </c>
      <c r="I28" s="937">
        <v>21900</v>
      </c>
      <c r="J28" s="936">
        <v>0.7</v>
      </c>
      <c r="K28" s="935">
        <v>20100</v>
      </c>
      <c r="L28" s="934">
        <v>-0.8</v>
      </c>
    </row>
    <row r="29" spans="1:13" ht="20.100000000000001" customHeight="1">
      <c r="B29" s="933" t="s">
        <v>1433</v>
      </c>
      <c r="C29" s="931"/>
      <c r="D29" s="932"/>
      <c r="E29" s="931"/>
      <c r="F29" s="932"/>
      <c r="G29" s="931"/>
      <c r="H29" s="929"/>
      <c r="I29" s="931"/>
      <c r="J29" s="929"/>
      <c r="K29" s="930"/>
      <c r="L29" s="929"/>
    </row>
    <row r="30" spans="1:13" ht="20.100000000000001" customHeight="1">
      <c r="B30" s="933" t="s">
        <v>1432</v>
      </c>
      <c r="C30" s="931"/>
      <c r="D30" s="932"/>
      <c r="E30" s="931"/>
      <c r="F30" s="932"/>
      <c r="G30" s="931"/>
      <c r="H30" s="929"/>
      <c r="I30" s="931"/>
      <c r="J30" s="929"/>
      <c r="K30" s="930"/>
      <c r="L30" s="929"/>
    </row>
    <row r="31" spans="1:13" ht="20.100000000000001" customHeight="1">
      <c r="B31" s="933" t="s">
        <v>1431</v>
      </c>
      <c r="C31" s="931"/>
      <c r="D31" s="932"/>
      <c r="E31" s="931"/>
      <c r="F31" s="932"/>
      <c r="G31" s="931"/>
      <c r="H31" s="929"/>
      <c r="I31" s="931"/>
      <c r="J31" s="929"/>
      <c r="K31" s="930"/>
      <c r="L31" s="929"/>
    </row>
    <row r="32" spans="1:13" ht="19.5" customHeight="1">
      <c r="B32" s="912" t="s">
        <v>1430</v>
      </c>
      <c r="C32" s="912"/>
      <c r="D32" s="912"/>
      <c r="E32" s="912"/>
      <c r="F32" s="912"/>
      <c r="G32" s="912"/>
      <c r="H32" s="912"/>
      <c r="I32" s="912"/>
      <c r="J32" s="912"/>
      <c r="K32" s="912"/>
      <c r="L32" s="912"/>
    </row>
    <row r="33" spans="1:12" ht="19.5" customHeight="1">
      <c r="B33" s="912" t="s">
        <v>1429</v>
      </c>
      <c r="C33" s="912"/>
      <c r="D33" s="912"/>
      <c r="E33" s="912"/>
      <c r="F33" s="912"/>
      <c r="G33" s="912"/>
      <c r="H33" s="912"/>
      <c r="I33" s="912"/>
      <c r="J33" s="912"/>
      <c r="K33" s="912"/>
      <c r="L33" s="912"/>
    </row>
    <row r="34" spans="1:12" ht="18" customHeight="1">
      <c r="B34" s="66"/>
    </row>
    <row r="35" spans="1:12" ht="27" customHeight="1" thickBot="1">
      <c r="B35" s="928" t="s">
        <v>1428</v>
      </c>
      <c r="E35" s="927"/>
      <c r="F35" s="357" t="s">
        <v>1427</v>
      </c>
      <c r="H35" s="44"/>
    </row>
    <row r="36" spans="1:12" ht="18" customHeight="1">
      <c r="A36" s="404"/>
      <c r="B36" s="269" t="s">
        <v>1426</v>
      </c>
      <c r="C36" s="926" t="s">
        <v>1425</v>
      </c>
      <c r="D36" s="196"/>
      <c r="E36" s="925" t="s">
        <v>1424</v>
      </c>
      <c r="F36" s="924"/>
    </row>
    <row r="37" spans="1:12" ht="18.75" customHeight="1" thickBot="1">
      <c r="A37" s="404"/>
      <c r="B37" s="268" t="s">
        <v>378</v>
      </c>
      <c r="C37" s="923" t="s">
        <v>1423</v>
      </c>
      <c r="D37" s="922" t="s">
        <v>1422</v>
      </c>
      <c r="E37" s="922" t="s">
        <v>1423</v>
      </c>
      <c r="F37" s="921" t="s">
        <v>1422</v>
      </c>
    </row>
    <row r="38" spans="1:12" ht="20.100000000000001" customHeight="1">
      <c r="A38" s="404"/>
      <c r="B38" s="187" t="s">
        <v>1421</v>
      </c>
      <c r="C38" s="213">
        <v>92300</v>
      </c>
      <c r="D38" s="918" t="s">
        <v>1420</v>
      </c>
      <c r="E38" s="21">
        <v>35600</v>
      </c>
      <c r="F38" s="917" t="s">
        <v>1419</v>
      </c>
      <c r="G38" s="914"/>
    </row>
    <row r="39" spans="1:12" ht="20.100000000000001" customHeight="1">
      <c r="A39" s="404"/>
      <c r="B39" s="187" t="s">
        <v>1418</v>
      </c>
      <c r="C39" s="213">
        <v>87600</v>
      </c>
      <c r="D39" s="918" t="s">
        <v>1417</v>
      </c>
      <c r="E39" s="21">
        <v>34900</v>
      </c>
      <c r="F39" s="917" t="s">
        <v>1416</v>
      </c>
      <c r="G39" s="914"/>
    </row>
    <row r="40" spans="1:12" ht="20.100000000000001" customHeight="1">
      <c r="A40" s="404"/>
      <c r="B40" s="187" t="s">
        <v>1415</v>
      </c>
      <c r="C40" s="213">
        <v>81600</v>
      </c>
      <c r="D40" s="920" t="s">
        <v>1414</v>
      </c>
      <c r="E40" s="21">
        <v>33800</v>
      </c>
      <c r="F40" s="917" t="s">
        <v>1413</v>
      </c>
      <c r="G40" s="914"/>
    </row>
    <row r="41" spans="1:12" ht="20.100000000000001" customHeight="1">
      <c r="A41" s="404"/>
      <c r="B41" s="187" t="s">
        <v>1412</v>
      </c>
      <c r="C41" s="213">
        <v>75200</v>
      </c>
      <c r="D41" s="918" t="s">
        <v>1411</v>
      </c>
      <c r="E41" s="21">
        <v>19200</v>
      </c>
      <c r="F41" s="919" t="s">
        <v>1410</v>
      </c>
      <c r="G41" s="914"/>
    </row>
    <row r="42" spans="1:12" ht="20.100000000000001" customHeight="1">
      <c r="A42" s="404"/>
      <c r="B42" s="187" t="s">
        <v>1409</v>
      </c>
      <c r="C42" s="213">
        <v>68600</v>
      </c>
      <c r="D42" s="918" t="s">
        <v>1408</v>
      </c>
      <c r="E42" s="21">
        <v>18900</v>
      </c>
      <c r="F42" s="917" t="s">
        <v>1405</v>
      </c>
      <c r="G42" s="914"/>
    </row>
    <row r="43" spans="1:12" ht="20.100000000000001" customHeight="1">
      <c r="A43" s="404"/>
      <c r="B43" s="187" t="s">
        <v>1407</v>
      </c>
      <c r="C43" s="213">
        <v>62800</v>
      </c>
      <c r="D43" s="918" t="s">
        <v>1406</v>
      </c>
      <c r="E43" s="21">
        <v>18600</v>
      </c>
      <c r="F43" s="917" t="s">
        <v>1405</v>
      </c>
      <c r="G43" s="914"/>
      <c r="L43" s="44"/>
    </row>
    <row r="44" spans="1:12" ht="20.100000000000001" customHeight="1" thickBot="1">
      <c r="A44" s="404"/>
      <c r="B44" s="181" t="s">
        <v>1404</v>
      </c>
      <c r="C44" s="208">
        <v>57500</v>
      </c>
      <c r="D44" s="916" t="s">
        <v>1403</v>
      </c>
      <c r="E44" s="207">
        <v>18100</v>
      </c>
      <c r="F44" s="915" t="s">
        <v>1402</v>
      </c>
      <c r="G44" s="914"/>
      <c r="L44" s="913" t="s">
        <v>1401</v>
      </c>
    </row>
    <row r="45" spans="1:12" ht="19.5" customHeight="1"/>
    <row r="46" spans="1:12" ht="19.5" customHeight="1">
      <c r="B46" s="912" t="s">
        <v>1400</v>
      </c>
      <c r="C46" s="912"/>
      <c r="D46" s="912"/>
      <c r="E46" s="912"/>
      <c r="F46" s="912"/>
      <c r="G46" s="912"/>
      <c r="H46" s="912"/>
      <c r="I46" s="912"/>
      <c r="J46" s="912"/>
      <c r="K46" s="912"/>
      <c r="L46" s="912"/>
    </row>
    <row r="47" spans="1:12" ht="19.5" customHeight="1">
      <c r="B47" s="912" t="s">
        <v>1399</v>
      </c>
      <c r="C47" s="912"/>
      <c r="D47" s="912"/>
      <c r="E47" s="912"/>
      <c r="F47" s="912"/>
      <c r="G47" s="912"/>
      <c r="H47" s="912"/>
      <c r="I47" s="912"/>
      <c r="J47" s="912"/>
      <c r="K47" s="912"/>
      <c r="L47" s="912"/>
    </row>
    <row r="48" spans="1:12" ht="19.5" customHeight="1"/>
  </sheetData>
  <phoneticPr fontId="3"/>
  <printOptions horizontalCentered="1"/>
  <pageMargins left="0.98425196850393704" right="0.98425196850393704" top="1.1811023622047245" bottom="1.1811023622047245" header="0.51181102362204722" footer="0.51181102362204722"/>
  <pageSetup paperSize="9" scale="74" orientation="portrait" r:id="rId1"/>
  <headerFooter alignWithMargins="0"/>
  <rowBreaks count="1" manualBreakCount="1">
    <brk id="47" max="1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457DF-2501-42E9-A67B-380031AF8242}">
  <sheetPr>
    <pageSetUpPr fitToPage="1"/>
  </sheetPr>
  <dimension ref="A1:O38"/>
  <sheetViews>
    <sheetView zoomScale="60" zoomScaleNormal="60" workbookViewId="0"/>
  </sheetViews>
  <sheetFormatPr defaultColWidth="9" defaultRowHeight="13.5"/>
  <cols>
    <col min="1" max="1" width="4.625" style="9" customWidth="1"/>
    <col min="2" max="2" width="25" style="9" customWidth="1"/>
    <col min="3" max="14" width="8.625" style="9" customWidth="1"/>
    <col min="15" max="15" width="9.375" style="9" customWidth="1"/>
    <col min="16" max="16384" width="9" style="9"/>
  </cols>
  <sheetData>
    <row r="1" spans="1:15" ht="24.75" customHeight="1">
      <c r="A1" s="999" t="s">
        <v>1486</v>
      </c>
      <c r="B1" s="998"/>
      <c r="C1" s="998"/>
      <c r="D1" s="998"/>
      <c r="E1" s="998"/>
      <c r="F1" s="998"/>
    </row>
    <row r="2" spans="1:15" ht="21.75" customHeight="1" thickBot="1">
      <c r="C2" s="997"/>
      <c r="D2" s="997"/>
      <c r="E2" s="997"/>
      <c r="F2" s="997"/>
      <c r="G2" s="997"/>
      <c r="H2" s="997"/>
      <c r="I2" s="997"/>
      <c r="J2" s="997"/>
      <c r="K2" s="2209" t="s">
        <v>1485</v>
      </c>
      <c r="L2" s="1960"/>
      <c r="M2" s="1960"/>
      <c r="N2" s="1960"/>
      <c r="O2" s="399" t="s">
        <v>1484</v>
      </c>
    </row>
    <row r="3" spans="1:15" ht="192.75" customHeight="1" thickBot="1">
      <c r="A3" s="2210"/>
      <c r="B3" s="2211"/>
      <c r="C3" s="996" t="s">
        <v>1483</v>
      </c>
      <c r="D3" s="996" t="s">
        <v>1482</v>
      </c>
      <c r="E3" s="996" t="s">
        <v>1481</v>
      </c>
      <c r="F3" s="996" t="s">
        <v>1480</v>
      </c>
      <c r="G3" s="996" t="s">
        <v>1479</v>
      </c>
      <c r="H3" s="996" t="s">
        <v>1478</v>
      </c>
      <c r="I3" s="996" t="s">
        <v>1477</v>
      </c>
      <c r="J3" s="996" t="s">
        <v>1476</v>
      </c>
      <c r="K3" s="996" t="s">
        <v>1475</v>
      </c>
      <c r="L3" s="996" t="s">
        <v>1474</v>
      </c>
      <c r="M3" s="996" t="s">
        <v>1473</v>
      </c>
      <c r="N3" s="995" t="s">
        <v>1472</v>
      </c>
      <c r="O3" s="994" t="s">
        <v>1471</v>
      </c>
    </row>
    <row r="4" spans="1:15" ht="45" customHeight="1">
      <c r="A4" s="2203" t="s">
        <v>1470</v>
      </c>
      <c r="B4" s="986" t="s">
        <v>1462</v>
      </c>
      <c r="C4" s="985">
        <v>39</v>
      </c>
      <c r="D4" s="985"/>
      <c r="E4" s="985">
        <v>64</v>
      </c>
      <c r="F4" s="985"/>
      <c r="G4" s="985">
        <v>18</v>
      </c>
      <c r="H4" s="985"/>
      <c r="I4" s="985"/>
      <c r="J4" s="985">
        <v>6</v>
      </c>
      <c r="K4" s="985"/>
      <c r="L4" s="985">
        <v>5</v>
      </c>
      <c r="M4" s="985"/>
      <c r="N4" s="991">
        <v>183</v>
      </c>
      <c r="O4" s="993">
        <f t="shared" ref="O4:O26" si="0">SUM(C4:N4)</f>
        <v>315</v>
      </c>
    </row>
    <row r="5" spans="1:15" s="969" customFormat="1" ht="45" customHeight="1" thickBot="1">
      <c r="A5" s="2203"/>
      <c r="B5" s="990" t="s">
        <v>1461</v>
      </c>
      <c r="C5" s="977"/>
      <c r="D5" s="977"/>
      <c r="E5" s="977"/>
      <c r="F5" s="977"/>
      <c r="G5" s="977"/>
      <c r="H5" s="977">
        <v>43</v>
      </c>
      <c r="I5" s="977"/>
      <c r="J5" s="977"/>
      <c r="K5" s="977"/>
      <c r="L5" s="977"/>
      <c r="M5" s="977"/>
      <c r="N5" s="976"/>
      <c r="O5" s="992">
        <f t="shared" si="0"/>
        <v>43</v>
      </c>
    </row>
    <row r="6" spans="1:15" s="969" customFormat="1" ht="45" customHeight="1" thickTop="1" thickBot="1">
      <c r="A6" s="2204"/>
      <c r="B6" s="974" t="s">
        <v>1464</v>
      </c>
      <c r="C6" s="972">
        <v>39</v>
      </c>
      <c r="D6" s="972"/>
      <c r="E6" s="972">
        <v>64</v>
      </c>
      <c r="F6" s="972"/>
      <c r="G6" s="972">
        <v>18</v>
      </c>
      <c r="H6" s="972">
        <v>43</v>
      </c>
      <c r="I6" s="972"/>
      <c r="J6" s="972">
        <v>6</v>
      </c>
      <c r="K6" s="972"/>
      <c r="L6" s="972">
        <v>5</v>
      </c>
      <c r="M6" s="972"/>
      <c r="N6" s="988">
        <v>183</v>
      </c>
      <c r="O6" s="987">
        <f t="shared" si="0"/>
        <v>358</v>
      </c>
    </row>
    <row r="7" spans="1:15" s="969" customFormat="1" ht="45" customHeight="1">
      <c r="A7" s="2203" t="s">
        <v>1469</v>
      </c>
      <c r="B7" s="986" t="s">
        <v>1462</v>
      </c>
      <c r="C7" s="985">
        <v>59</v>
      </c>
      <c r="D7" s="985"/>
      <c r="E7" s="985">
        <v>36</v>
      </c>
      <c r="F7" s="985">
        <v>7</v>
      </c>
      <c r="G7" s="985">
        <v>20</v>
      </c>
      <c r="H7" s="985">
        <v>26</v>
      </c>
      <c r="I7" s="985"/>
      <c r="J7" s="985">
        <v>16</v>
      </c>
      <c r="K7" s="985"/>
      <c r="L7" s="985"/>
      <c r="M7" s="985"/>
      <c r="N7" s="984">
        <v>68</v>
      </c>
      <c r="O7" s="983">
        <f t="shared" si="0"/>
        <v>232</v>
      </c>
    </row>
    <row r="8" spans="1:15" s="969" customFormat="1" ht="45" customHeight="1" thickBot="1">
      <c r="A8" s="2203"/>
      <c r="B8" s="990" t="s">
        <v>1461</v>
      </c>
      <c r="C8" s="977"/>
      <c r="D8" s="977"/>
      <c r="E8" s="977">
        <v>28</v>
      </c>
      <c r="F8" s="977">
        <v>31</v>
      </c>
      <c r="G8" s="977"/>
      <c r="H8" s="977">
        <v>294</v>
      </c>
      <c r="I8" s="977"/>
      <c r="J8" s="977"/>
      <c r="K8" s="977"/>
      <c r="L8" s="977"/>
      <c r="M8" s="977"/>
      <c r="N8" s="976"/>
      <c r="O8" s="975">
        <f t="shared" si="0"/>
        <v>353</v>
      </c>
    </row>
    <row r="9" spans="1:15" s="969" customFormat="1" ht="45" customHeight="1" thickTop="1" thickBot="1">
      <c r="A9" s="2204"/>
      <c r="B9" s="974" t="s">
        <v>1464</v>
      </c>
      <c r="C9" s="972">
        <v>59</v>
      </c>
      <c r="D9" s="972"/>
      <c r="E9" s="972">
        <v>64</v>
      </c>
      <c r="F9" s="972">
        <v>38</v>
      </c>
      <c r="G9" s="972">
        <v>20</v>
      </c>
      <c r="H9" s="972">
        <v>320</v>
      </c>
      <c r="I9" s="972"/>
      <c r="J9" s="972">
        <v>16</v>
      </c>
      <c r="K9" s="972"/>
      <c r="L9" s="972"/>
      <c r="M9" s="972"/>
      <c r="N9" s="988">
        <v>68</v>
      </c>
      <c r="O9" s="987">
        <f t="shared" si="0"/>
        <v>585</v>
      </c>
    </row>
    <row r="10" spans="1:15" ht="45" customHeight="1">
      <c r="A10" s="2203" t="s">
        <v>1468</v>
      </c>
      <c r="B10" s="986" t="s">
        <v>1462</v>
      </c>
      <c r="C10" s="985">
        <v>53</v>
      </c>
      <c r="D10" s="985"/>
      <c r="E10" s="985">
        <v>18</v>
      </c>
      <c r="F10" s="985"/>
      <c r="G10" s="985">
        <v>26</v>
      </c>
      <c r="H10" s="985"/>
      <c r="I10" s="985"/>
      <c r="J10" s="985">
        <v>8</v>
      </c>
      <c r="K10" s="985"/>
      <c r="L10" s="985"/>
      <c r="M10" s="985"/>
      <c r="N10" s="991">
        <v>116</v>
      </c>
      <c r="O10" s="983">
        <f t="shared" si="0"/>
        <v>221</v>
      </c>
    </row>
    <row r="11" spans="1:15" s="969" customFormat="1" ht="45" customHeight="1" thickBot="1">
      <c r="A11" s="2203"/>
      <c r="B11" s="990" t="s">
        <v>1461</v>
      </c>
      <c r="C11" s="977"/>
      <c r="D11" s="977"/>
      <c r="E11" s="977"/>
      <c r="F11" s="977"/>
      <c r="G11" s="977"/>
      <c r="H11" s="977">
        <v>85</v>
      </c>
      <c r="I11" s="977"/>
      <c r="J11" s="977"/>
      <c r="K11" s="977"/>
      <c r="L11" s="977"/>
      <c r="M11" s="977"/>
      <c r="N11" s="976"/>
      <c r="O11" s="989">
        <f t="shared" si="0"/>
        <v>85</v>
      </c>
    </row>
    <row r="12" spans="1:15" s="969" customFormat="1" ht="45" customHeight="1" thickTop="1" thickBot="1">
      <c r="A12" s="2204"/>
      <c r="B12" s="974" t="s">
        <v>1464</v>
      </c>
      <c r="C12" s="972">
        <v>53</v>
      </c>
      <c r="D12" s="972"/>
      <c r="E12" s="972">
        <v>18</v>
      </c>
      <c r="F12" s="972"/>
      <c r="G12" s="972">
        <v>26</v>
      </c>
      <c r="H12" s="972">
        <v>85</v>
      </c>
      <c r="I12" s="972"/>
      <c r="J12" s="972">
        <v>8</v>
      </c>
      <c r="K12" s="972"/>
      <c r="L12" s="972"/>
      <c r="M12" s="972"/>
      <c r="N12" s="988">
        <v>116</v>
      </c>
      <c r="O12" s="987">
        <f t="shared" si="0"/>
        <v>306</v>
      </c>
    </row>
    <row r="13" spans="1:15" s="969" customFormat="1" ht="45" customHeight="1">
      <c r="A13" s="2203" t="s">
        <v>1467</v>
      </c>
      <c r="B13" s="986" t="s">
        <v>1462</v>
      </c>
      <c r="C13" s="985">
        <v>82</v>
      </c>
      <c r="D13" s="985"/>
      <c r="E13" s="985">
        <v>8</v>
      </c>
      <c r="F13" s="985"/>
      <c r="G13" s="985">
        <v>23</v>
      </c>
      <c r="H13" s="985">
        <v>17</v>
      </c>
      <c r="I13" s="985"/>
      <c r="J13" s="985">
        <v>6</v>
      </c>
      <c r="K13" s="985"/>
      <c r="L13" s="985"/>
      <c r="M13" s="985">
        <v>6</v>
      </c>
      <c r="N13" s="984"/>
      <c r="O13" s="983">
        <f t="shared" si="0"/>
        <v>142</v>
      </c>
    </row>
    <row r="14" spans="1:15" s="969" customFormat="1" ht="45" customHeight="1" thickBot="1">
      <c r="A14" s="2203"/>
      <c r="B14" s="990" t="s">
        <v>1461</v>
      </c>
      <c r="C14" s="977"/>
      <c r="D14" s="977"/>
      <c r="E14" s="977">
        <v>200</v>
      </c>
      <c r="F14" s="977">
        <v>120</v>
      </c>
      <c r="G14" s="977"/>
      <c r="H14" s="977">
        <v>437</v>
      </c>
      <c r="I14" s="977"/>
      <c r="J14" s="977">
        <v>14</v>
      </c>
      <c r="K14" s="977">
        <v>91</v>
      </c>
      <c r="L14" s="977"/>
      <c r="M14" s="977"/>
      <c r="N14" s="976"/>
      <c r="O14" s="989">
        <f t="shared" si="0"/>
        <v>862</v>
      </c>
    </row>
    <row r="15" spans="1:15" s="969" customFormat="1" ht="45" customHeight="1" thickTop="1" thickBot="1">
      <c r="A15" s="2204"/>
      <c r="B15" s="974" t="s">
        <v>1464</v>
      </c>
      <c r="C15" s="972">
        <v>82</v>
      </c>
      <c r="D15" s="972"/>
      <c r="E15" s="972">
        <v>208</v>
      </c>
      <c r="F15" s="972">
        <v>120</v>
      </c>
      <c r="G15" s="972">
        <v>23</v>
      </c>
      <c r="H15" s="972">
        <v>454</v>
      </c>
      <c r="I15" s="972"/>
      <c r="J15" s="972">
        <v>20</v>
      </c>
      <c r="K15" s="972">
        <v>91</v>
      </c>
      <c r="L15" s="972"/>
      <c r="M15" s="972">
        <v>6</v>
      </c>
      <c r="N15" s="988"/>
      <c r="O15" s="987">
        <f t="shared" si="0"/>
        <v>1004</v>
      </c>
    </row>
    <row r="16" spans="1:15" ht="45" customHeight="1">
      <c r="A16" s="2203" t="s">
        <v>1466</v>
      </c>
      <c r="B16" s="986" t="s">
        <v>1462</v>
      </c>
      <c r="C16" s="985">
        <v>25</v>
      </c>
      <c r="D16" s="985"/>
      <c r="E16" s="985">
        <v>42</v>
      </c>
      <c r="F16" s="985"/>
      <c r="G16" s="985">
        <v>9</v>
      </c>
      <c r="H16" s="985">
        <v>28</v>
      </c>
      <c r="I16" s="985"/>
      <c r="J16" s="985">
        <v>13</v>
      </c>
      <c r="K16" s="985"/>
      <c r="L16" s="985">
        <v>1</v>
      </c>
      <c r="M16" s="985"/>
      <c r="N16" s="991">
        <v>140</v>
      </c>
      <c r="O16" s="983">
        <f t="shared" si="0"/>
        <v>258</v>
      </c>
    </row>
    <row r="17" spans="1:15" s="969" customFormat="1" ht="45" customHeight="1" thickBot="1">
      <c r="A17" s="2203"/>
      <c r="B17" s="990" t="s">
        <v>1461</v>
      </c>
      <c r="C17" s="977"/>
      <c r="D17" s="977"/>
      <c r="E17" s="977">
        <v>312</v>
      </c>
      <c r="F17" s="977">
        <v>178</v>
      </c>
      <c r="G17" s="977"/>
      <c r="H17" s="977">
        <v>689</v>
      </c>
      <c r="I17" s="977"/>
      <c r="J17" s="977">
        <v>16</v>
      </c>
      <c r="K17" s="977">
        <v>3</v>
      </c>
      <c r="L17" s="977"/>
      <c r="M17" s="977"/>
      <c r="N17" s="976"/>
      <c r="O17" s="989">
        <f t="shared" si="0"/>
        <v>1198</v>
      </c>
    </row>
    <row r="18" spans="1:15" s="969" customFormat="1" ht="45" customHeight="1" thickTop="1" thickBot="1">
      <c r="A18" s="2204"/>
      <c r="B18" s="974" t="s">
        <v>1464</v>
      </c>
      <c r="C18" s="972">
        <v>25</v>
      </c>
      <c r="D18" s="972"/>
      <c r="E18" s="972">
        <v>354</v>
      </c>
      <c r="F18" s="972">
        <v>178</v>
      </c>
      <c r="G18" s="972">
        <v>9</v>
      </c>
      <c r="H18" s="972">
        <v>718</v>
      </c>
      <c r="I18" s="972"/>
      <c r="J18" s="972">
        <v>29</v>
      </c>
      <c r="K18" s="972">
        <v>3</v>
      </c>
      <c r="L18" s="972">
        <v>1</v>
      </c>
      <c r="M18" s="972"/>
      <c r="N18" s="988">
        <v>140</v>
      </c>
      <c r="O18" s="987">
        <f t="shared" si="0"/>
        <v>1457</v>
      </c>
    </row>
    <row r="19" spans="1:15" s="969" customFormat="1" ht="45" customHeight="1">
      <c r="A19" s="2203" t="s">
        <v>1465</v>
      </c>
      <c r="B19" s="986" t="s">
        <v>1462</v>
      </c>
      <c r="C19" s="985">
        <v>40</v>
      </c>
      <c r="D19" s="985"/>
      <c r="E19" s="985">
        <v>11</v>
      </c>
      <c r="F19" s="985"/>
      <c r="G19" s="985">
        <v>7</v>
      </c>
      <c r="H19" s="985">
        <v>10</v>
      </c>
      <c r="I19" s="985"/>
      <c r="J19" s="985"/>
      <c r="K19" s="985"/>
      <c r="L19" s="985"/>
      <c r="M19" s="985"/>
      <c r="N19" s="984"/>
      <c r="O19" s="983">
        <f t="shared" si="0"/>
        <v>68</v>
      </c>
    </row>
    <row r="20" spans="1:15" s="969" customFormat="1" ht="45" customHeight="1" thickBot="1">
      <c r="A20" s="2203"/>
      <c r="B20" s="990" t="s">
        <v>1461</v>
      </c>
      <c r="C20" s="977"/>
      <c r="D20" s="977">
        <v>17</v>
      </c>
      <c r="E20" s="977"/>
      <c r="F20" s="977">
        <v>5</v>
      </c>
      <c r="G20" s="977"/>
      <c r="H20" s="977">
        <v>139</v>
      </c>
      <c r="I20" s="977"/>
      <c r="J20" s="977"/>
      <c r="K20" s="977"/>
      <c r="L20" s="977"/>
      <c r="M20" s="977"/>
      <c r="N20" s="976"/>
      <c r="O20" s="989">
        <f t="shared" si="0"/>
        <v>161</v>
      </c>
    </row>
    <row r="21" spans="1:15" s="969" customFormat="1" ht="45" customHeight="1" thickTop="1" thickBot="1">
      <c r="A21" s="2204"/>
      <c r="B21" s="974" t="s">
        <v>1464</v>
      </c>
      <c r="C21" s="972">
        <v>40</v>
      </c>
      <c r="D21" s="972">
        <v>17</v>
      </c>
      <c r="E21" s="972">
        <v>11</v>
      </c>
      <c r="F21" s="972">
        <v>5</v>
      </c>
      <c r="G21" s="972">
        <v>7</v>
      </c>
      <c r="H21" s="972">
        <v>149</v>
      </c>
      <c r="I21" s="972"/>
      <c r="J21" s="972"/>
      <c r="K21" s="972"/>
      <c r="L21" s="972"/>
      <c r="M21" s="972"/>
      <c r="N21" s="988"/>
      <c r="O21" s="987">
        <f t="shared" si="0"/>
        <v>229</v>
      </c>
    </row>
    <row r="22" spans="1:15" s="969" customFormat="1" ht="45" customHeight="1">
      <c r="A22" s="2205" t="s">
        <v>1463</v>
      </c>
      <c r="B22" s="986" t="s">
        <v>1462</v>
      </c>
      <c r="C22" s="985">
        <v>298</v>
      </c>
      <c r="D22" s="985"/>
      <c r="E22" s="985">
        <v>179</v>
      </c>
      <c r="F22" s="985">
        <v>7</v>
      </c>
      <c r="G22" s="985">
        <v>103</v>
      </c>
      <c r="H22" s="985">
        <v>81</v>
      </c>
      <c r="I22" s="985"/>
      <c r="J22" s="985">
        <v>49</v>
      </c>
      <c r="K22" s="985"/>
      <c r="L22" s="985">
        <v>6</v>
      </c>
      <c r="M22" s="985">
        <v>6</v>
      </c>
      <c r="N22" s="984">
        <v>507</v>
      </c>
      <c r="O22" s="983">
        <f t="shared" si="0"/>
        <v>1236</v>
      </c>
    </row>
    <row r="23" spans="1:15" s="969" customFormat="1" ht="45" customHeight="1">
      <c r="A23" s="2206"/>
      <c r="B23" s="981" t="s">
        <v>1461</v>
      </c>
      <c r="C23" s="980"/>
      <c r="D23" s="980">
        <v>17</v>
      </c>
      <c r="E23" s="980">
        <v>540</v>
      </c>
      <c r="F23" s="980">
        <v>334</v>
      </c>
      <c r="G23" s="980"/>
      <c r="H23" s="980">
        <v>1687</v>
      </c>
      <c r="I23" s="980"/>
      <c r="J23" s="980">
        <v>30</v>
      </c>
      <c r="K23" s="980">
        <v>94</v>
      </c>
      <c r="L23" s="980"/>
      <c r="M23" s="980"/>
      <c r="N23" s="982"/>
      <c r="O23" s="979">
        <f t="shared" si="0"/>
        <v>2702</v>
      </c>
    </row>
    <row r="24" spans="1:15" s="969" customFormat="1" ht="45" customHeight="1">
      <c r="A24" s="2206"/>
      <c r="B24" s="981" t="s">
        <v>1460</v>
      </c>
      <c r="C24" s="980">
        <v>471</v>
      </c>
      <c r="D24" s="980"/>
      <c r="E24" s="980">
        <v>3</v>
      </c>
      <c r="F24" s="980"/>
      <c r="G24" s="980">
        <v>266</v>
      </c>
      <c r="H24" s="980">
        <v>173</v>
      </c>
      <c r="I24" s="980">
        <v>2.6</v>
      </c>
      <c r="J24" s="980">
        <v>98</v>
      </c>
      <c r="K24" s="980">
        <v>71</v>
      </c>
      <c r="L24" s="980">
        <v>275</v>
      </c>
      <c r="M24" s="980">
        <v>16</v>
      </c>
      <c r="N24" s="980">
        <v>1</v>
      </c>
      <c r="O24" s="979">
        <f t="shared" si="0"/>
        <v>1376.6</v>
      </c>
    </row>
    <row r="25" spans="1:15" s="969" customFormat="1" ht="45" customHeight="1" thickBot="1">
      <c r="A25" s="2206"/>
      <c r="B25" s="978" t="s">
        <v>1459</v>
      </c>
      <c r="C25" s="977"/>
      <c r="D25" s="977"/>
      <c r="E25" s="977"/>
      <c r="F25" s="977"/>
      <c r="G25" s="977"/>
      <c r="H25" s="977"/>
      <c r="I25" s="977"/>
      <c r="J25" s="977"/>
      <c r="K25" s="977"/>
      <c r="L25" s="977">
        <v>15</v>
      </c>
      <c r="M25" s="977">
        <v>16</v>
      </c>
      <c r="N25" s="976">
        <v>1</v>
      </c>
      <c r="O25" s="975">
        <f t="shared" si="0"/>
        <v>32</v>
      </c>
    </row>
    <row r="26" spans="1:15" s="969" customFormat="1" ht="45" customHeight="1" thickTop="1" thickBot="1">
      <c r="A26" s="2207"/>
      <c r="B26" s="974" t="s">
        <v>1458</v>
      </c>
      <c r="C26" s="973">
        <f t="shared" ref="C26:N26" si="1">SUM(C22:C25)</f>
        <v>769</v>
      </c>
      <c r="D26" s="973">
        <f t="shared" si="1"/>
        <v>17</v>
      </c>
      <c r="E26" s="973">
        <f t="shared" si="1"/>
        <v>722</v>
      </c>
      <c r="F26" s="973">
        <f t="shared" si="1"/>
        <v>341</v>
      </c>
      <c r="G26" s="972">
        <f t="shared" si="1"/>
        <v>369</v>
      </c>
      <c r="H26" s="972">
        <f t="shared" si="1"/>
        <v>1941</v>
      </c>
      <c r="I26" s="972">
        <f t="shared" si="1"/>
        <v>2.6</v>
      </c>
      <c r="J26" s="972">
        <f t="shared" si="1"/>
        <v>177</v>
      </c>
      <c r="K26" s="972">
        <f t="shared" si="1"/>
        <v>165</v>
      </c>
      <c r="L26" s="972">
        <f t="shared" si="1"/>
        <v>296</v>
      </c>
      <c r="M26" s="972">
        <f t="shared" si="1"/>
        <v>38</v>
      </c>
      <c r="N26" s="971">
        <f t="shared" si="1"/>
        <v>509</v>
      </c>
      <c r="O26" s="970">
        <f t="shared" si="0"/>
        <v>5346.6</v>
      </c>
    </row>
    <row r="27" spans="1:15" ht="12" customHeight="1">
      <c r="I27" s="311"/>
      <c r="J27" s="968"/>
      <c r="K27" s="311"/>
    </row>
    <row r="28" spans="1:15" ht="21" customHeight="1">
      <c r="E28" s="965"/>
      <c r="G28" s="965"/>
      <c r="H28" s="965"/>
      <c r="I28" s="966"/>
      <c r="J28" s="967"/>
      <c r="K28" s="967"/>
      <c r="L28" s="2046" t="s">
        <v>1457</v>
      </c>
      <c r="M28" s="2208"/>
      <c r="N28" s="2208"/>
      <c r="O28" s="2208"/>
    </row>
    <row r="29" spans="1:15">
      <c r="C29" s="965"/>
      <c r="H29" s="965"/>
      <c r="I29" s="966"/>
      <c r="J29" s="965"/>
      <c r="L29" s="965"/>
      <c r="M29" s="965"/>
      <c r="N29" s="965"/>
    </row>
    <row r="30" spans="1:15">
      <c r="C30" s="123"/>
      <c r="D30" s="123"/>
      <c r="E30" s="123"/>
      <c r="F30" s="123"/>
      <c r="G30" s="123"/>
      <c r="H30" s="123"/>
      <c r="I30" s="123"/>
      <c r="J30" s="123"/>
      <c r="K30" s="123"/>
      <c r="L30" s="123"/>
      <c r="M30" s="123"/>
      <c r="N30" s="123"/>
    </row>
    <row r="31" spans="1:15">
      <c r="I31" s="964"/>
    </row>
    <row r="32" spans="1:15">
      <c r="C32" s="123"/>
      <c r="D32" s="123"/>
      <c r="E32" s="123"/>
      <c r="F32" s="123"/>
      <c r="G32" s="123"/>
      <c r="H32" s="123"/>
      <c r="I32" s="963"/>
      <c r="J32" s="123"/>
      <c r="K32" s="123"/>
      <c r="L32" s="123"/>
      <c r="M32" s="123"/>
      <c r="N32" s="123"/>
      <c r="O32" s="123"/>
    </row>
    <row r="36" spans="3:15">
      <c r="C36" s="123"/>
      <c r="D36" s="123"/>
      <c r="E36" s="123"/>
      <c r="F36" s="123"/>
      <c r="G36" s="123"/>
      <c r="H36" s="123"/>
      <c r="I36" s="123"/>
      <c r="J36" s="123"/>
      <c r="K36" s="123"/>
      <c r="L36" s="123"/>
      <c r="M36" s="123"/>
      <c r="N36" s="123"/>
      <c r="O36" s="123"/>
    </row>
    <row r="38" spans="3:15">
      <c r="C38" s="961"/>
      <c r="D38" s="961"/>
      <c r="E38" s="961"/>
      <c r="F38" s="961"/>
      <c r="G38" s="961"/>
      <c r="H38" s="961"/>
      <c r="I38" s="962"/>
      <c r="J38" s="961"/>
      <c r="K38" s="961"/>
      <c r="L38" s="961"/>
      <c r="M38" s="961"/>
      <c r="N38" s="961"/>
    </row>
  </sheetData>
  <mergeCells count="10">
    <mergeCell ref="A16:A18"/>
    <mergeCell ref="A19:A21"/>
    <mergeCell ref="A22:A26"/>
    <mergeCell ref="L28:O28"/>
    <mergeCell ref="K2:N2"/>
    <mergeCell ref="A3:B3"/>
    <mergeCell ref="A4:A6"/>
    <mergeCell ref="A7:A9"/>
    <mergeCell ref="A10:A12"/>
    <mergeCell ref="A13:A15"/>
  </mergeCells>
  <phoneticPr fontId="3"/>
  <printOptions horizontalCentered="1"/>
  <pageMargins left="0.78740157480314965" right="0.59055118110236227" top="0.78740157480314965" bottom="0.78740157480314965" header="0.51181102362204722" footer="0.51181102362204722"/>
  <pageSetup paperSize="9" scale="61"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ECEA-30A5-4A7B-9B74-00EF8D53492C}">
  <sheetPr>
    <pageSetUpPr fitToPage="1"/>
  </sheetPr>
  <dimension ref="A1:G42"/>
  <sheetViews>
    <sheetView view="pageBreakPreview" zoomScaleNormal="100" zoomScaleSheetLayoutView="100" workbookViewId="0">
      <selection sqref="A1:G1"/>
    </sheetView>
  </sheetViews>
  <sheetFormatPr defaultRowHeight="13.5"/>
  <cols>
    <col min="1" max="1" width="9.875" style="1" customWidth="1"/>
    <col min="2" max="2" width="18.125" style="1" customWidth="1"/>
    <col min="3" max="7" width="12.625" style="1" customWidth="1"/>
    <col min="8" max="16384" width="9" style="1"/>
  </cols>
  <sheetData>
    <row r="1" spans="1:7" ht="18.75">
      <c r="A1" s="2040" t="s">
        <v>1224</v>
      </c>
      <c r="B1" s="2040"/>
      <c r="C1" s="2040"/>
      <c r="D1" s="2040"/>
      <c r="E1" s="2040"/>
      <c r="F1" s="2040"/>
      <c r="G1" s="2040"/>
    </row>
    <row r="2" spans="1:7" ht="30" customHeight="1" thickBot="1">
      <c r="G2" s="7" t="s">
        <v>416</v>
      </c>
    </row>
    <row r="3" spans="1:7" ht="30" customHeight="1" thickBot="1">
      <c r="A3" s="663" t="s">
        <v>378</v>
      </c>
      <c r="B3" s="662" t="s">
        <v>1223</v>
      </c>
      <c r="C3" s="660" t="s">
        <v>1222</v>
      </c>
      <c r="D3" s="661" t="s">
        <v>1221</v>
      </c>
      <c r="E3" s="660" t="s">
        <v>1220</v>
      </c>
      <c r="F3" s="660" t="s">
        <v>1219</v>
      </c>
      <c r="G3" s="659" t="s">
        <v>1218</v>
      </c>
    </row>
    <row r="4" spans="1:7" ht="18" customHeight="1">
      <c r="A4" s="647"/>
      <c r="B4" s="636" t="s">
        <v>1216</v>
      </c>
      <c r="C4" s="213">
        <v>21594</v>
      </c>
      <c r="D4" s="21">
        <v>989</v>
      </c>
      <c r="E4" s="21">
        <v>5019</v>
      </c>
      <c r="F4" s="21">
        <v>7380</v>
      </c>
      <c r="G4" s="21">
        <v>320</v>
      </c>
    </row>
    <row r="5" spans="1:7" ht="18" customHeight="1">
      <c r="A5" s="647" t="s">
        <v>806</v>
      </c>
      <c r="B5" s="636" t="s">
        <v>1215</v>
      </c>
      <c r="C5" s="213">
        <v>92627</v>
      </c>
      <c r="D5" s="21">
        <v>3053</v>
      </c>
      <c r="E5" s="21">
        <v>7322</v>
      </c>
      <c r="F5" s="21">
        <v>18122</v>
      </c>
      <c r="G5" s="21">
        <v>444</v>
      </c>
    </row>
    <row r="6" spans="1:7" ht="18" customHeight="1">
      <c r="A6" s="646"/>
      <c r="B6" s="645" t="s">
        <v>1217</v>
      </c>
      <c r="C6" s="658">
        <v>14.6</v>
      </c>
      <c r="D6" s="656">
        <v>9.4</v>
      </c>
      <c r="E6" s="656">
        <v>10.8</v>
      </c>
      <c r="F6" s="657">
        <v>16</v>
      </c>
      <c r="G6" s="656">
        <v>10.199999999999999</v>
      </c>
    </row>
    <row r="7" spans="1:7" ht="18" customHeight="1">
      <c r="A7" s="647"/>
      <c r="B7" s="636" t="s">
        <v>1216</v>
      </c>
      <c r="C7" s="213">
        <v>24971</v>
      </c>
      <c r="D7" s="21">
        <v>1259</v>
      </c>
      <c r="E7" s="85">
        <v>9154</v>
      </c>
      <c r="F7" s="85">
        <v>8215</v>
      </c>
      <c r="G7" s="85">
        <v>412</v>
      </c>
    </row>
    <row r="8" spans="1:7" ht="18" customHeight="1">
      <c r="A8" s="647" t="s">
        <v>451</v>
      </c>
      <c r="B8" s="636" t="s">
        <v>1215</v>
      </c>
      <c r="C8" s="213">
        <v>105299</v>
      </c>
      <c r="D8" s="21">
        <v>4016</v>
      </c>
      <c r="E8" s="85">
        <v>13315</v>
      </c>
      <c r="F8" s="85">
        <v>20969</v>
      </c>
      <c r="G8" s="85">
        <v>503</v>
      </c>
    </row>
    <row r="9" spans="1:7" ht="18" customHeight="1">
      <c r="A9" s="646"/>
      <c r="B9" s="645" t="s">
        <v>1217</v>
      </c>
      <c r="C9" s="655">
        <v>16.2</v>
      </c>
      <c r="D9" s="654">
        <v>9.6</v>
      </c>
      <c r="E9" s="643">
        <v>11.6</v>
      </c>
      <c r="F9" s="643">
        <v>15.4</v>
      </c>
      <c r="G9" s="643">
        <v>9.8000000000000007</v>
      </c>
    </row>
    <row r="10" spans="1:7" ht="18" customHeight="1">
      <c r="A10" s="647"/>
      <c r="B10" s="636" t="s">
        <v>1216</v>
      </c>
      <c r="C10" s="188">
        <v>27384</v>
      </c>
      <c r="D10" s="85">
        <v>2046</v>
      </c>
      <c r="E10" s="85">
        <v>13966</v>
      </c>
      <c r="F10" s="85">
        <v>8423</v>
      </c>
      <c r="G10" s="85">
        <v>497</v>
      </c>
    </row>
    <row r="11" spans="1:7" ht="18" customHeight="1">
      <c r="A11" s="647" t="s">
        <v>805</v>
      </c>
      <c r="B11" s="636" t="s">
        <v>1215</v>
      </c>
      <c r="C11" s="188">
        <v>111453</v>
      </c>
      <c r="D11" s="85">
        <v>6246</v>
      </c>
      <c r="E11" s="85">
        <v>20644</v>
      </c>
      <c r="F11" s="85">
        <v>21903</v>
      </c>
      <c r="G11" s="85">
        <v>634</v>
      </c>
    </row>
    <row r="12" spans="1:7" ht="18" customHeight="1">
      <c r="A12" s="646"/>
      <c r="B12" s="645" t="s">
        <v>1217</v>
      </c>
      <c r="C12" s="644">
        <v>30.6</v>
      </c>
      <c r="D12" s="643">
        <v>17.899999999999999</v>
      </c>
      <c r="E12" s="643">
        <v>20.9</v>
      </c>
      <c r="F12" s="643">
        <v>23.4</v>
      </c>
      <c r="G12" s="643">
        <v>16.8</v>
      </c>
    </row>
    <row r="13" spans="1:7" ht="18" customHeight="1">
      <c r="A13" s="647"/>
      <c r="B13" s="636" t="s">
        <v>1216</v>
      </c>
      <c r="C13" s="188">
        <v>29985</v>
      </c>
      <c r="D13" s="85">
        <v>2596</v>
      </c>
      <c r="E13" s="85">
        <v>18372</v>
      </c>
      <c r="F13" s="85">
        <v>9861</v>
      </c>
      <c r="G13" s="85">
        <v>333</v>
      </c>
    </row>
    <row r="14" spans="1:7" ht="18" customHeight="1">
      <c r="A14" s="647" t="s">
        <v>804</v>
      </c>
      <c r="B14" s="636" t="s">
        <v>1215</v>
      </c>
      <c r="C14" s="188">
        <v>115569</v>
      </c>
      <c r="D14" s="85">
        <v>7568</v>
      </c>
      <c r="E14" s="85">
        <v>27339</v>
      </c>
      <c r="F14" s="85">
        <v>23169</v>
      </c>
      <c r="G14" s="85">
        <v>535</v>
      </c>
    </row>
    <row r="15" spans="1:7" ht="18" customHeight="1">
      <c r="A15" s="647"/>
      <c r="B15" s="642" t="s">
        <v>1217</v>
      </c>
      <c r="C15" s="653">
        <v>34</v>
      </c>
      <c r="D15" s="652">
        <v>19.8</v>
      </c>
      <c r="E15" s="652">
        <v>21.7</v>
      </c>
      <c r="F15" s="652">
        <v>24.4</v>
      </c>
      <c r="G15" s="652">
        <v>18.5</v>
      </c>
    </row>
    <row r="16" spans="1:7" ht="18" customHeight="1">
      <c r="A16" s="651"/>
      <c r="B16" s="648" t="s">
        <v>1216</v>
      </c>
      <c r="C16" s="650">
        <v>33083</v>
      </c>
      <c r="D16" s="649">
        <v>2685</v>
      </c>
      <c r="E16" s="649">
        <v>23199</v>
      </c>
      <c r="F16" s="649">
        <v>9115</v>
      </c>
      <c r="G16" s="649">
        <v>544</v>
      </c>
    </row>
    <row r="17" spans="1:7" ht="18" customHeight="1">
      <c r="A17" s="647" t="s">
        <v>440</v>
      </c>
      <c r="B17" s="636" t="s">
        <v>1215</v>
      </c>
      <c r="C17" s="188">
        <v>118959</v>
      </c>
      <c r="D17" s="85">
        <v>7635</v>
      </c>
      <c r="E17" s="85">
        <v>35084</v>
      </c>
      <c r="F17" s="85">
        <v>20616</v>
      </c>
      <c r="G17" s="85">
        <v>867</v>
      </c>
    </row>
    <row r="18" spans="1:7" ht="18" customHeight="1">
      <c r="A18" s="646"/>
      <c r="B18" s="645" t="s">
        <v>1217</v>
      </c>
      <c r="C18" s="644">
        <v>38.200000000000003</v>
      </c>
      <c r="D18" s="643">
        <v>21.7</v>
      </c>
      <c r="E18" s="643">
        <v>24.1</v>
      </c>
      <c r="F18" s="643">
        <v>25.8</v>
      </c>
      <c r="G18" s="643">
        <v>19.2</v>
      </c>
    </row>
    <row r="19" spans="1:7" ht="18" customHeight="1">
      <c r="A19" s="647"/>
      <c r="B19" s="648" t="s">
        <v>1216</v>
      </c>
      <c r="C19" s="188">
        <v>36677</v>
      </c>
      <c r="D19" s="85">
        <v>2666</v>
      </c>
      <c r="E19" s="85">
        <v>28212</v>
      </c>
      <c r="F19" s="85">
        <v>7987</v>
      </c>
      <c r="G19" s="85">
        <v>490</v>
      </c>
    </row>
    <row r="20" spans="1:7" ht="18" customHeight="1">
      <c r="A20" s="647" t="s">
        <v>15</v>
      </c>
      <c r="B20" s="636" t="s">
        <v>1215</v>
      </c>
      <c r="C20" s="188">
        <v>123276</v>
      </c>
      <c r="D20" s="85">
        <v>7213</v>
      </c>
      <c r="E20" s="85">
        <v>41534</v>
      </c>
      <c r="F20" s="85">
        <v>18502</v>
      </c>
      <c r="G20" s="85">
        <v>889</v>
      </c>
    </row>
    <row r="21" spans="1:7" ht="18" customHeight="1">
      <c r="A21" s="646"/>
      <c r="B21" s="645" t="s">
        <v>1217</v>
      </c>
      <c r="C21" s="644">
        <v>41.2</v>
      </c>
      <c r="D21" s="643">
        <v>22.8</v>
      </c>
      <c r="E21" s="643">
        <v>25.1</v>
      </c>
      <c r="F21" s="643">
        <v>26.4</v>
      </c>
      <c r="G21" s="643">
        <v>22.2</v>
      </c>
    </row>
    <row r="22" spans="1:7" ht="9" customHeight="1">
      <c r="A22" s="2213" t="s">
        <v>438</v>
      </c>
      <c r="B22" s="642"/>
      <c r="C22" s="641"/>
      <c r="D22" s="640"/>
      <c r="E22" s="640"/>
      <c r="F22" s="640"/>
      <c r="G22" s="640"/>
    </row>
    <row r="23" spans="1:7" ht="18" customHeight="1">
      <c r="A23" s="2038"/>
      <c r="B23" s="636" t="s">
        <v>1216</v>
      </c>
      <c r="C23" s="188">
        <v>44212</v>
      </c>
      <c r="D23" s="85">
        <v>2455</v>
      </c>
      <c r="E23" s="85">
        <v>29593</v>
      </c>
      <c r="F23" s="85">
        <v>6995</v>
      </c>
      <c r="G23" s="85">
        <v>562</v>
      </c>
    </row>
    <row r="24" spans="1:7" ht="18" customHeight="1">
      <c r="A24" s="2038"/>
      <c r="B24" s="636" t="s">
        <v>1215</v>
      </c>
      <c r="C24" s="188">
        <v>139024</v>
      </c>
      <c r="D24" s="85">
        <v>6188</v>
      </c>
      <c r="E24" s="85">
        <v>44623</v>
      </c>
      <c r="F24" s="85">
        <v>15671</v>
      </c>
      <c r="G24" s="85">
        <v>1079</v>
      </c>
    </row>
    <row r="25" spans="1:7" ht="9" customHeight="1">
      <c r="A25" s="2038"/>
      <c r="B25" s="642"/>
      <c r="C25" s="641"/>
      <c r="D25" s="640"/>
      <c r="E25" s="640"/>
      <c r="F25" s="640"/>
      <c r="G25" s="640"/>
    </row>
    <row r="26" spans="1:7" ht="9" customHeight="1">
      <c r="A26" s="2213" t="s">
        <v>437</v>
      </c>
      <c r="B26" s="639"/>
      <c r="C26" s="638"/>
      <c r="D26" s="637"/>
      <c r="E26" s="637"/>
      <c r="F26" s="637"/>
      <c r="G26" s="637"/>
    </row>
    <row r="27" spans="1:7" ht="18" customHeight="1">
      <c r="A27" s="2038"/>
      <c r="B27" s="636" t="s">
        <v>1216</v>
      </c>
      <c r="C27" s="188">
        <v>49021</v>
      </c>
      <c r="D27" s="85">
        <v>2268</v>
      </c>
      <c r="E27" s="85">
        <v>39498</v>
      </c>
      <c r="F27" s="85">
        <v>4665</v>
      </c>
      <c r="G27" s="85">
        <v>467</v>
      </c>
    </row>
    <row r="28" spans="1:7" ht="18" customHeight="1">
      <c r="A28" s="2038"/>
      <c r="B28" s="636" t="s">
        <v>1215</v>
      </c>
      <c r="C28" s="188">
        <v>147295</v>
      </c>
      <c r="D28" s="85">
        <v>5309</v>
      </c>
      <c r="E28" s="85">
        <v>57946</v>
      </c>
      <c r="F28" s="85">
        <v>9011</v>
      </c>
      <c r="G28" s="85">
        <v>916</v>
      </c>
    </row>
    <row r="29" spans="1:7" ht="9" customHeight="1" thickBot="1">
      <c r="A29" s="2039"/>
      <c r="B29" s="635"/>
      <c r="C29" s="634"/>
      <c r="D29" s="633"/>
      <c r="E29" s="633"/>
      <c r="F29" s="633"/>
      <c r="G29" s="633"/>
    </row>
    <row r="30" spans="1:7" ht="18" customHeight="1">
      <c r="G30" s="7" t="s">
        <v>1214</v>
      </c>
    </row>
    <row r="31" spans="1:7">
      <c r="B31" s="2212" t="s">
        <v>1213</v>
      </c>
      <c r="C31" s="2212"/>
      <c r="D31" s="2212"/>
      <c r="E31" s="2212"/>
      <c r="F31" s="2212"/>
      <c r="G31" s="2212"/>
    </row>
    <row r="32" spans="1:7"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sheetData>
  <mergeCells count="4">
    <mergeCell ref="B31:G31"/>
    <mergeCell ref="A22:A25"/>
    <mergeCell ref="A26:A29"/>
    <mergeCell ref="A1:G1"/>
  </mergeCells>
  <phoneticPr fontId="3"/>
  <printOptions horizontalCentered="1"/>
  <pageMargins left="0.98425196850393704" right="0.98425196850393704" top="1.1811023622047245" bottom="1.1811023622047245" header="0.51181102362204722" footer="0.51181102362204722"/>
  <pageSetup paperSize="9" scale="73"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CECB5-D318-46B4-AB2C-9FE4FB226513}">
  <sheetPr>
    <pageSetUpPr fitToPage="1"/>
  </sheetPr>
  <dimension ref="A1:K36"/>
  <sheetViews>
    <sheetView view="pageBreakPreview" zoomScaleNormal="100" zoomScaleSheetLayoutView="100" workbookViewId="0"/>
  </sheetViews>
  <sheetFormatPr defaultRowHeight="13.5"/>
  <cols>
    <col min="1" max="1" width="11.5" style="1" customWidth="1"/>
    <col min="2" max="11" width="8.375" style="1" customWidth="1"/>
    <col min="12" max="16384" width="9" style="1"/>
  </cols>
  <sheetData>
    <row r="1" spans="1:11" ht="18.75">
      <c r="A1" s="223" t="s">
        <v>1519</v>
      </c>
    </row>
    <row r="2" spans="1:11" ht="18" customHeight="1" thickBot="1">
      <c r="I2" s="1960" t="s">
        <v>1518</v>
      </c>
      <c r="J2" s="1960"/>
      <c r="K2" s="1960"/>
    </row>
    <row r="3" spans="1:11" ht="20.100000000000001" customHeight="1" thickBot="1">
      <c r="A3" s="1009"/>
      <c r="B3" s="659" t="s">
        <v>1517</v>
      </c>
      <c r="C3" s="1008" t="s">
        <v>1516</v>
      </c>
      <c r="D3" s="1008" t="s">
        <v>1515</v>
      </c>
      <c r="E3" s="1008" t="s">
        <v>1514</v>
      </c>
      <c r="F3" s="1008" t="s">
        <v>1513</v>
      </c>
      <c r="G3" s="1008" t="s">
        <v>1512</v>
      </c>
      <c r="H3" s="1008" t="s">
        <v>1511</v>
      </c>
      <c r="I3" s="1008" t="s">
        <v>1510</v>
      </c>
      <c r="J3" s="1008" t="s">
        <v>1509</v>
      </c>
      <c r="K3" s="1007" t="s">
        <v>1508</v>
      </c>
    </row>
    <row r="4" spans="1:11" ht="18" customHeight="1">
      <c r="A4" s="636" t="s">
        <v>1507</v>
      </c>
      <c r="B4" s="44">
        <v>4</v>
      </c>
      <c r="C4" s="44">
        <v>164</v>
      </c>
      <c r="D4" s="44">
        <v>14</v>
      </c>
      <c r="E4" s="44">
        <v>10</v>
      </c>
      <c r="F4" s="44">
        <v>7</v>
      </c>
      <c r="G4" s="44">
        <v>1</v>
      </c>
      <c r="H4" s="44">
        <v>2</v>
      </c>
      <c r="I4" s="44">
        <v>0</v>
      </c>
      <c r="J4" s="44">
        <v>0</v>
      </c>
      <c r="K4" s="404">
        <v>202</v>
      </c>
    </row>
    <row r="5" spans="1:11" ht="18" customHeight="1">
      <c r="A5" s="636" t="s">
        <v>1506</v>
      </c>
      <c r="B5" s="44">
        <v>8</v>
      </c>
      <c r="C5" s="44">
        <v>78</v>
      </c>
      <c r="D5" s="44">
        <v>47</v>
      </c>
      <c r="E5" s="44">
        <v>12</v>
      </c>
      <c r="F5" s="44">
        <v>3</v>
      </c>
      <c r="G5" s="44">
        <v>1</v>
      </c>
      <c r="H5" s="44">
        <v>3</v>
      </c>
      <c r="I5" s="44">
        <v>0</v>
      </c>
      <c r="J5" s="44">
        <v>0</v>
      </c>
      <c r="K5" s="404">
        <v>152</v>
      </c>
    </row>
    <row r="6" spans="1:11" ht="18" customHeight="1">
      <c r="A6" s="636" t="s">
        <v>1505</v>
      </c>
      <c r="B6" s="44">
        <v>1</v>
      </c>
      <c r="C6" s="44">
        <v>114</v>
      </c>
      <c r="D6" s="44">
        <v>28</v>
      </c>
      <c r="E6" s="44">
        <v>12</v>
      </c>
      <c r="F6" s="44">
        <v>2</v>
      </c>
      <c r="G6" s="44">
        <v>2</v>
      </c>
      <c r="H6" s="44">
        <v>0</v>
      </c>
      <c r="I6" s="44">
        <v>1</v>
      </c>
      <c r="J6" s="44">
        <v>0</v>
      </c>
      <c r="K6" s="404">
        <v>155</v>
      </c>
    </row>
    <row r="7" spans="1:11" ht="20.100000000000001" customHeight="1">
      <c r="A7" s="636" t="s">
        <v>1504</v>
      </c>
      <c r="B7" s="94">
        <v>0</v>
      </c>
      <c r="C7" s="94">
        <v>124</v>
      </c>
      <c r="D7" s="94">
        <v>34</v>
      </c>
      <c r="E7" s="94">
        <v>10</v>
      </c>
      <c r="F7" s="94">
        <v>6</v>
      </c>
      <c r="G7" s="94">
        <v>5</v>
      </c>
      <c r="H7" s="94">
        <v>0</v>
      </c>
      <c r="I7" s="94">
        <v>0</v>
      </c>
      <c r="J7" s="94">
        <v>0</v>
      </c>
      <c r="K7" s="1006">
        <v>179</v>
      </c>
    </row>
    <row r="8" spans="1:11" s="44" customFormat="1" ht="20.100000000000001" customHeight="1">
      <c r="A8" s="636" t="s">
        <v>1503</v>
      </c>
      <c r="B8" s="94">
        <v>2</v>
      </c>
      <c r="C8" s="94">
        <v>86</v>
      </c>
      <c r="D8" s="94">
        <v>23</v>
      </c>
      <c r="E8" s="94">
        <v>9</v>
      </c>
      <c r="F8" s="94">
        <v>2</v>
      </c>
      <c r="G8" s="94">
        <v>1</v>
      </c>
      <c r="H8" s="94">
        <v>1</v>
      </c>
      <c r="I8" s="94">
        <v>0</v>
      </c>
      <c r="J8" s="94">
        <v>0</v>
      </c>
      <c r="K8" s="1006">
        <v>124</v>
      </c>
    </row>
    <row r="9" spans="1:11" ht="20.100000000000001" customHeight="1">
      <c r="A9" s="636" t="s">
        <v>1502</v>
      </c>
      <c r="B9" s="44">
        <v>2</v>
      </c>
      <c r="C9" s="44">
        <v>91</v>
      </c>
      <c r="D9" s="44">
        <v>23</v>
      </c>
      <c r="E9" s="44">
        <v>4</v>
      </c>
      <c r="F9" s="44">
        <v>3</v>
      </c>
      <c r="G9" s="44">
        <v>4</v>
      </c>
      <c r="H9" s="44">
        <v>1</v>
      </c>
      <c r="I9" s="44">
        <v>0</v>
      </c>
      <c r="J9" s="44">
        <v>0</v>
      </c>
      <c r="K9" s="404">
        <v>128</v>
      </c>
    </row>
    <row r="10" spans="1:11" ht="20.100000000000001" customHeight="1">
      <c r="A10" s="636" t="s">
        <v>1501</v>
      </c>
      <c r="B10" s="94">
        <v>2</v>
      </c>
      <c r="C10" s="94">
        <v>57</v>
      </c>
      <c r="D10" s="94">
        <v>16</v>
      </c>
      <c r="E10" s="94">
        <v>11</v>
      </c>
      <c r="F10" s="94">
        <v>6</v>
      </c>
      <c r="G10" s="94">
        <v>3</v>
      </c>
      <c r="H10" s="94">
        <v>1</v>
      </c>
      <c r="I10" s="94">
        <v>0</v>
      </c>
      <c r="J10" s="94">
        <v>2</v>
      </c>
      <c r="K10" s="1006">
        <v>98</v>
      </c>
    </row>
    <row r="11" spans="1:11" ht="20.100000000000001" customHeight="1">
      <c r="A11" s="636" t="s">
        <v>1500</v>
      </c>
      <c r="B11" s="94">
        <v>1</v>
      </c>
      <c r="C11" s="94">
        <v>64</v>
      </c>
      <c r="D11" s="94">
        <v>16</v>
      </c>
      <c r="E11" s="94">
        <v>7</v>
      </c>
      <c r="F11" s="94">
        <v>3</v>
      </c>
      <c r="G11" s="94">
        <v>0</v>
      </c>
      <c r="H11" s="94">
        <v>0</v>
      </c>
      <c r="I11" s="94">
        <v>0</v>
      </c>
      <c r="J11" s="94">
        <v>0</v>
      </c>
      <c r="K11" s="1006">
        <v>91</v>
      </c>
    </row>
    <row r="12" spans="1:11" ht="20.100000000000001" customHeight="1">
      <c r="A12" s="636" t="s">
        <v>1499</v>
      </c>
      <c r="B12" s="94">
        <v>2</v>
      </c>
      <c r="C12" s="94">
        <v>75</v>
      </c>
      <c r="D12" s="94">
        <v>14</v>
      </c>
      <c r="E12" s="94">
        <v>5</v>
      </c>
      <c r="F12" s="94">
        <v>6</v>
      </c>
      <c r="G12" s="94">
        <v>1</v>
      </c>
      <c r="H12" s="94">
        <v>1</v>
      </c>
      <c r="I12" s="94">
        <v>0</v>
      </c>
      <c r="J12" s="94">
        <v>1</v>
      </c>
      <c r="K12" s="1006">
        <v>105</v>
      </c>
    </row>
    <row r="13" spans="1:11" ht="20.100000000000001" customHeight="1">
      <c r="A13" s="636" t="s">
        <v>1498</v>
      </c>
      <c r="B13" s="94">
        <v>0</v>
      </c>
      <c r="C13" s="94">
        <v>73</v>
      </c>
      <c r="D13" s="94">
        <v>14</v>
      </c>
      <c r="E13" s="94">
        <v>9</v>
      </c>
      <c r="F13" s="94">
        <v>6</v>
      </c>
      <c r="G13" s="94">
        <v>0</v>
      </c>
      <c r="H13" s="94">
        <v>0</v>
      </c>
      <c r="I13" s="94">
        <v>0</v>
      </c>
      <c r="J13" s="94">
        <v>3</v>
      </c>
      <c r="K13" s="1006">
        <v>105</v>
      </c>
    </row>
    <row r="14" spans="1:11" ht="20.100000000000001" customHeight="1">
      <c r="A14" s="1004" t="s">
        <v>1497</v>
      </c>
      <c r="B14" s="226">
        <v>2</v>
      </c>
      <c r="C14" s="226">
        <v>58</v>
      </c>
      <c r="D14" s="226">
        <v>14</v>
      </c>
      <c r="E14" s="226">
        <v>5</v>
      </c>
      <c r="F14" s="226">
        <v>6</v>
      </c>
      <c r="G14" s="226">
        <v>0</v>
      </c>
      <c r="H14" s="226">
        <v>3</v>
      </c>
      <c r="I14" s="226">
        <v>0</v>
      </c>
      <c r="J14" s="226">
        <v>3</v>
      </c>
      <c r="K14" s="1005">
        <v>91</v>
      </c>
    </row>
    <row r="15" spans="1:11" ht="20.100000000000001" customHeight="1">
      <c r="A15" s="1004" t="s">
        <v>1496</v>
      </c>
      <c r="B15" s="226">
        <v>0</v>
      </c>
      <c r="C15" s="226">
        <v>54</v>
      </c>
      <c r="D15" s="226">
        <v>20</v>
      </c>
      <c r="E15" s="226">
        <v>3</v>
      </c>
      <c r="F15" s="226">
        <v>1</v>
      </c>
      <c r="G15" s="226">
        <v>4</v>
      </c>
      <c r="H15" s="226">
        <v>1</v>
      </c>
      <c r="I15" s="226">
        <v>0</v>
      </c>
      <c r="J15" s="226">
        <v>1</v>
      </c>
      <c r="K15" s="1005">
        <v>84</v>
      </c>
    </row>
    <row r="16" spans="1:11" ht="20.100000000000001" customHeight="1">
      <c r="A16" s="1004" t="s">
        <v>1495</v>
      </c>
      <c r="B16" s="226">
        <v>0</v>
      </c>
      <c r="C16" s="226">
        <v>94</v>
      </c>
      <c r="D16" s="226">
        <v>24</v>
      </c>
      <c r="E16" s="226">
        <v>2</v>
      </c>
      <c r="F16" s="226">
        <v>3</v>
      </c>
      <c r="G16" s="226">
        <v>4</v>
      </c>
      <c r="H16" s="226">
        <v>2</v>
      </c>
      <c r="I16" s="226">
        <v>4</v>
      </c>
      <c r="J16" s="226">
        <v>8</v>
      </c>
      <c r="K16" s="1005">
        <v>141</v>
      </c>
    </row>
    <row r="17" spans="1:11" ht="20.100000000000001" customHeight="1">
      <c r="A17" s="1004" t="s">
        <v>1494</v>
      </c>
      <c r="B17" s="226">
        <v>0</v>
      </c>
      <c r="C17" s="226">
        <v>118</v>
      </c>
      <c r="D17" s="226">
        <v>26</v>
      </c>
      <c r="E17" s="226">
        <v>4</v>
      </c>
      <c r="F17" s="226">
        <v>6</v>
      </c>
      <c r="G17" s="226">
        <v>3</v>
      </c>
      <c r="H17" s="226">
        <v>4</v>
      </c>
      <c r="I17" s="226">
        <v>1</v>
      </c>
      <c r="J17" s="226">
        <v>12</v>
      </c>
      <c r="K17" s="1005">
        <v>174</v>
      </c>
    </row>
    <row r="18" spans="1:11" ht="20.100000000000001" customHeight="1">
      <c r="A18" s="1004" t="s">
        <v>1237</v>
      </c>
      <c r="B18" s="226">
        <v>3</v>
      </c>
      <c r="C18" s="226">
        <v>95</v>
      </c>
      <c r="D18" s="226">
        <v>27</v>
      </c>
      <c r="E18" s="226">
        <v>4</v>
      </c>
      <c r="F18" s="226">
        <v>5</v>
      </c>
      <c r="G18" s="226">
        <v>4</v>
      </c>
      <c r="H18" s="226">
        <v>3</v>
      </c>
      <c r="I18" s="226">
        <v>0</v>
      </c>
      <c r="J18" s="226">
        <v>6</v>
      </c>
      <c r="K18" s="1005">
        <v>147</v>
      </c>
    </row>
    <row r="19" spans="1:11" ht="18" customHeight="1">
      <c r="A19" s="1004" t="s">
        <v>1236</v>
      </c>
      <c r="B19" s="225">
        <v>0</v>
      </c>
      <c r="C19" s="225">
        <v>92</v>
      </c>
      <c r="D19" s="225">
        <v>25</v>
      </c>
      <c r="E19" s="225">
        <v>9</v>
      </c>
      <c r="F19" s="225">
        <v>5</v>
      </c>
      <c r="G19" s="225">
        <v>4</v>
      </c>
      <c r="H19" s="225">
        <v>0</v>
      </c>
      <c r="I19" s="225">
        <v>0</v>
      </c>
      <c r="J19" s="225">
        <v>10</v>
      </c>
      <c r="K19" s="403">
        <f>SUM(B19:J19)</f>
        <v>145</v>
      </c>
    </row>
    <row r="20" spans="1:11" ht="18" customHeight="1">
      <c r="A20" s="1004" t="s">
        <v>1235</v>
      </c>
      <c r="B20" s="226">
        <v>5</v>
      </c>
      <c r="C20" s="226">
        <v>93</v>
      </c>
      <c r="D20" s="226">
        <v>24</v>
      </c>
      <c r="E20" s="226">
        <v>2</v>
      </c>
      <c r="F20" s="226">
        <v>7</v>
      </c>
      <c r="G20" s="226">
        <v>0</v>
      </c>
      <c r="H20" s="226">
        <v>2</v>
      </c>
      <c r="I20" s="226">
        <v>0</v>
      </c>
      <c r="J20" s="226">
        <v>1</v>
      </c>
      <c r="K20" s="1005">
        <v>134</v>
      </c>
    </row>
    <row r="21" spans="1:11" ht="18" customHeight="1">
      <c r="A21" s="1004" t="s">
        <v>1234</v>
      </c>
      <c r="B21" s="226">
        <v>0</v>
      </c>
      <c r="C21" s="226">
        <v>134</v>
      </c>
      <c r="D21" s="226">
        <v>29</v>
      </c>
      <c r="E21" s="226">
        <v>1</v>
      </c>
      <c r="F21" s="226">
        <v>2</v>
      </c>
      <c r="G21" s="226">
        <v>1</v>
      </c>
      <c r="H21" s="226">
        <v>0</v>
      </c>
      <c r="I21" s="226">
        <v>0</v>
      </c>
      <c r="J21" s="226">
        <v>2</v>
      </c>
      <c r="K21" s="1005">
        <v>169</v>
      </c>
    </row>
    <row r="22" spans="1:11" ht="18" customHeight="1">
      <c r="A22" s="1004" t="s">
        <v>1233</v>
      </c>
      <c r="B22" s="226">
        <v>1</v>
      </c>
      <c r="C22" s="226">
        <v>101</v>
      </c>
      <c r="D22" s="226">
        <v>19</v>
      </c>
      <c r="E22" s="226">
        <v>0</v>
      </c>
      <c r="F22" s="226">
        <v>0</v>
      </c>
      <c r="G22" s="226">
        <v>2</v>
      </c>
      <c r="H22" s="226">
        <v>0</v>
      </c>
      <c r="I22" s="226">
        <v>0</v>
      </c>
      <c r="J22" s="226">
        <v>3</v>
      </c>
      <c r="K22" s="1005">
        <v>126</v>
      </c>
    </row>
    <row r="23" spans="1:11" ht="18" customHeight="1">
      <c r="A23" s="1004" t="s">
        <v>1232</v>
      </c>
      <c r="B23" s="225">
        <v>1</v>
      </c>
      <c r="C23" s="225">
        <v>108</v>
      </c>
      <c r="D23" s="225">
        <v>32</v>
      </c>
      <c r="E23" s="225">
        <v>2</v>
      </c>
      <c r="F23" s="225">
        <v>2</v>
      </c>
      <c r="G23" s="225">
        <v>1</v>
      </c>
      <c r="H23" s="225">
        <v>0</v>
      </c>
      <c r="I23" s="225">
        <v>0</v>
      </c>
      <c r="J23" s="225">
        <v>3</v>
      </c>
      <c r="K23" s="403">
        <v>149</v>
      </c>
    </row>
    <row r="24" spans="1:11" ht="18" customHeight="1">
      <c r="A24" s="1004" t="s">
        <v>1231</v>
      </c>
      <c r="B24" s="225">
        <v>3</v>
      </c>
      <c r="C24" s="225">
        <v>128</v>
      </c>
      <c r="D24" s="225">
        <v>47</v>
      </c>
      <c r="E24" s="225">
        <v>1</v>
      </c>
      <c r="F24" s="225">
        <v>1</v>
      </c>
      <c r="G24" s="225">
        <v>0</v>
      </c>
      <c r="H24" s="225">
        <v>0</v>
      </c>
      <c r="I24" s="225">
        <v>1</v>
      </c>
      <c r="J24" s="225">
        <v>5</v>
      </c>
      <c r="K24" s="403">
        <v>186</v>
      </c>
    </row>
    <row r="25" spans="1:11" ht="18" customHeight="1">
      <c r="A25" s="1004" t="s">
        <v>1493</v>
      </c>
      <c r="B25" s="225">
        <v>2</v>
      </c>
      <c r="C25" s="225">
        <v>152</v>
      </c>
      <c r="D25" s="225">
        <v>32</v>
      </c>
      <c r="E25" s="225">
        <v>0</v>
      </c>
      <c r="F25" s="225">
        <v>3</v>
      </c>
      <c r="G25" s="225">
        <v>0</v>
      </c>
      <c r="H25" s="225">
        <v>1</v>
      </c>
      <c r="I25" s="225">
        <v>1</v>
      </c>
      <c r="J25" s="225">
        <v>2</v>
      </c>
      <c r="K25" s="403">
        <v>193</v>
      </c>
    </row>
    <row r="26" spans="1:11" ht="18" customHeight="1">
      <c r="A26" s="1004" t="s">
        <v>1492</v>
      </c>
      <c r="B26" s="44">
        <v>1</v>
      </c>
      <c r="C26" s="44">
        <v>148</v>
      </c>
      <c r="D26" s="44">
        <v>33</v>
      </c>
      <c r="E26" s="44">
        <v>1</v>
      </c>
      <c r="F26" s="44">
        <v>0</v>
      </c>
      <c r="G26" s="44">
        <v>0</v>
      </c>
      <c r="H26" s="76">
        <v>0</v>
      </c>
      <c r="I26" s="76">
        <v>1</v>
      </c>
      <c r="J26" s="76">
        <v>1</v>
      </c>
      <c r="K26" s="1003">
        <v>185</v>
      </c>
    </row>
    <row r="27" spans="1:11" ht="18" customHeight="1">
      <c r="A27" s="1004" t="s">
        <v>1491</v>
      </c>
      <c r="B27" s="44">
        <v>3</v>
      </c>
      <c r="C27" s="44">
        <v>181</v>
      </c>
      <c r="D27" s="44">
        <v>42</v>
      </c>
      <c r="E27" s="44">
        <v>3</v>
      </c>
      <c r="F27" s="44">
        <v>4</v>
      </c>
      <c r="G27" s="44">
        <v>0</v>
      </c>
      <c r="H27" s="76">
        <v>0</v>
      </c>
      <c r="I27" s="76">
        <v>0</v>
      </c>
      <c r="J27" s="76">
        <v>0</v>
      </c>
      <c r="K27" s="1003">
        <v>233</v>
      </c>
    </row>
    <row r="28" spans="1:11" ht="18" customHeight="1">
      <c r="A28" s="1004" t="s">
        <v>1490</v>
      </c>
      <c r="B28" s="44">
        <v>6</v>
      </c>
      <c r="C28" s="44">
        <v>176</v>
      </c>
      <c r="D28" s="44">
        <v>60</v>
      </c>
      <c r="E28" s="44">
        <v>1</v>
      </c>
      <c r="F28" s="44">
        <v>1</v>
      </c>
      <c r="G28" s="44">
        <v>0</v>
      </c>
      <c r="H28" s="76">
        <v>0</v>
      </c>
      <c r="I28" s="76">
        <v>0</v>
      </c>
      <c r="J28" s="76">
        <v>1</v>
      </c>
      <c r="K28" s="1003">
        <f>SUM(B28:J28)</f>
        <v>245</v>
      </c>
    </row>
    <row r="29" spans="1:11" ht="18" customHeight="1">
      <c r="A29" s="1004" t="s">
        <v>1489</v>
      </c>
      <c r="B29" s="44">
        <v>1</v>
      </c>
      <c r="C29" s="44">
        <v>166</v>
      </c>
      <c r="D29" s="44">
        <v>36</v>
      </c>
      <c r="E29" s="44">
        <v>1</v>
      </c>
      <c r="F29" s="44">
        <v>3</v>
      </c>
      <c r="G29" s="44">
        <v>0</v>
      </c>
      <c r="H29" s="76">
        <v>0</v>
      </c>
      <c r="I29" s="76">
        <v>0</v>
      </c>
      <c r="J29" s="76">
        <v>3</v>
      </c>
      <c r="K29" s="1003">
        <v>210</v>
      </c>
    </row>
    <row r="30" spans="1:11" ht="18" customHeight="1" thickBot="1">
      <c r="A30" s="1002" t="s">
        <v>1488</v>
      </c>
      <c r="B30" s="1001">
        <v>10</v>
      </c>
      <c r="C30" s="1001">
        <v>110</v>
      </c>
      <c r="D30" s="1001">
        <v>26</v>
      </c>
      <c r="E30" s="1001">
        <v>3</v>
      </c>
      <c r="F30" s="1001">
        <v>1</v>
      </c>
      <c r="G30" s="1001">
        <v>0</v>
      </c>
      <c r="H30" s="927">
        <v>0</v>
      </c>
      <c r="I30" s="927">
        <v>0</v>
      </c>
      <c r="J30" s="927">
        <v>1</v>
      </c>
      <c r="K30" s="1000">
        <f>SUM(B30:J30)</f>
        <v>151</v>
      </c>
    </row>
    <row r="31" spans="1:11" ht="18" customHeight="1">
      <c r="H31" s="1999" t="s">
        <v>1487</v>
      </c>
      <c r="I31" s="1999"/>
      <c r="J31" s="1999"/>
      <c r="K31" s="1999"/>
    </row>
    <row r="32" spans="1:11" ht="18" customHeight="1"/>
    <row r="33" ht="18" customHeight="1"/>
    <row r="34" ht="18" customHeight="1"/>
    <row r="35" ht="18" customHeight="1"/>
    <row r="36" ht="18" customHeight="1"/>
  </sheetData>
  <mergeCells count="2">
    <mergeCell ref="I2:K2"/>
    <mergeCell ref="H31:K31"/>
  </mergeCells>
  <phoneticPr fontId="3"/>
  <printOptions horizontalCentered="1"/>
  <pageMargins left="0.98425196850393704" right="0.98425196850393704" top="1.1811023622047245" bottom="1.1811023622047245" header="0.51181102362204722" footer="0.51181102362204722"/>
  <pageSetup paperSize="9" scale="75"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07B02-9B13-4D4E-B03D-A0988C203E31}">
  <dimension ref="A1:P36"/>
  <sheetViews>
    <sheetView view="pageBreakPreview" zoomScale="75" zoomScaleNormal="75" zoomScaleSheetLayoutView="75" workbookViewId="0">
      <selection activeCell="N1" sqref="N1"/>
    </sheetView>
  </sheetViews>
  <sheetFormatPr defaultColWidth="10.75" defaultRowHeight="13.5"/>
  <cols>
    <col min="1" max="1" width="13.625" style="1" bestFit="1" customWidth="1"/>
    <col min="2" max="2" width="8.125" style="1" bestFit="1" customWidth="1"/>
    <col min="3" max="3" width="10.625" style="1010" customWidth="1"/>
    <col min="4" max="4" width="8.125" style="1" bestFit="1" customWidth="1"/>
    <col min="5" max="5" width="10.625" style="1" customWidth="1"/>
    <col min="6" max="6" width="8.125" style="1" bestFit="1" customWidth="1"/>
    <col min="7" max="7" width="10.625" style="1" customWidth="1"/>
    <col min="8" max="8" width="8.125" style="1" bestFit="1" customWidth="1"/>
    <col min="9" max="9" width="10.625" style="1" customWidth="1"/>
    <col min="10" max="10" width="8.125" style="1" bestFit="1" customWidth="1"/>
    <col min="11" max="11" width="10.625" style="1" customWidth="1"/>
    <col min="12" max="12" width="8.125" style="1" bestFit="1" customWidth="1"/>
    <col min="13" max="13" width="12.875" style="1" customWidth="1"/>
    <col min="14" max="16384" width="10.75" style="1"/>
  </cols>
  <sheetData>
    <row r="1" spans="1:13" ht="28.5">
      <c r="A1" s="1033" t="s">
        <v>1544</v>
      </c>
    </row>
    <row r="2" spans="1:13" s="308" customFormat="1" ht="16.5" customHeight="1" thickBot="1">
      <c r="C2" s="1011"/>
      <c r="M2" s="1032" t="s">
        <v>1543</v>
      </c>
    </row>
    <row r="3" spans="1:13" s="308" customFormat="1" ht="30" customHeight="1">
      <c r="A3" s="2214" t="s">
        <v>1542</v>
      </c>
      <c r="B3" s="1031" t="s">
        <v>1541</v>
      </c>
      <c r="C3" s="1030"/>
      <c r="D3" s="1028" t="s">
        <v>1540</v>
      </c>
      <c r="E3" s="1029"/>
      <c r="F3" s="1028" t="s">
        <v>1539</v>
      </c>
      <c r="G3" s="1029"/>
      <c r="H3" s="1028" t="s">
        <v>1538</v>
      </c>
      <c r="I3" s="1029"/>
      <c r="J3" s="1028" t="s">
        <v>1537</v>
      </c>
      <c r="K3" s="1029"/>
      <c r="L3" s="1028" t="s">
        <v>1536</v>
      </c>
      <c r="M3" s="435"/>
    </row>
    <row r="4" spans="1:13" s="308" customFormat="1" ht="30" customHeight="1" thickBot="1">
      <c r="A4" s="2215"/>
      <c r="B4" s="1027" t="s">
        <v>1535</v>
      </c>
      <c r="C4" s="1026" t="s">
        <v>1533</v>
      </c>
      <c r="D4" s="1024" t="s">
        <v>1535</v>
      </c>
      <c r="E4" s="1025" t="s">
        <v>1533</v>
      </c>
      <c r="F4" s="1024" t="s">
        <v>1534</v>
      </c>
      <c r="G4" s="1025" t="s">
        <v>1533</v>
      </c>
      <c r="H4" s="1024" t="s">
        <v>1534</v>
      </c>
      <c r="I4" s="1025" t="s">
        <v>1533</v>
      </c>
      <c r="J4" s="1024" t="s">
        <v>1534</v>
      </c>
      <c r="K4" s="1025" t="s">
        <v>1533</v>
      </c>
      <c r="L4" s="1024" t="s">
        <v>1534</v>
      </c>
      <c r="M4" s="1023" t="s">
        <v>1533</v>
      </c>
    </row>
    <row r="5" spans="1:13" s="308" customFormat="1" ht="27.6" customHeight="1">
      <c r="A5" s="431" t="s">
        <v>1532</v>
      </c>
      <c r="B5" s="1022">
        <v>2</v>
      </c>
      <c r="C5" s="1021">
        <v>224477</v>
      </c>
      <c r="D5" s="1021">
        <v>2</v>
      </c>
      <c r="E5" s="1021">
        <v>73106</v>
      </c>
      <c r="F5" s="1021">
        <v>27</v>
      </c>
      <c r="G5" s="1021">
        <v>685010</v>
      </c>
      <c r="H5" s="1021">
        <v>56</v>
      </c>
      <c r="I5" s="1021">
        <v>231527</v>
      </c>
      <c r="J5" s="1021">
        <v>22</v>
      </c>
      <c r="K5" s="1021">
        <v>101282</v>
      </c>
      <c r="L5" s="1021">
        <f t="shared" ref="L5:L33" si="0">SUM(B5,D5,F5,H5,J5)</f>
        <v>109</v>
      </c>
      <c r="M5" s="1021">
        <f t="shared" ref="M5:M33" si="1">SUM(C5,E5,G5,I5,K5)</f>
        <v>1315402</v>
      </c>
    </row>
    <row r="6" spans="1:13" s="308" customFormat="1" ht="27.6" customHeight="1">
      <c r="A6" s="431" t="s">
        <v>1531</v>
      </c>
      <c r="B6" s="1022">
        <v>2</v>
      </c>
      <c r="C6" s="1021">
        <v>224477</v>
      </c>
      <c r="D6" s="1021">
        <v>2</v>
      </c>
      <c r="E6" s="1021">
        <v>73106</v>
      </c>
      <c r="F6" s="1021">
        <v>27</v>
      </c>
      <c r="G6" s="1021">
        <v>685010</v>
      </c>
      <c r="H6" s="1021">
        <v>56</v>
      </c>
      <c r="I6" s="1021">
        <v>231527</v>
      </c>
      <c r="J6" s="1021">
        <v>22</v>
      </c>
      <c r="K6" s="1021">
        <v>101282</v>
      </c>
      <c r="L6" s="1021">
        <f t="shared" si="0"/>
        <v>109</v>
      </c>
      <c r="M6" s="1021">
        <f t="shared" si="1"/>
        <v>1315402</v>
      </c>
    </row>
    <row r="7" spans="1:13" s="308" customFormat="1" ht="27.6" customHeight="1">
      <c r="A7" s="431" t="s">
        <v>1530</v>
      </c>
      <c r="B7" s="1022">
        <v>2</v>
      </c>
      <c r="C7" s="1021">
        <v>224477</v>
      </c>
      <c r="D7" s="1021">
        <v>3</v>
      </c>
      <c r="E7" s="1021">
        <v>123821</v>
      </c>
      <c r="F7" s="1021">
        <v>27</v>
      </c>
      <c r="G7" s="1021">
        <v>685010</v>
      </c>
      <c r="H7" s="1021">
        <v>56</v>
      </c>
      <c r="I7" s="1021">
        <v>231527</v>
      </c>
      <c r="J7" s="1021">
        <v>22</v>
      </c>
      <c r="K7" s="1021">
        <v>101282</v>
      </c>
      <c r="L7" s="1021">
        <f t="shared" si="0"/>
        <v>110</v>
      </c>
      <c r="M7" s="1021">
        <f t="shared" si="1"/>
        <v>1366117</v>
      </c>
    </row>
    <row r="8" spans="1:13" s="308" customFormat="1" ht="27.6" customHeight="1">
      <c r="A8" s="431" t="s">
        <v>1529</v>
      </c>
      <c r="B8" s="1022">
        <v>2</v>
      </c>
      <c r="C8" s="1021">
        <v>224477</v>
      </c>
      <c r="D8" s="1021">
        <v>3</v>
      </c>
      <c r="E8" s="1021">
        <v>123821</v>
      </c>
      <c r="F8" s="1021">
        <v>30</v>
      </c>
      <c r="G8" s="1021">
        <v>730176</v>
      </c>
      <c r="H8" s="1021">
        <v>68</v>
      </c>
      <c r="I8" s="1021">
        <v>263727</v>
      </c>
      <c r="J8" s="1021">
        <v>23</v>
      </c>
      <c r="K8" s="1021">
        <v>103546</v>
      </c>
      <c r="L8" s="1021">
        <f t="shared" si="0"/>
        <v>126</v>
      </c>
      <c r="M8" s="1021">
        <f t="shared" si="1"/>
        <v>1445747</v>
      </c>
    </row>
    <row r="9" spans="1:13" s="308" customFormat="1" ht="27.6" customHeight="1">
      <c r="A9" s="431" t="s">
        <v>1528</v>
      </c>
      <c r="B9" s="1022">
        <v>2</v>
      </c>
      <c r="C9" s="1021">
        <v>224477</v>
      </c>
      <c r="D9" s="1021">
        <v>3</v>
      </c>
      <c r="E9" s="1021">
        <v>123821</v>
      </c>
      <c r="F9" s="1021">
        <v>30</v>
      </c>
      <c r="G9" s="1021">
        <v>730176</v>
      </c>
      <c r="H9" s="1021">
        <v>68</v>
      </c>
      <c r="I9" s="1021">
        <v>263727</v>
      </c>
      <c r="J9" s="1021">
        <v>23</v>
      </c>
      <c r="K9" s="1021">
        <v>103546</v>
      </c>
      <c r="L9" s="1021">
        <f t="shared" si="0"/>
        <v>126</v>
      </c>
      <c r="M9" s="1021">
        <f t="shared" si="1"/>
        <v>1445747</v>
      </c>
    </row>
    <row r="10" spans="1:13" s="13" customFormat="1" ht="27.6" customHeight="1">
      <c r="A10" s="431" t="s">
        <v>1527</v>
      </c>
      <c r="B10" s="1022">
        <v>2</v>
      </c>
      <c r="C10" s="1021">
        <v>224477</v>
      </c>
      <c r="D10" s="1021">
        <v>3</v>
      </c>
      <c r="E10" s="1021">
        <v>123721</v>
      </c>
      <c r="F10" s="1021">
        <v>30</v>
      </c>
      <c r="G10" s="1021">
        <v>730176</v>
      </c>
      <c r="H10" s="1021">
        <v>68</v>
      </c>
      <c r="I10" s="1021">
        <v>263727</v>
      </c>
      <c r="J10" s="1021">
        <v>23</v>
      </c>
      <c r="K10" s="1021">
        <v>103546</v>
      </c>
      <c r="L10" s="1021">
        <f t="shared" si="0"/>
        <v>126</v>
      </c>
      <c r="M10" s="1021">
        <f t="shared" si="1"/>
        <v>1445647</v>
      </c>
    </row>
    <row r="11" spans="1:13" s="308" customFormat="1" ht="27.6" customHeight="1">
      <c r="A11" s="431" t="s">
        <v>1526</v>
      </c>
      <c r="B11" s="1022">
        <v>2</v>
      </c>
      <c r="C11" s="1021">
        <v>224477</v>
      </c>
      <c r="D11" s="1021">
        <v>3</v>
      </c>
      <c r="E11" s="1021">
        <v>123721</v>
      </c>
      <c r="F11" s="1021">
        <v>30</v>
      </c>
      <c r="G11" s="1021">
        <v>730176</v>
      </c>
      <c r="H11" s="1021">
        <v>68</v>
      </c>
      <c r="I11" s="1021">
        <v>263727</v>
      </c>
      <c r="J11" s="1021">
        <v>23</v>
      </c>
      <c r="K11" s="1021">
        <v>103546</v>
      </c>
      <c r="L11" s="1021">
        <f t="shared" si="0"/>
        <v>126</v>
      </c>
      <c r="M11" s="1021">
        <f t="shared" si="1"/>
        <v>1445647</v>
      </c>
    </row>
    <row r="12" spans="1:13" s="308" customFormat="1" ht="27.6" customHeight="1">
      <c r="A12" s="431" t="s">
        <v>1502</v>
      </c>
      <c r="B12" s="1022">
        <v>2</v>
      </c>
      <c r="C12" s="1021">
        <v>224477</v>
      </c>
      <c r="D12" s="1021">
        <v>3</v>
      </c>
      <c r="E12" s="1021">
        <v>123721</v>
      </c>
      <c r="F12" s="1021">
        <v>30</v>
      </c>
      <c r="G12" s="1021">
        <v>730176</v>
      </c>
      <c r="H12" s="1021">
        <v>68</v>
      </c>
      <c r="I12" s="1021">
        <v>263727</v>
      </c>
      <c r="J12" s="1021">
        <v>23</v>
      </c>
      <c r="K12" s="1021">
        <v>103546</v>
      </c>
      <c r="L12" s="1021">
        <f t="shared" si="0"/>
        <v>126</v>
      </c>
      <c r="M12" s="1021">
        <f t="shared" si="1"/>
        <v>1445647</v>
      </c>
    </row>
    <row r="13" spans="1:13" s="308" customFormat="1" ht="27.6" customHeight="1">
      <c r="A13" s="431" t="s">
        <v>1501</v>
      </c>
      <c r="B13" s="1022">
        <v>2</v>
      </c>
      <c r="C13" s="1021">
        <v>224477</v>
      </c>
      <c r="D13" s="1021">
        <v>3</v>
      </c>
      <c r="E13" s="1021">
        <v>123721</v>
      </c>
      <c r="F13" s="1021">
        <v>32</v>
      </c>
      <c r="G13" s="1021">
        <v>760727</v>
      </c>
      <c r="H13" s="1021">
        <v>69</v>
      </c>
      <c r="I13" s="1021">
        <v>270002</v>
      </c>
      <c r="J13" s="1021">
        <v>23</v>
      </c>
      <c r="K13" s="1021">
        <v>103546</v>
      </c>
      <c r="L13" s="1021">
        <f t="shared" si="0"/>
        <v>129</v>
      </c>
      <c r="M13" s="1021">
        <f t="shared" si="1"/>
        <v>1482473</v>
      </c>
    </row>
    <row r="14" spans="1:13" s="308" customFormat="1" ht="27.6" customHeight="1">
      <c r="A14" s="431" t="s">
        <v>1500</v>
      </c>
      <c r="B14" s="1022">
        <v>2</v>
      </c>
      <c r="C14" s="1021">
        <v>224477</v>
      </c>
      <c r="D14" s="1021">
        <v>3</v>
      </c>
      <c r="E14" s="1021">
        <v>123721</v>
      </c>
      <c r="F14" s="1021">
        <v>32</v>
      </c>
      <c r="G14" s="1021">
        <v>760727</v>
      </c>
      <c r="H14" s="1021">
        <v>70</v>
      </c>
      <c r="I14" s="1021">
        <v>272067</v>
      </c>
      <c r="J14" s="1021">
        <v>23</v>
      </c>
      <c r="K14" s="1021">
        <v>103546</v>
      </c>
      <c r="L14" s="1021">
        <f t="shared" si="0"/>
        <v>130</v>
      </c>
      <c r="M14" s="1021">
        <f t="shared" si="1"/>
        <v>1484538</v>
      </c>
    </row>
    <row r="15" spans="1:13" s="308" customFormat="1" ht="27.6" customHeight="1">
      <c r="A15" s="431" t="s">
        <v>1499</v>
      </c>
      <c r="B15" s="1022">
        <v>2</v>
      </c>
      <c r="C15" s="1021">
        <v>224477</v>
      </c>
      <c r="D15" s="1021">
        <v>3</v>
      </c>
      <c r="E15" s="1021">
        <v>123721</v>
      </c>
      <c r="F15" s="1021">
        <v>33</v>
      </c>
      <c r="G15" s="1021">
        <v>772075</v>
      </c>
      <c r="H15" s="1021">
        <v>74</v>
      </c>
      <c r="I15" s="1021">
        <v>280615</v>
      </c>
      <c r="J15" s="1021">
        <v>25</v>
      </c>
      <c r="K15" s="1021">
        <v>198650</v>
      </c>
      <c r="L15" s="1021">
        <f t="shared" si="0"/>
        <v>137</v>
      </c>
      <c r="M15" s="1021">
        <f t="shared" si="1"/>
        <v>1599538</v>
      </c>
    </row>
    <row r="16" spans="1:13" s="308" customFormat="1" ht="27.6" customHeight="1">
      <c r="A16" s="431" t="s">
        <v>1498</v>
      </c>
      <c r="B16" s="1022">
        <v>2</v>
      </c>
      <c r="C16" s="1021">
        <v>224477</v>
      </c>
      <c r="D16" s="1021">
        <v>3</v>
      </c>
      <c r="E16" s="1021">
        <v>123721</v>
      </c>
      <c r="F16" s="1021">
        <v>34</v>
      </c>
      <c r="G16" s="1021">
        <v>787766</v>
      </c>
      <c r="H16" s="1021">
        <v>74</v>
      </c>
      <c r="I16" s="1021">
        <v>280615</v>
      </c>
      <c r="J16" s="1021">
        <v>26</v>
      </c>
      <c r="K16" s="1021">
        <v>206014</v>
      </c>
      <c r="L16" s="1021">
        <f t="shared" si="0"/>
        <v>139</v>
      </c>
      <c r="M16" s="1021">
        <f t="shared" si="1"/>
        <v>1622593</v>
      </c>
    </row>
    <row r="17" spans="1:16" s="308" customFormat="1" ht="27.6" customHeight="1">
      <c r="A17" s="1018" t="s">
        <v>1497</v>
      </c>
      <c r="B17" s="1017">
        <v>2</v>
      </c>
      <c r="C17" s="1016">
        <v>224477</v>
      </c>
      <c r="D17" s="1016">
        <v>3</v>
      </c>
      <c r="E17" s="1016">
        <v>123821</v>
      </c>
      <c r="F17" s="1016">
        <v>34</v>
      </c>
      <c r="G17" s="1016">
        <v>787766</v>
      </c>
      <c r="H17" s="1016">
        <v>74</v>
      </c>
      <c r="I17" s="1016">
        <v>280615</v>
      </c>
      <c r="J17" s="1016">
        <v>26</v>
      </c>
      <c r="K17" s="1016">
        <v>206014</v>
      </c>
      <c r="L17" s="1016">
        <f t="shared" si="0"/>
        <v>139</v>
      </c>
      <c r="M17" s="1016">
        <f t="shared" si="1"/>
        <v>1622693</v>
      </c>
    </row>
    <row r="18" spans="1:16" s="308" customFormat="1" ht="27.6" customHeight="1">
      <c r="A18" s="1018" t="s">
        <v>1496</v>
      </c>
      <c r="B18" s="1016">
        <v>2</v>
      </c>
      <c r="C18" s="1016">
        <v>224477</v>
      </c>
      <c r="D18" s="1016">
        <v>3</v>
      </c>
      <c r="E18" s="1016">
        <v>123821</v>
      </c>
      <c r="F18" s="1016">
        <v>34</v>
      </c>
      <c r="G18" s="1016">
        <v>787766</v>
      </c>
      <c r="H18" s="1016">
        <v>74</v>
      </c>
      <c r="I18" s="1016">
        <v>280615</v>
      </c>
      <c r="J18" s="1016">
        <v>26</v>
      </c>
      <c r="K18" s="1016">
        <v>206014</v>
      </c>
      <c r="L18" s="1016">
        <f t="shared" si="0"/>
        <v>139</v>
      </c>
      <c r="M18" s="1016">
        <f t="shared" si="1"/>
        <v>1622693</v>
      </c>
    </row>
    <row r="19" spans="1:16" s="308" customFormat="1" ht="27.6" customHeight="1">
      <c r="A19" s="1018" t="s">
        <v>1495</v>
      </c>
      <c r="B19" s="1016">
        <v>2</v>
      </c>
      <c r="C19" s="1016">
        <v>224477</v>
      </c>
      <c r="D19" s="1016">
        <v>3</v>
      </c>
      <c r="E19" s="1016">
        <v>123821</v>
      </c>
      <c r="F19" s="1016">
        <v>34</v>
      </c>
      <c r="G19" s="1016">
        <v>787766</v>
      </c>
      <c r="H19" s="1016">
        <v>74</v>
      </c>
      <c r="I19" s="1016">
        <v>280615</v>
      </c>
      <c r="J19" s="1016">
        <v>26</v>
      </c>
      <c r="K19" s="1016">
        <v>206014</v>
      </c>
      <c r="L19" s="1016">
        <f t="shared" si="0"/>
        <v>139</v>
      </c>
      <c r="M19" s="1016">
        <f t="shared" si="1"/>
        <v>1622693</v>
      </c>
      <c r="O19" s="1020"/>
      <c r="P19" s="1019"/>
    </row>
    <row r="20" spans="1:16" s="308" customFormat="1" ht="27.6" customHeight="1">
      <c r="A20" s="1018" t="s">
        <v>1494</v>
      </c>
      <c r="B20" s="1016">
        <v>2</v>
      </c>
      <c r="C20" s="1016">
        <v>224477</v>
      </c>
      <c r="D20" s="1016">
        <v>4</v>
      </c>
      <c r="E20" s="1016">
        <v>147022</v>
      </c>
      <c r="F20" s="1016">
        <v>34</v>
      </c>
      <c r="G20" s="1016">
        <v>787794</v>
      </c>
      <c r="H20" s="1016">
        <v>76</v>
      </c>
      <c r="I20" s="1016">
        <v>284615</v>
      </c>
      <c r="J20" s="1016">
        <v>26</v>
      </c>
      <c r="K20" s="1016">
        <v>206014</v>
      </c>
      <c r="L20" s="1016">
        <f t="shared" si="0"/>
        <v>142</v>
      </c>
      <c r="M20" s="1016">
        <f t="shared" si="1"/>
        <v>1649922</v>
      </c>
      <c r="N20" s="13"/>
      <c r="O20" s="1020"/>
      <c r="P20" s="1019"/>
    </row>
    <row r="21" spans="1:16" s="308" customFormat="1" ht="27.6" customHeight="1">
      <c r="A21" s="1018" t="s">
        <v>1237</v>
      </c>
      <c r="B21" s="1017">
        <v>2</v>
      </c>
      <c r="C21" s="1016">
        <v>224477</v>
      </c>
      <c r="D21" s="1016">
        <v>4</v>
      </c>
      <c r="E21" s="1016">
        <v>162600</v>
      </c>
      <c r="F21" s="1016">
        <v>34</v>
      </c>
      <c r="G21" s="1016">
        <v>787794</v>
      </c>
      <c r="H21" s="1016">
        <v>80</v>
      </c>
      <c r="I21" s="1016">
        <v>294038</v>
      </c>
      <c r="J21" s="1016">
        <v>26</v>
      </c>
      <c r="K21" s="1016">
        <v>206014</v>
      </c>
      <c r="L21" s="1016">
        <f t="shared" si="0"/>
        <v>146</v>
      </c>
      <c r="M21" s="1016">
        <f t="shared" si="1"/>
        <v>1674923</v>
      </c>
      <c r="O21" s="1020"/>
      <c r="P21" s="1019"/>
    </row>
    <row r="22" spans="1:16" s="308" customFormat="1" ht="27.6" customHeight="1">
      <c r="A22" s="1018" t="s">
        <v>1236</v>
      </c>
      <c r="B22" s="1017">
        <v>2</v>
      </c>
      <c r="C22" s="1016">
        <v>224477</v>
      </c>
      <c r="D22" s="1016">
        <v>4</v>
      </c>
      <c r="E22" s="1016">
        <v>196042</v>
      </c>
      <c r="F22" s="1016">
        <v>34</v>
      </c>
      <c r="G22" s="1016">
        <v>787794</v>
      </c>
      <c r="H22" s="1016">
        <v>81</v>
      </c>
      <c r="I22" s="1016">
        <v>296538</v>
      </c>
      <c r="J22" s="1016">
        <v>26</v>
      </c>
      <c r="K22" s="1016">
        <v>206014</v>
      </c>
      <c r="L22" s="1016">
        <f t="shared" si="0"/>
        <v>147</v>
      </c>
      <c r="M22" s="1016">
        <f t="shared" si="1"/>
        <v>1710865</v>
      </c>
      <c r="O22" s="1020"/>
      <c r="P22" s="1019"/>
    </row>
    <row r="23" spans="1:16" s="308" customFormat="1" ht="27.6" customHeight="1">
      <c r="A23" s="1018" t="s">
        <v>1235</v>
      </c>
      <c r="B23" s="1017">
        <v>2</v>
      </c>
      <c r="C23" s="1016">
        <v>224477</v>
      </c>
      <c r="D23" s="1016">
        <v>4</v>
      </c>
      <c r="E23" s="1016">
        <v>196042</v>
      </c>
      <c r="F23" s="1016">
        <v>34</v>
      </c>
      <c r="G23" s="1016">
        <v>787794</v>
      </c>
      <c r="H23" s="1016">
        <v>83</v>
      </c>
      <c r="I23" s="1016">
        <v>299938</v>
      </c>
      <c r="J23" s="1016">
        <v>26</v>
      </c>
      <c r="K23" s="1016">
        <v>206014</v>
      </c>
      <c r="L23" s="1016">
        <f t="shared" si="0"/>
        <v>149</v>
      </c>
      <c r="M23" s="1016">
        <f t="shared" si="1"/>
        <v>1714265</v>
      </c>
      <c r="O23" s="1020"/>
      <c r="P23" s="1019"/>
    </row>
    <row r="24" spans="1:16" s="308" customFormat="1" ht="27.6" customHeight="1">
      <c r="A24" s="1018" t="s">
        <v>1234</v>
      </c>
      <c r="B24" s="1017">
        <v>2</v>
      </c>
      <c r="C24" s="1016">
        <v>224477</v>
      </c>
      <c r="D24" s="1016">
        <v>4</v>
      </c>
      <c r="E24" s="1016">
        <v>197092</v>
      </c>
      <c r="F24" s="1016">
        <v>34</v>
      </c>
      <c r="G24" s="1016">
        <v>787794</v>
      </c>
      <c r="H24" s="1016">
        <v>85</v>
      </c>
      <c r="I24" s="1016">
        <v>304379</v>
      </c>
      <c r="J24" s="1016">
        <v>26</v>
      </c>
      <c r="K24" s="1016">
        <v>206014</v>
      </c>
      <c r="L24" s="1016">
        <f t="shared" si="0"/>
        <v>151</v>
      </c>
      <c r="M24" s="1016">
        <f t="shared" si="1"/>
        <v>1719756</v>
      </c>
      <c r="O24" s="1020"/>
      <c r="P24" s="1019"/>
    </row>
    <row r="25" spans="1:16" s="308" customFormat="1" ht="27.6" customHeight="1">
      <c r="A25" s="1018" t="s">
        <v>1233</v>
      </c>
      <c r="B25" s="1017">
        <v>2</v>
      </c>
      <c r="C25" s="1016">
        <v>224477</v>
      </c>
      <c r="D25" s="1016">
        <v>4</v>
      </c>
      <c r="E25" s="1016">
        <v>197092</v>
      </c>
      <c r="F25" s="1016">
        <v>34</v>
      </c>
      <c r="G25" s="1016">
        <v>787794</v>
      </c>
      <c r="H25" s="1016">
        <v>86</v>
      </c>
      <c r="I25" s="1016">
        <v>306846</v>
      </c>
      <c r="J25" s="1016">
        <v>26</v>
      </c>
      <c r="K25" s="1016">
        <v>206014</v>
      </c>
      <c r="L25" s="1016">
        <f t="shared" si="0"/>
        <v>152</v>
      </c>
      <c r="M25" s="1016">
        <f t="shared" si="1"/>
        <v>1722223</v>
      </c>
      <c r="O25" s="1020"/>
      <c r="P25" s="1019"/>
    </row>
    <row r="26" spans="1:16" s="308" customFormat="1" ht="27.6" customHeight="1">
      <c r="A26" s="1018" t="s">
        <v>1232</v>
      </c>
      <c r="B26" s="1017">
        <v>2</v>
      </c>
      <c r="C26" s="1016">
        <v>224477</v>
      </c>
      <c r="D26" s="1016">
        <v>4</v>
      </c>
      <c r="E26" s="1016">
        <v>197092</v>
      </c>
      <c r="F26" s="1016">
        <v>34</v>
      </c>
      <c r="G26" s="1016">
        <v>787794</v>
      </c>
      <c r="H26" s="1016">
        <v>92</v>
      </c>
      <c r="I26" s="1016">
        <v>321674</v>
      </c>
      <c r="J26" s="1016">
        <v>26</v>
      </c>
      <c r="K26" s="1016">
        <v>206014</v>
      </c>
      <c r="L26" s="1016">
        <f t="shared" si="0"/>
        <v>158</v>
      </c>
      <c r="M26" s="1016">
        <f t="shared" si="1"/>
        <v>1737051</v>
      </c>
      <c r="O26" s="1020"/>
      <c r="P26" s="1019"/>
    </row>
    <row r="27" spans="1:16" s="308" customFormat="1" ht="27.6" customHeight="1">
      <c r="A27" s="1018" t="s">
        <v>1231</v>
      </c>
      <c r="B27" s="1017">
        <v>2</v>
      </c>
      <c r="C27" s="1016">
        <v>224477</v>
      </c>
      <c r="D27" s="1016">
        <v>4</v>
      </c>
      <c r="E27" s="1016">
        <v>197092</v>
      </c>
      <c r="F27" s="1016">
        <v>35</v>
      </c>
      <c r="G27" s="1016">
        <v>807794</v>
      </c>
      <c r="H27" s="1016">
        <v>92</v>
      </c>
      <c r="I27" s="1016">
        <v>321674</v>
      </c>
      <c r="J27" s="1016">
        <v>26</v>
      </c>
      <c r="K27" s="1016">
        <v>206014</v>
      </c>
      <c r="L27" s="1016">
        <f t="shared" si="0"/>
        <v>159</v>
      </c>
      <c r="M27" s="1016">
        <f t="shared" si="1"/>
        <v>1757051</v>
      </c>
      <c r="O27" s="1020"/>
      <c r="P27" s="1019"/>
    </row>
    <row r="28" spans="1:16" s="308" customFormat="1" ht="27.6" customHeight="1">
      <c r="A28" s="1018" t="s">
        <v>1525</v>
      </c>
      <c r="B28" s="1017">
        <v>2</v>
      </c>
      <c r="C28" s="1016">
        <v>224477</v>
      </c>
      <c r="D28" s="1016">
        <v>4</v>
      </c>
      <c r="E28" s="1016">
        <v>197092</v>
      </c>
      <c r="F28" s="1016">
        <v>36</v>
      </c>
      <c r="G28" s="1016">
        <v>827794</v>
      </c>
      <c r="H28" s="1016">
        <v>101</v>
      </c>
      <c r="I28" s="1016">
        <v>340936</v>
      </c>
      <c r="J28" s="1016">
        <v>26</v>
      </c>
      <c r="K28" s="1016">
        <v>206014</v>
      </c>
      <c r="L28" s="1016">
        <f t="shared" si="0"/>
        <v>169</v>
      </c>
      <c r="M28" s="1016">
        <f t="shared" si="1"/>
        <v>1796313</v>
      </c>
      <c r="O28" s="1020"/>
      <c r="P28" s="1019"/>
    </row>
    <row r="29" spans="1:16" s="308" customFormat="1" ht="27.6" customHeight="1">
      <c r="A29" s="1018" t="s">
        <v>1524</v>
      </c>
      <c r="B29" s="1017">
        <v>2</v>
      </c>
      <c r="C29" s="1016">
        <v>224477</v>
      </c>
      <c r="D29" s="1016">
        <v>4</v>
      </c>
      <c r="E29" s="1016">
        <v>197092</v>
      </c>
      <c r="F29" s="1016">
        <v>38</v>
      </c>
      <c r="G29" s="1016">
        <v>864294</v>
      </c>
      <c r="H29" s="1016">
        <v>103</v>
      </c>
      <c r="I29" s="1016">
        <v>347077</v>
      </c>
      <c r="J29" s="1016">
        <v>26</v>
      </c>
      <c r="K29" s="1016">
        <v>206014</v>
      </c>
      <c r="L29" s="1016">
        <f t="shared" si="0"/>
        <v>173</v>
      </c>
      <c r="M29" s="1016">
        <f t="shared" si="1"/>
        <v>1838954</v>
      </c>
    </row>
    <row r="30" spans="1:16" s="308" customFormat="1" ht="27.6" customHeight="1">
      <c r="A30" s="1018" t="s">
        <v>1523</v>
      </c>
      <c r="B30" s="1017">
        <v>2</v>
      </c>
      <c r="C30" s="1016">
        <v>224477</v>
      </c>
      <c r="D30" s="1016">
        <v>4</v>
      </c>
      <c r="E30" s="1016">
        <v>197092</v>
      </c>
      <c r="F30" s="1016">
        <v>38</v>
      </c>
      <c r="G30" s="1016">
        <v>864294</v>
      </c>
      <c r="H30" s="1016">
        <v>110</v>
      </c>
      <c r="I30" s="1016">
        <v>362971</v>
      </c>
      <c r="J30" s="1016">
        <v>26</v>
      </c>
      <c r="K30" s="1016">
        <v>206014</v>
      </c>
      <c r="L30" s="1016">
        <f t="shared" si="0"/>
        <v>180</v>
      </c>
      <c r="M30" s="1016">
        <f t="shared" si="1"/>
        <v>1854848</v>
      </c>
    </row>
    <row r="31" spans="1:16" s="308" customFormat="1" ht="27.6" customHeight="1">
      <c r="A31" s="1018" t="s">
        <v>1227</v>
      </c>
      <c r="B31" s="1017">
        <v>2</v>
      </c>
      <c r="C31" s="1016">
        <v>224477</v>
      </c>
      <c r="D31" s="1016">
        <v>4</v>
      </c>
      <c r="E31" s="1016">
        <v>197092</v>
      </c>
      <c r="F31" s="1016">
        <v>38</v>
      </c>
      <c r="G31" s="1016">
        <v>864294</v>
      </c>
      <c r="H31" s="1016">
        <v>113</v>
      </c>
      <c r="I31" s="1016">
        <v>374712</v>
      </c>
      <c r="J31" s="1016">
        <v>26</v>
      </c>
      <c r="K31" s="1016">
        <v>206014</v>
      </c>
      <c r="L31" s="1016">
        <f t="shared" si="0"/>
        <v>183</v>
      </c>
      <c r="M31" s="1016">
        <f t="shared" si="1"/>
        <v>1866589</v>
      </c>
    </row>
    <row r="32" spans="1:16" s="308" customFormat="1" ht="27.6" customHeight="1">
      <c r="A32" s="1018" t="s">
        <v>1226</v>
      </c>
      <c r="B32" s="1017">
        <v>2</v>
      </c>
      <c r="C32" s="1016">
        <v>224477</v>
      </c>
      <c r="D32" s="1016">
        <v>4</v>
      </c>
      <c r="E32" s="1016">
        <v>197092</v>
      </c>
      <c r="F32" s="1016">
        <v>39</v>
      </c>
      <c r="G32" s="1016">
        <v>884294</v>
      </c>
      <c r="H32" s="1016">
        <v>115</v>
      </c>
      <c r="I32" s="1016">
        <v>379674</v>
      </c>
      <c r="J32" s="1016">
        <v>26</v>
      </c>
      <c r="K32" s="1016">
        <v>206014</v>
      </c>
      <c r="L32" s="1016">
        <f t="shared" si="0"/>
        <v>186</v>
      </c>
      <c r="M32" s="1016">
        <f t="shared" si="1"/>
        <v>1891551</v>
      </c>
    </row>
    <row r="33" spans="1:13" s="308" customFormat="1" ht="27.6" customHeight="1" thickBot="1">
      <c r="A33" s="1015" t="s">
        <v>1522</v>
      </c>
      <c r="B33" s="1014">
        <v>2</v>
      </c>
      <c r="C33" s="1013">
        <v>224477</v>
      </c>
      <c r="D33" s="1013">
        <v>4</v>
      </c>
      <c r="E33" s="1013">
        <v>197092</v>
      </c>
      <c r="F33" s="1013">
        <v>40</v>
      </c>
      <c r="G33" s="1013">
        <v>904322</v>
      </c>
      <c r="H33" s="1013">
        <v>121</v>
      </c>
      <c r="I33" s="1013">
        <v>397157</v>
      </c>
      <c r="J33" s="1013">
        <v>34</v>
      </c>
      <c r="K33" s="1013">
        <v>223995</v>
      </c>
      <c r="L33" s="1013">
        <f t="shared" si="0"/>
        <v>201</v>
      </c>
      <c r="M33" s="1013">
        <f t="shared" si="1"/>
        <v>1947043</v>
      </c>
    </row>
    <row r="34" spans="1:13" s="308" customFormat="1" ht="18.95" customHeight="1">
      <c r="C34" s="1011"/>
      <c r="J34" s="1012"/>
      <c r="K34" s="2047" t="s">
        <v>1521</v>
      </c>
      <c r="L34" s="2216"/>
      <c r="M34" s="2216"/>
    </row>
    <row r="35" spans="1:13" s="308" customFormat="1" ht="18.95" customHeight="1">
      <c r="A35" s="308" t="s">
        <v>1520</v>
      </c>
      <c r="C35" s="1011"/>
    </row>
    <row r="36" spans="1:13" ht="18.95" customHeight="1">
      <c r="A36" s="308"/>
      <c r="B36" s="308"/>
      <c r="C36" s="1011"/>
      <c r="D36" s="308"/>
      <c r="E36" s="308"/>
      <c r="F36" s="308"/>
      <c r="G36" s="308"/>
      <c r="H36" s="308"/>
      <c r="I36" s="308"/>
      <c r="J36" s="308"/>
      <c r="K36" s="308"/>
      <c r="L36" s="308"/>
      <c r="M36" s="308"/>
    </row>
  </sheetData>
  <mergeCells count="2">
    <mergeCell ref="A3:A4"/>
    <mergeCell ref="K34:M34"/>
  </mergeCells>
  <phoneticPr fontId="3"/>
  <pageMargins left="0.98425196850393704" right="0.59055118110236227" top="0.59055118110236227" bottom="0.55118110236220474" header="0.51181102362204722" footer="0.51181102362204722"/>
  <pageSetup paperSize="9" scale="6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C2172-9C20-498B-86F8-2DCD0CD4E4D1}">
  <dimension ref="A1:D44"/>
  <sheetViews>
    <sheetView view="pageBreakPreview" zoomScaleNormal="100" zoomScaleSheetLayoutView="100" workbookViewId="0"/>
  </sheetViews>
  <sheetFormatPr defaultColWidth="10.75" defaultRowHeight="13.5"/>
  <cols>
    <col min="1" max="1" width="18.625" style="9" customWidth="1"/>
    <col min="2" max="3" width="25.625" style="9" customWidth="1"/>
    <col min="4" max="4" width="20.625" style="9" customWidth="1"/>
    <col min="5" max="16384" width="10.75" style="9"/>
  </cols>
  <sheetData>
    <row r="1" spans="1:4" ht="18.75">
      <c r="A1" s="223" t="s">
        <v>1576</v>
      </c>
    </row>
    <row r="2" spans="1:4" ht="24" customHeight="1" thickBot="1">
      <c r="C2" s="310" t="s">
        <v>1575</v>
      </c>
    </row>
    <row r="3" spans="1:4" ht="18" customHeight="1" thickBot="1">
      <c r="A3" s="1046" t="s">
        <v>1574</v>
      </c>
      <c r="B3" s="1045" t="s">
        <v>1573</v>
      </c>
      <c r="C3" s="1044" t="s">
        <v>1572</v>
      </c>
      <c r="D3" s="1043"/>
    </row>
    <row r="4" spans="1:4" ht="18" customHeight="1">
      <c r="A4" s="1041" t="s">
        <v>1532</v>
      </c>
      <c r="B4" s="1042">
        <v>1315402</v>
      </c>
      <c r="C4" s="1040">
        <f>B4/167795</f>
        <v>7.8393396704311806</v>
      </c>
      <c r="D4" s="85"/>
    </row>
    <row r="5" spans="1:4" ht="18" customHeight="1">
      <c r="A5" s="1041" t="s">
        <v>1531</v>
      </c>
      <c r="B5" s="1042">
        <v>1315402</v>
      </c>
      <c r="C5" s="1040">
        <f>B5/171547</f>
        <v>7.6678811054696379</v>
      </c>
      <c r="D5" s="85"/>
    </row>
    <row r="6" spans="1:4" ht="18" customHeight="1">
      <c r="A6" s="1041" t="s">
        <v>1530</v>
      </c>
      <c r="B6" s="1042">
        <v>1366117</v>
      </c>
      <c r="C6" s="1040">
        <f>B6/174905</f>
        <v>7.8106229095794859</v>
      </c>
      <c r="D6" s="85"/>
    </row>
    <row r="7" spans="1:4" ht="18" customHeight="1">
      <c r="A7" s="1041" t="s">
        <v>1529</v>
      </c>
      <c r="B7" s="1042">
        <v>1445747</v>
      </c>
      <c r="C7" s="1040">
        <f>B7/176668</f>
        <v>8.1834118233069937</v>
      </c>
      <c r="D7" s="85"/>
    </row>
    <row r="8" spans="1:4" ht="18" customHeight="1">
      <c r="A8" s="1041" t="s">
        <v>1571</v>
      </c>
      <c r="B8" s="1042">
        <v>1445747</v>
      </c>
      <c r="C8" s="1040">
        <f>B8/178862</f>
        <v>8.0830304927821448</v>
      </c>
      <c r="D8" s="85"/>
    </row>
    <row r="9" spans="1:4" ht="18" customHeight="1">
      <c r="A9" s="1041" t="s">
        <v>1570</v>
      </c>
      <c r="B9" s="1042">
        <v>1445647</v>
      </c>
      <c r="C9" s="1040">
        <f>B9/181250</f>
        <v>7.975983448275862</v>
      </c>
      <c r="D9" s="85"/>
    </row>
    <row r="10" spans="1:4" s="10" customFormat="1" ht="18" customHeight="1">
      <c r="A10" s="1041" t="s">
        <v>1569</v>
      </c>
      <c r="B10" s="1042">
        <v>1445647</v>
      </c>
      <c r="C10" s="1040">
        <f>B10/183393</f>
        <v>7.882781785564335</v>
      </c>
      <c r="D10" s="85"/>
    </row>
    <row r="11" spans="1:4" ht="18" customHeight="1">
      <c r="A11" s="1041" t="s">
        <v>1568</v>
      </c>
      <c r="B11" s="1042">
        <v>1445647</v>
      </c>
      <c r="C11" s="1040">
        <f>B11/185747</f>
        <v>7.7828820923083546</v>
      </c>
      <c r="D11" s="85"/>
    </row>
    <row r="12" spans="1:4" ht="18" customHeight="1">
      <c r="A12" s="1041" t="s">
        <v>1567</v>
      </c>
      <c r="B12" s="1042">
        <v>1482473</v>
      </c>
      <c r="C12" s="1040">
        <f>B12/187277</f>
        <v>7.9159373548273413</v>
      </c>
      <c r="D12" s="85"/>
    </row>
    <row r="13" spans="1:4" ht="18" customHeight="1">
      <c r="A13" s="1041" t="s">
        <v>1566</v>
      </c>
      <c r="B13" s="1042">
        <v>1484538</v>
      </c>
      <c r="C13" s="1040">
        <f>B13/188465</f>
        <v>7.8769957286498817</v>
      </c>
      <c r="D13" s="85"/>
    </row>
    <row r="14" spans="1:4" ht="18" customHeight="1">
      <c r="A14" s="1041" t="s">
        <v>1565</v>
      </c>
      <c r="B14" s="320">
        <v>1599538</v>
      </c>
      <c r="C14" s="1040">
        <f>B14/190576</f>
        <v>8.3931764755268237</v>
      </c>
      <c r="D14" s="85"/>
    </row>
    <row r="15" spans="1:4" ht="18" customHeight="1">
      <c r="A15" s="1041" t="s">
        <v>1564</v>
      </c>
      <c r="B15" s="320">
        <v>1622593</v>
      </c>
      <c r="C15" s="1040">
        <f>B15/192262</f>
        <v>8.4394888225442362</v>
      </c>
      <c r="D15" s="85"/>
    </row>
    <row r="16" spans="1:4" ht="18" customHeight="1">
      <c r="A16" s="1039" t="s">
        <v>1563</v>
      </c>
      <c r="B16" s="319">
        <v>1622693</v>
      </c>
      <c r="C16" s="1037">
        <v>8.3000000000000007</v>
      </c>
      <c r="D16" s="85"/>
    </row>
    <row r="17" spans="1:4" ht="18" customHeight="1">
      <c r="A17" s="1039" t="s">
        <v>1562</v>
      </c>
      <c r="B17" s="319">
        <v>1622693</v>
      </c>
      <c r="C17" s="1040">
        <f>B17/198176</f>
        <v>8.1881408445018575</v>
      </c>
      <c r="D17" s="85"/>
    </row>
    <row r="18" spans="1:4" ht="18" customHeight="1">
      <c r="A18" s="1039" t="s">
        <v>1561</v>
      </c>
      <c r="B18" s="319">
        <v>1622693</v>
      </c>
      <c r="C18" s="1040">
        <f>B18/199969</f>
        <v>8.1147227820312153</v>
      </c>
      <c r="D18" s="85"/>
    </row>
    <row r="19" spans="1:4" ht="18" customHeight="1">
      <c r="A19" s="1039" t="s">
        <v>1560</v>
      </c>
      <c r="B19" s="319">
        <v>1649922</v>
      </c>
      <c r="C19" s="1040">
        <f>B19/203435</f>
        <v>8.1103153341362102</v>
      </c>
      <c r="D19" s="85"/>
    </row>
    <row r="20" spans="1:4" ht="18" customHeight="1">
      <c r="A20" s="1039" t="s">
        <v>1237</v>
      </c>
      <c r="B20" s="319">
        <v>1674923</v>
      </c>
      <c r="C20" s="1040">
        <v>8.1</v>
      </c>
      <c r="D20" s="85"/>
    </row>
    <row r="21" spans="1:4" ht="18" customHeight="1">
      <c r="A21" s="1039" t="s">
        <v>1236</v>
      </c>
      <c r="B21" s="319">
        <v>1710865</v>
      </c>
      <c r="C21" s="1037">
        <v>8.17</v>
      </c>
      <c r="D21" s="85"/>
    </row>
    <row r="22" spans="1:4" ht="18" customHeight="1">
      <c r="A22" s="1039" t="s">
        <v>1235</v>
      </c>
      <c r="B22" s="319">
        <v>1714265</v>
      </c>
      <c r="C22" s="1037">
        <v>8.07</v>
      </c>
      <c r="D22" s="85"/>
    </row>
    <row r="23" spans="1:4" ht="18" customHeight="1">
      <c r="A23" s="1039" t="s">
        <v>1234</v>
      </c>
      <c r="B23" s="319">
        <v>1719756</v>
      </c>
      <c r="C23" s="1037">
        <v>8.1</v>
      </c>
      <c r="D23" s="85"/>
    </row>
    <row r="24" spans="1:4" ht="18" customHeight="1">
      <c r="A24" s="1039" t="s">
        <v>1233</v>
      </c>
      <c r="B24" s="319">
        <v>1722223</v>
      </c>
      <c r="C24" s="1037">
        <v>7.97</v>
      </c>
      <c r="D24" s="85"/>
    </row>
    <row r="25" spans="1:4" ht="18" customHeight="1">
      <c r="A25" s="1039" t="s">
        <v>1232</v>
      </c>
      <c r="B25" s="1038">
        <v>1737051</v>
      </c>
      <c r="C25" s="1037">
        <v>8</v>
      </c>
      <c r="D25" s="85"/>
    </row>
    <row r="26" spans="1:4" ht="18" customHeight="1">
      <c r="A26" s="1039" t="s">
        <v>1231</v>
      </c>
      <c r="B26" s="1038">
        <v>1757051</v>
      </c>
      <c r="C26" s="1037">
        <v>7.99</v>
      </c>
      <c r="D26" s="85"/>
    </row>
    <row r="27" spans="1:4" ht="18" customHeight="1">
      <c r="A27" s="1039" t="s">
        <v>1525</v>
      </c>
      <c r="B27" s="1038">
        <v>1796313</v>
      </c>
      <c r="C27" s="1037">
        <v>8.1</v>
      </c>
      <c r="D27" s="85"/>
    </row>
    <row r="28" spans="1:4" ht="18" customHeight="1">
      <c r="A28" s="1039" t="s">
        <v>1492</v>
      </c>
      <c r="B28" s="1038">
        <v>1838954</v>
      </c>
      <c r="C28" s="1037">
        <v>8.0500000000000007</v>
      </c>
    </row>
    <row r="29" spans="1:4" ht="18" customHeight="1">
      <c r="A29" s="1039" t="s">
        <v>1491</v>
      </c>
      <c r="B29" s="1038">
        <v>1854848</v>
      </c>
      <c r="C29" s="1037">
        <v>8.01</v>
      </c>
    </row>
    <row r="30" spans="1:4" ht="18" customHeight="1">
      <c r="A30" s="1039" t="s">
        <v>1490</v>
      </c>
      <c r="B30" s="1038">
        <v>1866589</v>
      </c>
      <c r="C30" s="1037">
        <v>7.95</v>
      </c>
    </row>
    <row r="31" spans="1:4" ht="18" customHeight="1">
      <c r="A31" s="1039" t="s">
        <v>1559</v>
      </c>
      <c r="B31" s="1038">
        <v>1891551</v>
      </c>
      <c r="C31" s="1037">
        <v>7.94</v>
      </c>
    </row>
    <row r="32" spans="1:4" ht="18" customHeight="1" thickBot="1">
      <c r="A32" s="1036" t="s">
        <v>1558</v>
      </c>
      <c r="B32" s="1035">
        <v>1947042</v>
      </c>
      <c r="C32" s="1034">
        <v>8.0399999999999991</v>
      </c>
    </row>
    <row r="33" spans="1:3" ht="18" customHeight="1">
      <c r="C33" s="310" t="s">
        <v>1521</v>
      </c>
    </row>
    <row r="34" spans="1:3" ht="18" customHeight="1">
      <c r="A34" s="1" t="s">
        <v>1557</v>
      </c>
    </row>
    <row r="35" spans="1:3" ht="18" customHeight="1">
      <c r="A35" s="9" t="s">
        <v>1556</v>
      </c>
    </row>
    <row r="36" spans="1:3" ht="14.25" customHeight="1"/>
    <row r="37" spans="1:3" ht="18" customHeight="1">
      <c r="A37" s="9" t="s">
        <v>1123</v>
      </c>
    </row>
    <row r="38" spans="1:3" ht="18" customHeight="1">
      <c r="A38" s="9" t="s">
        <v>1555</v>
      </c>
    </row>
    <row r="39" spans="1:3" ht="18" customHeight="1">
      <c r="A39" s="9" t="s">
        <v>1554</v>
      </c>
      <c r="C39" s="310" t="s">
        <v>1553</v>
      </c>
    </row>
    <row r="40" spans="1:3" ht="18" customHeight="1">
      <c r="A40" s="9" t="s">
        <v>1552</v>
      </c>
      <c r="C40" s="310" t="s">
        <v>1551</v>
      </c>
    </row>
    <row r="41" spans="1:3" ht="18" customHeight="1">
      <c r="A41" s="1" t="s">
        <v>1550</v>
      </c>
      <c r="C41" s="7" t="s">
        <v>1549</v>
      </c>
    </row>
    <row r="42" spans="1:3" ht="18" customHeight="1">
      <c r="A42" s="9" t="s">
        <v>1548</v>
      </c>
      <c r="C42" s="310" t="s">
        <v>1547</v>
      </c>
    </row>
    <row r="43" spans="1:3" ht="18" customHeight="1">
      <c r="A43" s="9" t="s">
        <v>1546</v>
      </c>
      <c r="C43" s="310" t="s">
        <v>1545</v>
      </c>
    </row>
    <row r="44" spans="1:3" ht="10.5" customHeight="1">
      <c r="C44" s="310"/>
    </row>
  </sheetData>
  <phoneticPr fontId="3"/>
  <printOptions horizontalCentered="1"/>
  <pageMargins left="0.98425196850393704" right="0.98425196850393704" top="1.1811023622047245" bottom="1.1811023622047245" header="0.51181102362204722" footer="0.51181102362204722"/>
  <pageSetup paperSize="9" scale="9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ABF65-CFB0-4545-A5BE-7EC171D47CA9}">
  <dimension ref="A1:E170"/>
  <sheetViews>
    <sheetView view="pageBreakPreview" zoomScaleNormal="100" zoomScaleSheetLayoutView="100" workbookViewId="0"/>
  </sheetViews>
  <sheetFormatPr defaultRowHeight="13.5"/>
  <cols>
    <col min="1" max="1" width="13.75" style="1" customWidth="1"/>
    <col min="2" max="2" width="80.5" style="1" customWidth="1"/>
    <col min="3" max="3" width="8.75" style="1" customWidth="1"/>
    <col min="4" max="16384" width="9" style="1"/>
  </cols>
  <sheetData>
    <row r="1" spans="1:2" ht="17.25">
      <c r="A1" s="201" t="s">
        <v>2581</v>
      </c>
    </row>
    <row r="2" spans="1:2" ht="14.25" thickBot="1"/>
    <row r="3" spans="1:2" ht="15.95" customHeight="1">
      <c r="A3" s="1839" t="s">
        <v>2441</v>
      </c>
      <c r="B3" s="1837" t="s">
        <v>2260</v>
      </c>
    </row>
    <row r="4" spans="1:2" ht="15.95" customHeight="1" thickBot="1">
      <c r="A4" s="1836"/>
      <c r="B4" s="1835" t="s">
        <v>2580</v>
      </c>
    </row>
    <row r="5" spans="1:2" ht="15.95" customHeight="1">
      <c r="A5" s="1836"/>
      <c r="B5" s="1837" t="s">
        <v>2439</v>
      </c>
    </row>
    <row r="6" spans="1:2" ht="15.95" customHeight="1">
      <c r="A6" s="1836"/>
      <c r="B6" s="1836" t="s">
        <v>2579</v>
      </c>
    </row>
    <row r="7" spans="1:2" ht="15.95" customHeight="1" thickBot="1">
      <c r="A7" s="1836"/>
      <c r="B7" s="1843" t="s">
        <v>2578</v>
      </c>
    </row>
    <row r="8" spans="1:2" ht="15.95" customHeight="1">
      <c r="A8" s="1836"/>
      <c r="B8" s="1837" t="s">
        <v>2437</v>
      </c>
    </row>
    <row r="9" spans="1:2" ht="15.95" customHeight="1" thickBot="1">
      <c r="A9" s="1836"/>
      <c r="B9" s="1835" t="s">
        <v>2577</v>
      </c>
    </row>
    <row r="10" spans="1:2" ht="15.95" customHeight="1">
      <c r="A10" s="1836"/>
      <c r="B10" s="1837" t="s">
        <v>2576</v>
      </c>
    </row>
    <row r="11" spans="1:2" ht="15.95" customHeight="1">
      <c r="A11" s="1836"/>
      <c r="B11" s="1836" t="s">
        <v>2575</v>
      </c>
    </row>
    <row r="12" spans="1:2" ht="15.95" customHeight="1" thickBot="1">
      <c r="A12" s="1836"/>
      <c r="B12" s="1835" t="s">
        <v>2566</v>
      </c>
    </row>
    <row r="13" spans="1:2" ht="15.95" customHeight="1">
      <c r="A13" s="1836"/>
      <c r="B13" s="1837" t="s">
        <v>2574</v>
      </c>
    </row>
    <row r="14" spans="1:2" ht="15.95" customHeight="1">
      <c r="A14" s="1836"/>
      <c r="B14" s="1836" t="s">
        <v>2573</v>
      </c>
    </row>
    <row r="15" spans="1:2" ht="15.95" customHeight="1" thickBot="1">
      <c r="A15" s="1836"/>
      <c r="B15" s="1836" t="s">
        <v>2448</v>
      </c>
    </row>
    <row r="16" spans="1:2" ht="15.95" customHeight="1">
      <c r="A16" s="1836"/>
      <c r="B16" s="1837" t="s">
        <v>2572</v>
      </c>
    </row>
    <row r="17" spans="1:2" ht="15.95" customHeight="1">
      <c r="A17" s="1836"/>
      <c r="B17" s="1836" t="s">
        <v>2571</v>
      </c>
    </row>
    <row r="18" spans="1:2" ht="15.95" customHeight="1" thickBot="1">
      <c r="A18" s="1836"/>
      <c r="B18" s="1835" t="s">
        <v>2566</v>
      </c>
    </row>
    <row r="19" spans="1:2" ht="15.95" customHeight="1">
      <c r="A19" s="1836"/>
      <c r="B19" s="1837" t="s">
        <v>2570</v>
      </c>
    </row>
    <row r="20" spans="1:2" ht="15.95" customHeight="1">
      <c r="A20" s="1836"/>
      <c r="B20" s="1836" t="s">
        <v>2569</v>
      </c>
    </row>
    <row r="21" spans="1:2" ht="15.95" customHeight="1" thickBot="1">
      <c r="A21" s="1836"/>
      <c r="B21" s="1835" t="s">
        <v>2566</v>
      </c>
    </row>
    <row r="22" spans="1:2" ht="15.95" customHeight="1">
      <c r="A22" s="1836"/>
      <c r="B22" s="1837" t="s">
        <v>2568</v>
      </c>
    </row>
    <row r="23" spans="1:2" ht="15.95" customHeight="1">
      <c r="A23" s="1836"/>
      <c r="B23" s="1836" t="s">
        <v>2567</v>
      </c>
    </row>
    <row r="24" spans="1:2" ht="15.95" customHeight="1" thickBot="1">
      <c r="A24" s="1836"/>
      <c r="B24" s="1835" t="s">
        <v>2566</v>
      </c>
    </row>
    <row r="25" spans="1:2" ht="15.95" customHeight="1">
      <c r="A25" s="1836"/>
      <c r="B25" s="1837" t="s">
        <v>2565</v>
      </c>
    </row>
    <row r="26" spans="1:2" ht="15.95" customHeight="1">
      <c r="A26" s="1836"/>
      <c r="B26" s="1836" t="s">
        <v>2564</v>
      </c>
    </row>
    <row r="27" spans="1:2" ht="15.95" customHeight="1" thickBot="1">
      <c r="A27" s="1836"/>
      <c r="B27" s="1835" t="s">
        <v>2563</v>
      </c>
    </row>
    <row r="28" spans="1:2" ht="15.95" customHeight="1">
      <c r="A28" s="1836"/>
      <c r="B28" s="1837" t="s">
        <v>2562</v>
      </c>
    </row>
    <row r="29" spans="1:2" ht="15.95" customHeight="1">
      <c r="A29" s="1836"/>
      <c r="B29" s="1836" t="s">
        <v>2561</v>
      </c>
    </row>
    <row r="30" spans="1:2" ht="15.95" customHeight="1" thickBot="1">
      <c r="A30" s="1836"/>
      <c r="B30" s="1835" t="s">
        <v>2508</v>
      </c>
    </row>
    <row r="31" spans="1:2" ht="15.95" customHeight="1">
      <c r="A31" s="1836"/>
      <c r="B31" s="1837" t="s">
        <v>2560</v>
      </c>
    </row>
    <row r="32" spans="1:2" ht="15.95" customHeight="1">
      <c r="A32" s="1836"/>
      <c r="B32" s="1836" t="s">
        <v>2559</v>
      </c>
    </row>
    <row r="33" spans="1:2" ht="15.95" customHeight="1" thickBot="1">
      <c r="A33" s="1836"/>
      <c r="B33" s="1836" t="s">
        <v>2558</v>
      </c>
    </row>
    <row r="34" spans="1:2" ht="15.95" customHeight="1">
      <c r="A34" s="1836"/>
      <c r="B34" s="1837" t="s">
        <v>2415</v>
      </c>
    </row>
    <row r="35" spans="1:2" ht="15.95" customHeight="1">
      <c r="A35" s="1836"/>
      <c r="B35" s="1836" t="s">
        <v>2557</v>
      </c>
    </row>
    <row r="36" spans="1:2" ht="15.95" customHeight="1">
      <c r="A36" s="1836"/>
      <c r="B36" s="1836" t="s">
        <v>2556</v>
      </c>
    </row>
    <row r="37" spans="1:2" ht="15.95" customHeight="1" thickBot="1">
      <c r="A37" s="1836"/>
      <c r="B37" s="1836" t="s">
        <v>2555</v>
      </c>
    </row>
    <row r="38" spans="1:2" ht="15.95" customHeight="1">
      <c r="A38" s="1836"/>
      <c r="B38" s="1837" t="s">
        <v>2413</v>
      </c>
    </row>
    <row r="39" spans="1:2" ht="15.95" customHeight="1">
      <c r="A39" s="1836"/>
      <c r="B39" s="1836" t="s">
        <v>2554</v>
      </c>
    </row>
    <row r="40" spans="1:2" ht="15.95" customHeight="1" thickBot="1">
      <c r="A40" s="1836"/>
      <c r="B40" s="1836" t="s">
        <v>2553</v>
      </c>
    </row>
    <row r="41" spans="1:2" ht="15.95" customHeight="1">
      <c r="A41" s="1839" t="s">
        <v>2411</v>
      </c>
      <c r="B41" s="1837" t="s">
        <v>2552</v>
      </c>
    </row>
    <row r="42" spans="1:2" ht="15.95" customHeight="1" thickBot="1">
      <c r="A42" s="1836"/>
      <c r="B42" s="1836" t="s">
        <v>2551</v>
      </c>
    </row>
    <row r="43" spans="1:2" ht="15.95" customHeight="1">
      <c r="A43" s="1836"/>
      <c r="B43" s="1837" t="s">
        <v>2550</v>
      </c>
    </row>
    <row r="44" spans="1:2" ht="15.95" customHeight="1" thickBot="1">
      <c r="A44" s="1836"/>
      <c r="B44" s="1835" t="s">
        <v>2549</v>
      </c>
    </row>
    <row r="45" spans="1:2" ht="15.95" customHeight="1">
      <c r="A45" s="1836"/>
      <c r="B45" s="1837" t="s">
        <v>2548</v>
      </c>
    </row>
    <row r="46" spans="1:2" ht="15.95" customHeight="1">
      <c r="A46" s="1836"/>
      <c r="B46" s="1836" t="s">
        <v>2547</v>
      </c>
    </row>
    <row r="47" spans="1:2" ht="15.95" customHeight="1" thickBot="1">
      <c r="A47" s="1836"/>
      <c r="B47" s="1835" t="s">
        <v>2546</v>
      </c>
    </row>
    <row r="48" spans="1:2" ht="15.95" customHeight="1">
      <c r="A48" s="1836"/>
      <c r="B48" s="1837" t="s">
        <v>2403</v>
      </c>
    </row>
    <row r="49" spans="1:2" ht="15.95" customHeight="1" thickBot="1">
      <c r="A49" s="1835"/>
      <c r="B49" s="1835" t="s">
        <v>2545</v>
      </c>
    </row>
    <row r="50" spans="1:2" ht="15.95" customHeight="1">
      <c r="A50" s="1839" t="s">
        <v>2411</v>
      </c>
      <c r="B50" s="1837" t="s">
        <v>2400</v>
      </c>
    </row>
    <row r="51" spans="1:2" ht="15.95" customHeight="1">
      <c r="A51" s="1836"/>
      <c r="B51" s="1836" t="s">
        <v>2544</v>
      </c>
    </row>
    <row r="52" spans="1:2" ht="15.95" customHeight="1">
      <c r="A52" s="1836"/>
      <c r="B52" s="1836" t="s">
        <v>2543</v>
      </c>
    </row>
    <row r="53" spans="1:2" ht="15.95" customHeight="1" thickBot="1">
      <c r="A53" s="1836"/>
      <c r="B53" s="1835" t="s">
        <v>2542</v>
      </c>
    </row>
    <row r="54" spans="1:2" ht="15.95" customHeight="1">
      <c r="A54" s="1836"/>
      <c r="B54" s="1836" t="s">
        <v>2397</v>
      </c>
    </row>
    <row r="55" spans="1:2" ht="15.95" customHeight="1">
      <c r="A55" s="1836"/>
      <c r="B55" s="1836" t="s">
        <v>2541</v>
      </c>
    </row>
    <row r="56" spans="1:2" ht="15.95" customHeight="1">
      <c r="A56" s="1836"/>
      <c r="B56" s="1836" t="s">
        <v>2540</v>
      </c>
    </row>
    <row r="57" spans="1:2" ht="15.95" customHeight="1" thickBot="1">
      <c r="A57" s="1836"/>
      <c r="B57" s="1835" t="s">
        <v>2537</v>
      </c>
    </row>
    <row r="58" spans="1:2" ht="15.95" customHeight="1">
      <c r="A58" s="1844"/>
      <c r="B58" s="1837" t="s">
        <v>2395</v>
      </c>
    </row>
    <row r="59" spans="1:2" ht="15.95" customHeight="1">
      <c r="A59" s="1836"/>
      <c r="B59" s="1836" t="s">
        <v>2539</v>
      </c>
    </row>
    <row r="60" spans="1:2" ht="15.75" customHeight="1">
      <c r="A60" s="1836"/>
      <c r="B60" s="1996" t="s">
        <v>2538</v>
      </c>
    </row>
    <row r="61" spans="1:2" ht="15.75" customHeight="1">
      <c r="A61" s="1836"/>
      <c r="B61" s="1996"/>
    </row>
    <row r="62" spans="1:2" ht="15.75" customHeight="1">
      <c r="A62" s="1836"/>
      <c r="B62" s="1996"/>
    </row>
    <row r="63" spans="1:2" ht="18.75" customHeight="1">
      <c r="A63" s="1836"/>
      <c r="B63" s="1996"/>
    </row>
    <row r="64" spans="1:2" ht="15.95" customHeight="1" thickBot="1">
      <c r="A64" s="1836"/>
      <c r="B64" s="1836" t="s">
        <v>2537</v>
      </c>
    </row>
    <row r="65" spans="1:2" ht="15.95" customHeight="1">
      <c r="A65" s="1836"/>
      <c r="B65" s="1837" t="s">
        <v>2391</v>
      </c>
    </row>
    <row r="66" spans="1:2" ht="15.95" customHeight="1" thickBot="1">
      <c r="A66" s="1836"/>
      <c r="B66" s="1835" t="s">
        <v>2536</v>
      </c>
    </row>
    <row r="67" spans="1:2" ht="15.95" customHeight="1">
      <c r="A67" s="1836"/>
      <c r="B67" s="1836" t="s">
        <v>2389</v>
      </c>
    </row>
    <row r="68" spans="1:2" ht="15.95" customHeight="1" thickBot="1">
      <c r="A68" s="1836"/>
      <c r="B68" s="1835" t="s">
        <v>2535</v>
      </c>
    </row>
    <row r="69" spans="1:2" ht="15.95" customHeight="1">
      <c r="A69" s="1844"/>
      <c r="B69" s="1837" t="s">
        <v>2534</v>
      </c>
    </row>
    <row r="70" spans="1:2" ht="15.95" customHeight="1">
      <c r="A70" s="1836"/>
      <c r="B70" s="1836" t="s">
        <v>2533</v>
      </c>
    </row>
    <row r="71" spans="1:2" ht="15.95" customHeight="1" thickBot="1">
      <c r="A71" s="1836"/>
      <c r="B71" s="1836" t="s">
        <v>2532</v>
      </c>
    </row>
    <row r="72" spans="1:2" ht="15.95" customHeight="1">
      <c r="A72" s="1836"/>
      <c r="B72" s="1837" t="s">
        <v>2531</v>
      </c>
    </row>
    <row r="73" spans="1:2" ht="15.95" customHeight="1">
      <c r="A73" s="1836"/>
      <c r="B73" s="1836" t="s">
        <v>2530</v>
      </c>
    </row>
    <row r="74" spans="1:2" ht="15.95" customHeight="1" thickBot="1">
      <c r="A74" s="1836"/>
      <c r="B74" s="1835" t="s">
        <v>2527</v>
      </c>
    </row>
    <row r="75" spans="1:2" ht="15.95" customHeight="1">
      <c r="A75" s="1836"/>
      <c r="B75" s="1836" t="s">
        <v>2529</v>
      </c>
    </row>
    <row r="76" spans="1:2" ht="15.95" customHeight="1">
      <c r="A76" s="1836"/>
      <c r="B76" s="1836" t="s">
        <v>2528</v>
      </c>
    </row>
    <row r="77" spans="1:2" ht="15.95" customHeight="1" thickBot="1">
      <c r="A77" s="1836"/>
      <c r="B77" s="1836" t="s">
        <v>2527</v>
      </c>
    </row>
    <row r="78" spans="1:2" ht="15.95" customHeight="1">
      <c r="A78" s="1837" t="s">
        <v>2526</v>
      </c>
      <c r="B78" s="1837" t="s">
        <v>2525</v>
      </c>
    </row>
    <row r="79" spans="1:2" ht="15.95" customHeight="1">
      <c r="A79" s="1836"/>
      <c r="B79" s="1836" t="s">
        <v>2524</v>
      </c>
    </row>
    <row r="80" spans="1:2" ht="15.95" customHeight="1">
      <c r="A80" s="1836"/>
      <c r="B80" s="1836" t="s">
        <v>2523</v>
      </c>
    </row>
    <row r="81" spans="1:2" ht="15.95" customHeight="1">
      <c r="A81" s="1836" t="s">
        <v>2522</v>
      </c>
      <c r="B81" s="1836" t="s">
        <v>2521</v>
      </c>
    </row>
    <row r="82" spans="1:2" ht="15.95" customHeight="1" thickBot="1">
      <c r="A82" s="1836"/>
      <c r="B82" s="1836" t="s">
        <v>2520</v>
      </c>
    </row>
    <row r="83" spans="1:2" ht="15.75" customHeight="1">
      <c r="A83" s="1836"/>
      <c r="B83" s="1837" t="s">
        <v>2519</v>
      </c>
    </row>
    <row r="84" spans="1:2" ht="15.75" customHeight="1">
      <c r="A84" s="1836"/>
      <c r="B84" s="1836" t="s">
        <v>2518</v>
      </c>
    </row>
    <row r="85" spans="1:2" ht="15.75" customHeight="1" thickBot="1">
      <c r="A85" s="1836"/>
      <c r="B85" s="1835" t="s">
        <v>2517</v>
      </c>
    </row>
    <row r="86" spans="1:2" ht="15.75" customHeight="1">
      <c r="A86" s="1836"/>
      <c r="B86" s="1837" t="s">
        <v>2516</v>
      </c>
    </row>
    <row r="87" spans="1:2" ht="15.75" customHeight="1">
      <c r="A87" s="1836"/>
      <c r="B87" s="1836" t="s">
        <v>2515</v>
      </c>
    </row>
    <row r="88" spans="1:2" ht="15.75" customHeight="1" thickBot="1">
      <c r="A88" s="1836"/>
      <c r="B88" s="1835" t="s">
        <v>2514</v>
      </c>
    </row>
    <row r="89" spans="1:2" ht="15.75" customHeight="1">
      <c r="A89" s="1844"/>
      <c r="B89" s="1837" t="s">
        <v>2513</v>
      </c>
    </row>
    <row r="90" spans="1:2" ht="15.75" customHeight="1">
      <c r="A90" s="1836"/>
      <c r="B90" s="1836" t="s">
        <v>2512</v>
      </c>
    </row>
    <row r="91" spans="1:2" ht="15.75" customHeight="1" thickBot="1">
      <c r="A91" s="1835"/>
      <c r="B91" s="1835" t="s">
        <v>2448</v>
      </c>
    </row>
    <row r="92" spans="1:2" ht="15.75" customHeight="1">
      <c r="A92" s="1848" t="s">
        <v>2365</v>
      </c>
      <c r="B92" s="1837" t="s">
        <v>2511</v>
      </c>
    </row>
    <row r="93" spans="1:2" ht="15.75" customHeight="1">
      <c r="A93" s="1836"/>
      <c r="B93" s="1836" t="s">
        <v>2510</v>
      </c>
    </row>
    <row r="94" spans="1:2" ht="15.75" customHeight="1">
      <c r="A94" s="1836"/>
      <c r="B94" s="1836" t="s">
        <v>2509</v>
      </c>
    </row>
    <row r="95" spans="1:2" ht="15.75" customHeight="1">
      <c r="A95" s="1836"/>
      <c r="B95" s="1836" t="s">
        <v>2508</v>
      </c>
    </row>
    <row r="96" spans="1:2" ht="15.75" customHeight="1" thickBot="1">
      <c r="A96" s="1836"/>
      <c r="B96" s="1836" t="s">
        <v>2507</v>
      </c>
    </row>
    <row r="97" spans="1:2" ht="15.75" customHeight="1">
      <c r="A97" s="1836"/>
      <c r="B97" s="1837" t="s">
        <v>2360</v>
      </c>
    </row>
    <row r="98" spans="1:2" ht="15.75" customHeight="1" thickBot="1">
      <c r="A98" s="1836"/>
      <c r="B98" s="1835" t="s">
        <v>2506</v>
      </c>
    </row>
    <row r="99" spans="1:2" ht="15.75" customHeight="1">
      <c r="A99" s="1836"/>
      <c r="B99" s="1836" t="s">
        <v>2357</v>
      </c>
    </row>
    <row r="100" spans="1:2" ht="15.75" customHeight="1" thickBot="1">
      <c r="A100" s="1836"/>
      <c r="B100" s="1835" t="s">
        <v>2506</v>
      </c>
    </row>
    <row r="101" spans="1:2" ht="15.95" customHeight="1">
      <c r="A101" s="1844"/>
      <c r="B101" s="1837" t="s">
        <v>2505</v>
      </c>
    </row>
    <row r="102" spans="1:2" ht="15.95" customHeight="1">
      <c r="A102" s="1836"/>
      <c r="B102" s="1836" t="s">
        <v>2504</v>
      </c>
    </row>
    <row r="103" spans="1:2" ht="15.95" customHeight="1" thickBot="1">
      <c r="A103" s="1836"/>
      <c r="B103" s="1835" t="s">
        <v>2503</v>
      </c>
    </row>
    <row r="104" spans="1:2" ht="15.95" customHeight="1">
      <c r="A104" s="1844"/>
      <c r="B104" s="1837" t="s">
        <v>2502</v>
      </c>
    </row>
    <row r="105" spans="1:2" ht="15.95" customHeight="1">
      <c r="A105" s="1836"/>
      <c r="B105" s="1836" t="s">
        <v>2501</v>
      </c>
    </row>
    <row r="106" spans="1:2" s="224" customFormat="1" ht="15.95" customHeight="1" thickBot="1">
      <c r="A106" s="1843"/>
      <c r="B106" s="1841" t="s">
        <v>2448</v>
      </c>
    </row>
    <row r="107" spans="1:2" ht="15.95" customHeight="1">
      <c r="A107" s="1844"/>
      <c r="B107" s="1837" t="s">
        <v>2500</v>
      </c>
    </row>
    <row r="108" spans="1:2" ht="15.95" customHeight="1">
      <c r="A108" s="1836"/>
      <c r="B108" s="1836" t="s">
        <v>2499</v>
      </c>
    </row>
    <row r="109" spans="1:2" ht="15.95" customHeight="1" thickBot="1">
      <c r="A109" s="1836"/>
      <c r="B109" s="1835" t="s">
        <v>2448</v>
      </c>
    </row>
    <row r="110" spans="1:2" ht="15.95" customHeight="1">
      <c r="A110" s="1844"/>
      <c r="B110" s="1837" t="s">
        <v>2498</v>
      </c>
    </row>
    <row r="111" spans="1:2" ht="15.95" customHeight="1">
      <c r="A111" s="1836"/>
      <c r="B111" s="1836" t="s">
        <v>2497</v>
      </c>
    </row>
    <row r="112" spans="1:2" ht="15.95" customHeight="1">
      <c r="A112" s="1836"/>
      <c r="B112" s="1836" t="s">
        <v>2496</v>
      </c>
    </row>
    <row r="113" spans="1:2" ht="15.95" customHeight="1">
      <c r="A113" s="1836"/>
      <c r="B113" s="1836" t="s">
        <v>2495</v>
      </c>
    </row>
    <row r="114" spans="1:2" ht="15.95" customHeight="1" thickBot="1">
      <c r="A114" s="1836"/>
      <c r="B114" s="1836" t="s">
        <v>2494</v>
      </c>
    </row>
    <row r="115" spans="1:2" ht="15.95" customHeight="1">
      <c r="A115" s="1997" t="s">
        <v>2471</v>
      </c>
      <c r="B115" s="1837" t="s">
        <v>2493</v>
      </c>
    </row>
    <row r="116" spans="1:2" ht="15.95" customHeight="1">
      <c r="A116" s="1998"/>
      <c r="B116" s="1836" t="s">
        <v>2492</v>
      </c>
    </row>
    <row r="117" spans="1:2" ht="15.95" customHeight="1" thickBot="1">
      <c r="A117" s="1836"/>
      <c r="B117" s="1835" t="s">
        <v>2448</v>
      </c>
    </row>
    <row r="118" spans="1:2" ht="15.95" customHeight="1">
      <c r="A118" s="1836"/>
      <c r="B118" s="1837" t="s">
        <v>2491</v>
      </c>
    </row>
    <row r="119" spans="1:2" ht="15.95" customHeight="1">
      <c r="A119" s="1836"/>
      <c r="B119" s="1836" t="s">
        <v>2490</v>
      </c>
    </row>
    <row r="120" spans="1:2" s="224" customFormat="1" ht="15.95" customHeight="1" thickBot="1">
      <c r="A120" s="1843"/>
      <c r="B120" s="1843" t="s">
        <v>2448</v>
      </c>
    </row>
    <row r="121" spans="1:2" ht="15.95" customHeight="1">
      <c r="A121" s="1844"/>
      <c r="B121" s="1847" t="s">
        <v>2489</v>
      </c>
    </row>
    <row r="122" spans="1:2" ht="15.95" customHeight="1">
      <c r="A122" s="1836"/>
      <c r="B122" s="1846" t="s">
        <v>2488</v>
      </c>
    </row>
    <row r="123" spans="1:2" ht="15.95" customHeight="1">
      <c r="A123" s="1836"/>
      <c r="B123" s="1846" t="s">
        <v>2487</v>
      </c>
    </row>
    <row r="124" spans="1:2" ht="15.95" customHeight="1">
      <c r="A124" s="1836"/>
      <c r="B124" s="1846" t="s">
        <v>2486</v>
      </c>
    </row>
    <row r="125" spans="1:2" ht="15.95" customHeight="1" thickBot="1">
      <c r="A125" s="1836"/>
      <c r="B125" s="1836" t="s">
        <v>2485</v>
      </c>
    </row>
    <row r="126" spans="1:2" ht="15.95" customHeight="1">
      <c r="A126" s="1836"/>
      <c r="B126" s="1837" t="s">
        <v>2484</v>
      </c>
    </row>
    <row r="127" spans="1:2" ht="15.95" customHeight="1">
      <c r="A127" s="1836"/>
      <c r="B127" s="1836" t="s">
        <v>2483</v>
      </c>
    </row>
    <row r="128" spans="1:2" ht="15.95" customHeight="1" thickBot="1">
      <c r="A128" s="1836"/>
      <c r="B128" s="1836" t="s">
        <v>2480</v>
      </c>
    </row>
    <row r="129" spans="1:2" ht="15.95" customHeight="1">
      <c r="A129" s="1845"/>
      <c r="B129" s="1837" t="s">
        <v>2482</v>
      </c>
    </row>
    <row r="130" spans="1:2" ht="15.95" customHeight="1">
      <c r="A130" s="1838"/>
      <c r="B130" s="1836" t="s">
        <v>2481</v>
      </c>
    </row>
    <row r="131" spans="1:2" ht="15.95" customHeight="1" thickBot="1">
      <c r="A131" s="1836"/>
      <c r="B131" s="1836" t="s">
        <v>2480</v>
      </c>
    </row>
    <row r="132" spans="1:2" ht="15.95" customHeight="1">
      <c r="A132" s="1844"/>
      <c r="B132" s="1837" t="s">
        <v>2479</v>
      </c>
    </row>
    <row r="133" spans="1:2" ht="15.95" customHeight="1">
      <c r="A133" s="1836"/>
      <c r="B133" s="1836" t="s">
        <v>2478</v>
      </c>
    </row>
    <row r="134" spans="1:2" ht="15.95" customHeight="1" thickBot="1">
      <c r="A134" s="1836"/>
      <c r="B134" s="1836" t="s">
        <v>2448</v>
      </c>
    </row>
    <row r="135" spans="1:2" ht="15.95" customHeight="1">
      <c r="A135" s="1836"/>
      <c r="B135" s="1837" t="s">
        <v>2477</v>
      </c>
    </row>
    <row r="136" spans="1:2" ht="15.95" customHeight="1">
      <c r="A136" s="1836"/>
      <c r="B136" s="1836" t="s">
        <v>2476</v>
      </c>
    </row>
    <row r="137" spans="1:2" ht="15.95" customHeight="1" thickBot="1">
      <c r="A137" s="1836"/>
      <c r="B137" s="1836" t="s">
        <v>2448</v>
      </c>
    </row>
    <row r="138" spans="1:2" ht="15.95" customHeight="1">
      <c r="A138" s="1836"/>
      <c r="B138" s="1837" t="s">
        <v>2475</v>
      </c>
    </row>
    <row r="139" spans="1:2" ht="15.95" customHeight="1">
      <c r="A139" s="1836"/>
      <c r="B139" s="1836" t="s">
        <v>2474</v>
      </c>
    </row>
    <row r="140" spans="1:2" ht="15.95" customHeight="1" thickBot="1">
      <c r="A140" s="1836"/>
      <c r="B140" s="1835" t="s">
        <v>2448</v>
      </c>
    </row>
    <row r="141" spans="1:2" ht="15.95" customHeight="1">
      <c r="A141" s="1836"/>
      <c r="B141" s="1836" t="s">
        <v>2473</v>
      </c>
    </row>
    <row r="142" spans="1:2" ht="15.95" customHeight="1">
      <c r="A142" s="1836"/>
      <c r="B142" s="1836" t="s">
        <v>2472</v>
      </c>
    </row>
    <row r="143" spans="1:2" ht="15.95" customHeight="1" thickBot="1">
      <c r="A143" s="1835"/>
      <c r="B143" s="1835" t="s">
        <v>2448</v>
      </c>
    </row>
    <row r="144" spans="1:2" ht="15.95" customHeight="1">
      <c r="A144" s="1997" t="s">
        <v>2471</v>
      </c>
      <c r="B144" s="1837" t="s">
        <v>2470</v>
      </c>
    </row>
    <row r="145" spans="1:5" ht="15.95" customHeight="1">
      <c r="A145" s="1998"/>
      <c r="B145" s="1836" t="s">
        <v>2469</v>
      </c>
    </row>
    <row r="146" spans="1:5" ht="15.95" customHeight="1">
      <c r="A146" s="1836"/>
      <c r="B146" s="1836" t="s">
        <v>2468</v>
      </c>
    </row>
    <row r="147" spans="1:5" ht="15.95" customHeight="1">
      <c r="A147" s="1836"/>
      <c r="B147" s="1836" t="s">
        <v>2467</v>
      </c>
    </row>
    <row r="148" spans="1:5" ht="15.75" customHeight="1" thickBot="1">
      <c r="A148" s="1836"/>
      <c r="B148" s="1835" t="s">
        <v>2466</v>
      </c>
    </row>
    <row r="149" spans="1:5" ht="15.95" customHeight="1">
      <c r="A149" s="1844"/>
      <c r="B149" s="1837" t="s">
        <v>2465</v>
      </c>
      <c r="C149" s="1840"/>
      <c r="D149" s="94"/>
      <c r="E149" s="94"/>
    </row>
    <row r="150" spans="1:5" ht="15.95" customHeight="1">
      <c r="A150" s="1844"/>
      <c r="B150" s="1843" t="s">
        <v>2464</v>
      </c>
      <c r="C150" s="1840"/>
      <c r="D150" s="94"/>
      <c r="E150" s="94"/>
    </row>
    <row r="151" spans="1:5" ht="15.95" customHeight="1">
      <c r="A151" s="1844"/>
      <c r="B151" s="1843" t="s">
        <v>2463</v>
      </c>
      <c r="C151" s="1840"/>
      <c r="D151" s="94"/>
      <c r="E151" s="94"/>
    </row>
    <row r="152" spans="1:5" ht="15.95" customHeight="1" thickBot="1">
      <c r="A152" s="1842"/>
      <c r="B152" s="1841" t="s">
        <v>2462</v>
      </c>
      <c r="C152" s="1840"/>
      <c r="D152" s="94"/>
      <c r="E152" s="94"/>
    </row>
    <row r="153" spans="1:5" ht="15.95" customHeight="1">
      <c r="A153" s="1839" t="s">
        <v>2461</v>
      </c>
      <c r="B153" s="1837" t="s">
        <v>2460</v>
      </c>
    </row>
    <row r="154" spans="1:5" ht="15.95" customHeight="1">
      <c r="A154" s="1836"/>
      <c r="B154" s="1836" t="s">
        <v>2459</v>
      </c>
    </row>
    <row r="155" spans="1:5" ht="15.95" customHeight="1" thickBot="1">
      <c r="A155" s="1836"/>
      <c r="B155" s="1836" t="s">
        <v>2458</v>
      </c>
    </row>
    <row r="156" spans="1:5" ht="15.95" customHeight="1">
      <c r="A156" s="1836"/>
      <c r="B156" s="1837" t="s">
        <v>2457</v>
      </c>
    </row>
    <row r="157" spans="1:5" ht="15.95" customHeight="1">
      <c r="A157" s="1836"/>
      <c r="B157" s="1836" t="s">
        <v>2456</v>
      </c>
    </row>
    <row r="158" spans="1:5" ht="15.95" customHeight="1" thickBot="1">
      <c r="A158" s="1836"/>
      <c r="B158" s="1836" t="s">
        <v>2455</v>
      </c>
    </row>
    <row r="159" spans="1:5" ht="15.95" customHeight="1">
      <c r="A159" s="1836"/>
      <c r="B159" s="1837" t="s">
        <v>2454</v>
      </c>
    </row>
    <row r="160" spans="1:5" ht="15.95" customHeight="1">
      <c r="A160" s="1836"/>
      <c r="B160" s="1836" t="s">
        <v>2453</v>
      </c>
    </row>
    <row r="161" spans="1:2" ht="15.95" customHeight="1" thickBot="1">
      <c r="A161" s="1836"/>
      <c r="B161" s="1836" t="s">
        <v>2448</v>
      </c>
    </row>
    <row r="162" spans="1:2" ht="15.95" customHeight="1">
      <c r="A162" s="1838"/>
      <c r="B162" s="1837" t="s">
        <v>2452</v>
      </c>
    </row>
    <row r="163" spans="1:2" ht="15.95" customHeight="1">
      <c r="A163" s="1836"/>
      <c r="B163" s="1836" t="s">
        <v>2451</v>
      </c>
    </row>
    <row r="164" spans="1:2" ht="15.95" customHeight="1" thickBot="1">
      <c r="A164" s="1836"/>
      <c r="B164" s="1836" t="s">
        <v>2448</v>
      </c>
    </row>
    <row r="165" spans="1:2" ht="15.95" customHeight="1">
      <c r="A165" s="1836"/>
      <c r="B165" s="1837" t="s">
        <v>2450</v>
      </c>
    </row>
    <row r="166" spans="1:2" ht="15.95" customHeight="1">
      <c r="A166" s="1836"/>
      <c r="B166" s="1836" t="s">
        <v>2449</v>
      </c>
    </row>
    <row r="167" spans="1:2" ht="15.95" customHeight="1" thickBot="1">
      <c r="A167" s="1835"/>
      <c r="B167" s="1835" t="s">
        <v>2448</v>
      </c>
    </row>
    <row r="169" spans="1:2">
      <c r="A169" s="44"/>
      <c r="B169" s="44"/>
    </row>
    <row r="170" spans="1:2">
      <c r="A170" s="44"/>
      <c r="B170" s="44"/>
    </row>
  </sheetData>
  <mergeCells count="3">
    <mergeCell ref="B60:B63"/>
    <mergeCell ref="A115:A116"/>
    <mergeCell ref="A144:A145"/>
  </mergeCells>
  <phoneticPr fontId="3"/>
  <pageMargins left="0.62992125984251968" right="0.39370078740157483" top="0.74803149606299213" bottom="0.59055118110236227" header="0.51181102362204722" footer="0.51181102362204722"/>
  <pageSetup paperSize="9" scale="99" fitToWidth="0" fitToHeight="3" orientation="portrait" r:id="rId1"/>
  <headerFooter alignWithMargins="0"/>
  <rowBreaks count="3" manualBreakCount="3">
    <brk id="49" max="1" man="1"/>
    <brk id="91" max="1" man="1"/>
    <brk id="143" max="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3A38-4A0A-433E-BA8D-D159F7349D15}">
  <sheetPr>
    <pageSetUpPr fitToPage="1"/>
  </sheetPr>
  <dimension ref="A1:V68"/>
  <sheetViews>
    <sheetView view="pageBreakPreview" zoomScaleNormal="100" zoomScaleSheetLayoutView="100" workbookViewId="0"/>
  </sheetViews>
  <sheetFormatPr defaultRowHeight="13.5"/>
  <cols>
    <col min="1" max="1" width="11.75" style="1" customWidth="1"/>
    <col min="2" max="2" width="10.625" style="1" customWidth="1"/>
    <col min="3" max="3" width="8.75" style="1" customWidth="1"/>
    <col min="4" max="5" width="9.125" style="1" bestFit="1" customWidth="1"/>
    <col min="6" max="6" width="7.25" style="1" bestFit="1" customWidth="1"/>
    <col min="7" max="8" width="9.125" style="1" bestFit="1" customWidth="1"/>
    <col min="9" max="9" width="7.25" style="1" bestFit="1" customWidth="1"/>
    <col min="10" max="11" width="9.125" style="1" bestFit="1" customWidth="1"/>
    <col min="12" max="12" width="7.25" style="1" bestFit="1" customWidth="1"/>
    <col min="13" max="18" width="9.125" style="1" bestFit="1" customWidth="1"/>
    <col min="19" max="16384" width="9" style="1"/>
  </cols>
  <sheetData>
    <row r="1" spans="1:11" ht="18.75">
      <c r="A1" s="223" t="s">
        <v>1604</v>
      </c>
    </row>
    <row r="2" spans="1:11" ht="18" customHeight="1" thickBot="1">
      <c r="E2" s="1070"/>
      <c r="H2" s="1070"/>
      <c r="K2" s="7" t="s">
        <v>1603</v>
      </c>
    </row>
    <row r="3" spans="1:11" ht="18" customHeight="1">
      <c r="A3" s="269" t="s">
        <v>1597</v>
      </c>
      <c r="B3" s="2217" t="s">
        <v>1602</v>
      </c>
      <c r="C3" s="1064" t="s">
        <v>1601</v>
      </c>
      <c r="D3" s="1064"/>
      <c r="E3" s="1064"/>
      <c r="F3" s="1064" t="s">
        <v>1600</v>
      </c>
      <c r="G3" s="1064"/>
      <c r="H3" s="1064"/>
      <c r="I3" s="1064" t="s">
        <v>1599</v>
      </c>
      <c r="J3" s="1064"/>
      <c r="K3" s="1063"/>
    </row>
    <row r="4" spans="1:11" ht="41.45" customHeight="1" thickBot="1">
      <c r="A4" s="1062" t="s">
        <v>1593</v>
      </c>
      <c r="B4" s="2218"/>
      <c r="C4" s="1060" t="s">
        <v>1591</v>
      </c>
      <c r="D4" s="1060" t="s">
        <v>1590</v>
      </c>
      <c r="E4" s="1060" t="s">
        <v>1589</v>
      </c>
      <c r="F4" s="1060" t="s">
        <v>1591</v>
      </c>
      <c r="G4" s="1060" t="s">
        <v>1590</v>
      </c>
      <c r="H4" s="1060" t="s">
        <v>1589</v>
      </c>
      <c r="I4" s="1060" t="s">
        <v>1591</v>
      </c>
      <c r="J4" s="1060" t="s">
        <v>1590</v>
      </c>
      <c r="K4" s="1059" t="s">
        <v>1598</v>
      </c>
    </row>
    <row r="5" spans="1:11" ht="18.75">
      <c r="A5" s="214" t="s">
        <v>1588</v>
      </c>
      <c r="B5" s="1069">
        <v>174905</v>
      </c>
      <c r="C5" s="69">
        <f t="shared" ref="C5:C18" si="0">SUM(F5,I5,B37)</f>
        <v>126</v>
      </c>
      <c r="D5" s="69">
        <v>208725</v>
      </c>
      <c r="E5" s="69">
        <v>133442</v>
      </c>
      <c r="F5" s="69">
        <v>4</v>
      </c>
      <c r="G5" s="69">
        <v>159600</v>
      </c>
      <c r="H5" s="69">
        <v>100169</v>
      </c>
      <c r="I5" s="69">
        <v>106</v>
      </c>
      <c r="J5" s="69">
        <v>35476</v>
      </c>
      <c r="K5" s="69">
        <v>26736</v>
      </c>
    </row>
    <row r="6" spans="1:11" ht="18.75">
      <c r="A6" s="214" t="s">
        <v>1587</v>
      </c>
      <c r="B6" s="1069">
        <v>176668</v>
      </c>
      <c r="C6" s="69">
        <f t="shared" si="0"/>
        <v>123</v>
      </c>
      <c r="D6" s="69">
        <v>207358</v>
      </c>
      <c r="E6" s="69">
        <v>135766</v>
      </c>
      <c r="F6" s="69">
        <v>4</v>
      </c>
      <c r="G6" s="69">
        <v>159600</v>
      </c>
      <c r="H6" s="69">
        <v>103320</v>
      </c>
      <c r="I6" s="69">
        <v>106</v>
      </c>
      <c r="J6" s="69">
        <v>35476</v>
      </c>
      <c r="K6" s="69">
        <v>26591</v>
      </c>
    </row>
    <row r="7" spans="1:11" ht="18.75">
      <c r="A7" s="214" t="s">
        <v>1586</v>
      </c>
      <c r="B7" s="1069">
        <v>178862</v>
      </c>
      <c r="C7" s="69">
        <f t="shared" si="0"/>
        <v>123</v>
      </c>
      <c r="D7" s="69">
        <v>207376</v>
      </c>
      <c r="E7" s="69">
        <v>138308</v>
      </c>
      <c r="F7" s="69">
        <v>4</v>
      </c>
      <c r="G7" s="69">
        <v>159600</v>
      </c>
      <c r="H7" s="69">
        <v>105730</v>
      </c>
      <c r="I7" s="69">
        <v>106</v>
      </c>
      <c r="J7" s="69">
        <v>35454</v>
      </c>
      <c r="K7" s="69">
        <v>26440</v>
      </c>
    </row>
    <row r="8" spans="1:11" ht="18.75">
      <c r="A8" s="214" t="s">
        <v>1585</v>
      </c>
      <c r="B8" s="1069">
        <v>181248</v>
      </c>
      <c r="C8" s="69">
        <f t="shared" si="0"/>
        <v>122</v>
      </c>
      <c r="D8" s="69">
        <v>207772</v>
      </c>
      <c r="E8" s="69">
        <v>140740</v>
      </c>
      <c r="F8" s="69">
        <v>4</v>
      </c>
      <c r="G8" s="69">
        <v>159600</v>
      </c>
      <c r="H8" s="69">
        <v>109010</v>
      </c>
      <c r="I8" s="69">
        <v>106</v>
      </c>
      <c r="J8" s="69">
        <v>35126</v>
      </c>
      <c r="K8" s="69">
        <v>25843</v>
      </c>
    </row>
    <row r="9" spans="1:11" ht="18.75">
      <c r="A9" s="214" t="s">
        <v>1584</v>
      </c>
      <c r="B9" s="1069">
        <v>183393</v>
      </c>
      <c r="C9" s="69">
        <f t="shared" si="0"/>
        <v>121</v>
      </c>
      <c r="D9" s="69">
        <v>230054</v>
      </c>
      <c r="E9" s="69">
        <v>144411</v>
      </c>
      <c r="F9" s="69">
        <v>4</v>
      </c>
      <c r="G9" s="69">
        <v>185550</v>
      </c>
      <c r="H9" s="69">
        <v>114102</v>
      </c>
      <c r="I9" s="69">
        <v>105</v>
      </c>
      <c r="J9" s="69">
        <v>35836</v>
      </c>
      <c r="K9" s="69">
        <v>25990</v>
      </c>
    </row>
    <row r="10" spans="1:11" ht="18.75">
      <c r="A10" s="214" t="s">
        <v>1583</v>
      </c>
      <c r="B10" s="1069">
        <v>185747</v>
      </c>
      <c r="C10" s="69">
        <f t="shared" si="0"/>
        <v>120</v>
      </c>
      <c r="D10" s="69">
        <v>229615</v>
      </c>
      <c r="E10" s="69">
        <v>147474</v>
      </c>
      <c r="F10" s="69">
        <v>4</v>
      </c>
      <c r="G10" s="69">
        <v>175470</v>
      </c>
      <c r="H10" s="69">
        <v>117128</v>
      </c>
      <c r="I10" s="69">
        <v>104</v>
      </c>
      <c r="J10" s="69">
        <v>35536</v>
      </c>
      <c r="K10" s="69">
        <v>26194</v>
      </c>
    </row>
    <row r="11" spans="1:11" ht="18.75">
      <c r="A11" s="214" t="s">
        <v>1502</v>
      </c>
      <c r="B11" s="1069">
        <v>187277</v>
      </c>
      <c r="C11" s="69">
        <f t="shared" si="0"/>
        <v>113</v>
      </c>
      <c r="D11" s="69">
        <v>227123</v>
      </c>
      <c r="E11" s="69">
        <v>144609</v>
      </c>
      <c r="F11" s="69">
        <v>2</v>
      </c>
      <c r="G11" s="69">
        <v>178456</v>
      </c>
      <c r="H11" s="69">
        <v>116243</v>
      </c>
      <c r="I11" s="69">
        <v>102</v>
      </c>
      <c r="J11" s="69">
        <v>33326</v>
      </c>
      <c r="K11" s="69">
        <v>24575</v>
      </c>
    </row>
    <row r="12" spans="1:11" ht="18.75">
      <c r="A12" s="214" t="s">
        <v>1582</v>
      </c>
      <c r="B12" s="1069">
        <v>188465</v>
      </c>
      <c r="C12" s="69">
        <f t="shared" si="0"/>
        <v>113</v>
      </c>
      <c r="D12" s="69">
        <v>227123</v>
      </c>
      <c r="E12" s="69">
        <v>146613</v>
      </c>
      <c r="F12" s="69">
        <v>2</v>
      </c>
      <c r="G12" s="69">
        <v>178695</v>
      </c>
      <c r="H12" s="69">
        <v>119259</v>
      </c>
      <c r="I12" s="69">
        <v>102</v>
      </c>
      <c r="J12" s="69">
        <v>33326</v>
      </c>
      <c r="K12" s="69">
        <v>23493</v>
      </c>
    </row>
    <row r="13" spans="1:11" ht="18.75">
      <c r="A13" s="214" t="s">
        <v>1581</v>
      </c>
      <c r="B13" s="1069">
        <v>190578</v>
      </c>
      <c r="C13" s="69">
        <f t="shared" si="0"/>
        <v>113</v>
      </c>
      <c r="D13" s="69">
        <v>227123</v>
      </c>
      <c r="E13" s="69">
        <v>148493</v>
      </c>
      <c r="F13" s="69">
        <v>2</v>
      </c>
      <c r="G13" s="69">
        <v>178929</v>
      </c>
      <c r="H13" s="69">
        <v>121098</v>
      </c>
      <c r="I13" s="69">
        <v>102</v>
      </c>
      <c r="J13" s="69">
        <v>33326</v>
      </c>
      <c r="K13" s="69">
        <v>23626</v>
      </c>
    </row>
    <row r="14" spans="1:11" ht="18.75">
      <c r="A14" s="214" t="s">
        <v>1499</v>
      </c>
      <c r="B14" s="1069">
        <v>192262</v>
      </c>
      <c r="C14" s="69">
        <f t="shared" si="0"/>
        <v>111</v>
      </c>
      <c r="D14" s="69">
        <v>226495</v>
      </c>
      <c r="E14" s="69">
        <v>149041</v>
      </c>
      <c r="F14" s="69">
        <v>1</v>
      </c>
      <c r="G14" s="69">
        <v>186000</v>
      </c>
      <c r="H14" s="69">
        <v>122626</v>
      </c>
      <c r="I14" s="69">
        <v>102</v>
      </c>
      <c r="J14" s="69">
        <v>33326</v>
      </c>
      <c r="K14" s="69">
        <v>23083</v>
      </c>
    </row>
    <row r="15" spans="1:11" ht="18.75">
      <c r="A15" s="214" t="s">
        <v>1498</v>
      </c>
      <c r="B15" s="1069">
        <v>193368</v>
      </c>
      <c r="C15" s="69">
        <f t="shared" si="0"/>
        <v>133</v>
      </c>
      <c r="D15" s="69">
        <v>229530</v>
      </c>
      <c r="E15" s="69">
        <v>158805</v>
      </c>
      <c r="F15" s="69">
        <v>1</v>
      </c>
      <c r="G15" s="69">
        <v>182300</v>
      </c>
      <c r="H15" s="69">
        <v>126528</v>
      </c>
      <c r="I15" s="69">
        <v>102</v>
      </c>
      <c r="J15" s="69">
        <v>33326</v>
      </c>
      <c r="K15" s="69">
        <v>23035</v>
      </c>
    </row>
    <row r="16" spans="1:11" ht="18.75">
      <c r="A16" s="214" t="s">
        <v>1497</v>
      </c>
      <c r="B16" s="27">
        <v>195302</v>
      </c>
      <c r="C16" s="69">
        <f t="shared" si="0"/>
        <v>137</v>
      </c>
      <c r="D16" s="27">
        <v>225042</v>
      </c>
      <c r="E16" s="27">
        <v>158748</v>
      </c>
      <c r="F16" s="27">
        <v>1</v>
      </c>
      <c r="G16" s="27">
        <v>182300</v>
      </c>
      <c r="H16" s="27">
        <v>131318</v>
      </c>
      <c r="I16" s="27">
        <v>102</v>
      </c>
      <c r="J16" s="27">
        <v>33326</v>
      </c>
      <c r="K16" s="27">
        <v>23075</v>
      </c>
    </row>
    <row r="17" spans="1:22" ht="18.75">
      <c r="A17" s="214" t="s">
        <v>1496</v>
      </c>
      <c r="B17" s="27">
        <v>197061</v>
      </c>
      <c r="C17" s="69">
        <f t="shared" si="0"/>
        <v>135</v>
      </c>
      <c r="D17" s="27">
        <v>225042</v>
      </c>
      <c r="E17" s="27">
        <v>162876</v>
      </c>
      <c r="F17" s="27">
        <v>1</v>
      </c>
      <c r="G17" s="27">
        <v>182300</v>
      </c>
      <c r="H17" s="27">
        <v>135272</v>
      </c>
      <c r="I17" s="27">
        <v>102</v>
      </c>
      <c r="J17" s="27">
        <v>33326</v>
      </c>
      <c r="K17" s="27">
        <v>23286</v>
      </c>
      <c r="S17" s="44"/>
    </row>
    <row r="18" spans="1:22" ht="18.75">
      <c r="A18" s="214" t="s">
        <v>1495</v>
      </c>
      <c r="B18" s="27">
        <v>199969</v>
      </c>
      <c r="C18" s="69">
        <f t="shared" si="0"/>
        <v>141</v>
      </c>
      <c r="D18" s="27">
        <v>224492</v>
      </c>
      <c r="E18" s="27">
        <v>165673</v>
      </c>
      <c r="F18" s="27">
        <v>1</v>
      </c>
      <c r="G18" s="27">
        <v>182300</v>
      </c>
      <c r="H18" s="27">
        <v>138707</v>
      </c>
      <c r="I18" s="27">
        <v>100</v>
      </c>
      <c r="J18" s="27">
        <v>32776</v>
      </c>
      <c r="K18" s="27">
        <v>22614</v>
      </c>
      <c r="S18" s="44"/>
    </row>
    <row r="19" spans="1:22">
      <c r="A19" s="214" t="s">
        <v>1494</v>
      </c>
      <c r="B19" s="62">
        <v>203435</v>
      </c>
      <c r="C19" s="1068">
        <f>F19+I19+B51</f>
        <v>140</v>
      </c>
      <c r="D19" s="62">
        <f>G19+J19+C51</f>
        <v>224047</v>
      </c>
      <c r="E19" s="62">
        <f>H19+K19+D51</f>
        <v>170479</v>
      </c>
      <c r="F19" s="62">
        <v>1</v>
      </c>
      <c r="G19" s="62">
        <v>182300</v>
      </c>
      <c r="H19" s="62">
        <v>144407</v>
      </c>
      <c r="I19" s="62">
        <v>100</v>
      </c>
      <c r="J19" s="62">
        <v>32776</v>
      </c>
      <c r="K19" s="62">
        <v>22303</v>
      </c>
      <c r="S19" s="44"/>
      <c r="T19" s="44"/>
      <c r="U19" s="44"/>
      <c r="V19" s="44"/>
    </row>
    <row r="20" spans="1:22">
      <c r="A20" s="214" t="s">
        <v>1237</v>
      </c>
      <c r="B20" s="1067">
        <v>206679</v>
      </c>
      <c r="C20" s="1068">
        <v>140</v>
      </c>
      <c r="D20" s="62">
        <v>224047</v>
      </c>
      <c r="E20" s="62">
        <v>177510</v>
      </c>
      <c r="F20" s="62">
        <v>1</v>
      </c>
      <c r="G20" s="62">
        <v>182300</v>
      </c>
      <c r="H20" s="62">
        <v>151646</v>
      </c>
      <c r="I20" s="62">
        <v>100</v>
      </c>
      <c r="J20" s="62">
        <v>32776</v>
      </c>
      <c r="K20" s="62">
        <v>22122</v>
      </c>
    </row>
    <row r="21" spans="1:22">
      <c r="A21" s="214" t="s">
        <v>1236</v>
      </c>
      <c r="B21" s="1067">
        <v>209388</v>
      </c>
      <c r="C21" s="1068">
        <v>136</v>
      </c>
      <c r="D21" s="62">
        <v>223850</v>
      </c>
      <c r="E21" s="62">
        <v>181962</v>
      </c>
      <c r="F21" s="62">
        <v>1</v>
      </c>
      <c r="G21" s="62">
        <v>182300</v>
      </c>
      <c r="H21" s="62">
        <v>156806</v>
      </c>
      <c r="I21" s="62">
        <v>99</v>
      </c>
      <c r="J21" s="62">
        <v>32366</v>
      </c>
      <c r="K21" s="62">
        <v>21459</v>
      </c>
    </row>
    <row r="22" spans="1:22">
      <c r="A22" s="214" t="s">
        <v>1235</v>
      </c>
      <c r="B22" s="1067">
        <v>212369</v>
      </c>
      <c r="C22" s="62">
        <v>134</v>
      </c>
      <c r="D22" s="62">
        <v>223650</v>
      </c>
      <c r="E22" s="62">
        <v>186920</v>
      </c>
      <c r="F22" s="62">
        <v>1</v>
      </c>
      <c r="G22" s="62">
        <v>182300</v>
      </c>
      <c r="H22" s="62">
        <v>162136</v>
      </c>
      <c r="I22" s="62">
        <v>99</v>
      </c>
      <c r="J22" s="62">
        <v>32366</v>
      </c>
      <c r="K22" s="62">
        <v>20848</v>
      </c>
    </row>
    <row r="23" spans="1:22">
      <c r="A23" s="214" t="s">
        <v>1234</v>
      </c>
      <c r="B23" s="1067">
        <v>214471</v>
      </c>
      <c r="C23" s="62">
        <v>135</v>
      </c>
      <c r="D23" s="62">
        <v>223650</v>
      </c>
      <c r="E23" s="62">
        <v>192326</v>
      </c>
      <c r="F23" s="62">
        <v>1</v>
      </c>
      <c r="G23" s="62">
        <v>182300</v>
      </c>
      <c r="H23" s="62">
        <v>168303</v>
      </c>
      <c r="I23" s="62">
        <v>99</v>
      </c>
      <c r="J23" s="62">
        <v>32366</v>
      </c>
      <c r="K23" s="62">
        <v>20485</v>
      </c>
    </row>
    <row r="24" spans="1:22">
      <c r="A24" s="214" t="s">
        <v>1233</v>
      </c>
      <c r="B24" s="1067">
        <v>215214</v>
      </c>
      <c r="C24" s="62">
        <v>134</v>
      </c>
      <c r="D24" s="62">
        <v>222460</v>
      </c>
      <c r="E24" s="62">
        <v>196527</v>
      </c>
      <c r="F24" s="62">
        <v>1</v>
      </c>
      <c r="G24" s="62">
        <v>182300</v>
      </c>
      <c r="H24" s="62">
        <v>173678</v>
      </c>
      <c r="I24" s="62">
        <v>95</v>
      </c>
      <c r="J24" s="62">
        <v>30876</v>
      </c>
      <c r="K24" s="62">
        <v>19400</v>
      </c>
    </row>
    <row r="25" spans="1:22">
      <c r="A25" s="214" t="s">
        <v>1232</v>
      </c>
      <c r="B25" s="1067">
        <v>217048</v>
      </c>
      <c r="C25" s="62">
        <v>134</v>
      </c>
      <c r="D25" s="62">
        <v>217915</v>
      </c>
      <c r="E25" s="62">
        <v>198954</v>
      </c>
      <c r="F25" s="62">
        <v>1</v>
      </c>
      <c r="G25" s="62">
        <v>182300</v>
      </c>
      <c r="H25" s="62">
        <v>177460</v>
      </c>
      <c r="I25" s="62">
        <v>95</v>
      </c>
      <c r="J25" s="62">
        <v>30876</v>
      </c>
      <c r="K25" s="62">
        <v>19263</v>
      </c>
    </row>
    <row r="26" spans="1:22">
      <c r="A26" s="214" t="s">
        <v>1231</v>
      </c>
      <c r="B26" s="1056">
        <v>219093</v>
      </c>
      <c r="C26" s="1047">
        <v>133</v>
      </c>
      <c r="D26" s="1047">
        <v>217715</v>
      </c>
      <c r="E26" s="1047">
        <v>203119</v>
      </c>
      <c r="F26" s="1047">
        <v>1</v>
      </c>
      <c r="G26" s="1047">
        <v>182300</v>
      </c>
      <c r="H26" s="1047">
        <v>182429</v>
      </c>
      <c r="I26" s="1047">
        <v>94</v>
      </c>
      <c r="J26" s="1047">
        <v>30676</v>
      </c>
      <c r="K26" s="1047">
        <v>18459</v>
      </c>
    </row>
    <row r="27" spans="1:22">
      <c r="A27" s="214" t="s">
        <v>1493</v>
      </c>
      <c r="B27" s="1056">
        <v>221150</v>
      </c>
      <c r="C27" s="1047">
        <v>135</v>
      </c>
      <c r="D27" s="1047">
        <v>217715</v>
      </c>
      <c r="E27" s="1047">
        <v>207210</v>
      </c>
      <c r="F27" s="1047">
        <v>1</v>
      </c>
      <c r="G27" s="1047">
        <v>182300</v>
      </c>
      <c r="H27" s="1047">
        <v>187218</v>
      </c>
      <c r="I27" s="1047">
        <v>94</v>
      </c>
      <c r="J27" s="1047">
        <v>30676</v>
      </c>
      <c r="K27" s="1047">
        <v>17761</v>
      </c>
    </row>
    <row r="28" spans="1:22">
      <c r="A28" s="214" t="s">
        <v>1524</v>
      </c>
      <c r="B28" s="1056">
        <v>227982</v>
      </c>
      <c r="C28" s="1047">
        <v>133</v>
      </c>
      <c r="D28" s="1047">
        <v>217115</v>
      </c>
      <c r="E28" s="1047">
        <v>210663</v>
      </c>
      <c r="F28" s="1047">
        <v>1</v>
      </c>
      <c r="G28" s="1047">
        <v>182300</v>
      </c>
      <c r="H28" s="1047">
        <v>192281</v>
      </c>
      <c r="I28" s="1047">
        <v>91</v>
      </c>
      <c r="J28" s="1047">
        <v>30076</v>
      </c>
      <c r="K28" s="1047">
        <v>17712</v>
      </c>
    </row>
    <row r="29" spans="1:22">
      <c r="A29" s="1055" t="s">
        <v>1523</v>
      </c>
      <c r="B29" s="1056">
        <v>230926</v>
      </c>
      <c r="C29" s="1047">
        <v>129</v>
      </c>
      <c r="D29" s="1047">
        <v>215415</v>
      </c>
      <c r="E29" s="1047">
        <v>213471</v>
      </c>
      <c r="F29" s="1047">
        <v>1</v>
      </c>
      <c r="G29" s="1047">
        <v>182300</v>
      </c>
      <c r="H29" s="1047">
        <v>196107</v>
      </c>
      <c r="I29" s="1047">
        <v>87</v>
      </c>
      <c r="J29" s="1047">
        <v>28376</v>
      </c>
      <c r="K29" s="1047">
        <v>16694</v>
      </c>
    </row>
    <row r="30" spans="1:22">
      <c r="A30" s="1055" t="s">
        <v>1227</v>
      </c>
      <c r="B30" s="1056">
        <v>234455</v>
      </c>
      <c r="C30" s="1047">
        <v>124</v>
      </c>
      <c r="D30" s="1047">
        <v>215755</v>
      </c>
      <c r="E30" s="1047">
        <v>217630</v>
      </c>
      <c r="F30" s="1047">
        <v>1</v>
      </c>
      <c r="G30" s="1047">
        <v>182300</v>
      </c>
      <c r="H30" s="1047">
        <v>201275</v>
      </c>
      <c r="I30" s="1047">
        <v>85</v>
      </c>
      <c r="J30" s="1047">
        <v>29876</v>
      </c>
      <c r="K30" s="1047">
        <v>15685</v>
      </c>
    </row>
    <row r="31" spans="1:22">
      <c r="A31" s="1055" t="s">
        <v>1226</v>
      </c>
      <c r="B31" s="1056">
        <v>238013</v>
      </c>
      <c r="C31" s="1047">
        <v>124</v>
      </c>
      <c r="D31" s="1047">
        <v>215595</v>
      </c>
      <c r="E31" s="1047">
        <v>222147</v>
      </c>
      <c r="F31" s="1047">
        <v>1</v>
      </c>
      <c r="G31" s="1047">
        <v>182300</v>
      </c>
      <c r="H31" s="1047">
        <v>206220</v>
      </c>
      <c r="I31" s="1047">
        <v>84</v>
      </c>
      <c r="J31" s="1047">
        <v>29716</v>
      </c>
      <c r="K31" s="1047">
        <v>15257</v>
      </c>
    </row>
    <row r="32" spans="1:22" s="306" customFormat="1" ht="19.5" thickBot="1">
      <c r="A32" s="1054" t="s">
        <v>1580</v>
      </c>
      <c r="B32" s="1066">
        <v>242159</v>
      </c>
      <c r="C32" s="1051">
        <v>127</v>
      </c>
      <c r="D32" s="1051">
        <v>213595</v>
      </c>
      <c r="E32" s="1051">
        <v>229622</v>
      </c>
      <c r="F32" s="1051">
        <v>1</v>
      </c>
      <c r="G32" s="1051">
        <v>182300</v>
      </c>
      <c r="H32" s="1051">
        <v>213583</v>
      </c>
      <c r="I32" s="1051">
        <v>84</v>
      </c>
      <c r="J32" s="1051">
        <v>27716</v>
      </c>
      <c r="K32" s="1051">
        <v>14980</v>
      </c>
    </row>
    <row r="33" spans="1:11">
      <c r="A33" s="1065"/>
      <c r="B33" s="1047"/>
      <c r="C33" s="1047"/>
      <c r="D33" s="1047"/>
      <c r="E33" s="1047"/>
      <c r="F33" s="1047"/>
      <c r="G33" s="1047"/>
      <c r="H33" s="1047"/>
      <c r="I33" s="1047"/>
      <c r="J33" s="1047"/>
      <c r="K33" s="1047"/>
    </row>
    <row r="34" spans="1:11" ht="14.25" thickBot="1"/>
    <row r="35" spans="1:11">
      <c r="A35" s="269" t="s">
        <v>1597</v>
      </c>
      <c r="B35" s="196" t="s">
        <v>1596</v>
      </c>
      <c r="C35" s="1064"/>
      <c r="D35" s="1064"/>
      <c r="E35" s="2219" t="s">
        <v>1595</v>
      </c>
      <c r="F35" s="1064" t="s">
        <v>1594</v>
      </c>
      <c r="G35" s="1064"/>
      <c r="H35" s="1063"/>
    </row>
    <row r="36" spans="1:11" ht="27.75" thickBot="1">
      <c r="A36" s="1062" t="s">
        <v>1593</v>
      </c>
      <c r="B36" s="1061" t="s">
        <v>1591</v>
      </c>
      <c r="C36" s="1060" t="s">
        <v>1592</v>
      </c>
      <c r="D36" s="1060" t="s">
        <v>1589</v>
      </c>
      <c r="E36" s="2220"/>
      <c r="F36" s="1060" t="s">
        <v>1591</v>
      </c>
      <c r="G36" s="1060" t="s">
        <v>1590</v>
      </c>
      <c r="H36" s="1059" t="s">
        <v>1589</v>
      </c>
    </row>
    <row r="37" spans="1:11" ht="18.75">
      <c r="A37" s="214" t="s">
        <v>1588</v>
      </c>
      <c r="B37" s="69">
        <v>16</v>
      </c>
      <c r="C37" s="69">
        <v>13649</v>
      </c>
      <c r="D37" s="69">
        <v>6537</v>
      </c>
      <c r="E37" s="1058">
        <f t="shared" ref="E37:E51" si="1">E5/B5*100</f>
        <v>76.293988165003853</v>
      </c>
      <c r="F37" s="76">
        <v>49</v>
      </c>
      <c r="G37" s="69">
        <v>4697</v>
      </c>
      <c r="H37" s="69">
        <v>3931</v>
      </c>
    </row>
    <row r="38" spans="1:11" ht="18.75">
      <c r="A38" s="214" t="s">
        <v>1587</v>
      </c>
      <c r="B38" s="69">
        <v>13</v>
      </c>
      <c r="C38" s="69">
        <v>12282</v>
      </c>
      <c r="D38" s="69">
        <v>5855</v>
      </c>
      <c r="E38" s="1058">
        <f t="shared" si="1"/>
        <v>76.848099259628228</v>
      </c>
      <c r="F38" s="76">
        <v>47</v>
      </c>
      <c r="G38" s="69">
        <v>4461</v>
      </c>
      <c r="H38" s="69">
        <v>3586</v>
      </c>
    </row>
    <row r="39" spans="1:11" ht="18.75">
      <c r="A39" s="214" t="s">
        <v>1586</v>
      </c>
      <c r="B39" s="69">
        <v>13</v>
      </c>
      <c r="C39" s="69">
        <v>12322</v>
      </c>
      <c r="D39" s="69">
        <v>6089</v>
      </c>
      <c r="E39" s="1058">
        <f t="shared" si="1"/>
        <v>77.326654068499735</v>
      </c>
      <c r="F39" s="76">
        <v>46</v>
      </c>
      <c r="G39" s="69">
        <v>4316</v>
      </c>
      <c r="H39" s="69">
        <v>3622</v>
      </c>
    </row>
    <row r="40" spans="1:11" ht="18.75">
      <c r="A40" s="214" t="s">
        <v>1585</v>
      </c>
      <c r="B40" s="69">
        <v>12</v>
      </c>
      <c r="C40" s="69">
        <v>13146</v>
      </c>
      <c r="D40" s="69">
        <v>5887</v>
      </c>
      <c r="E40" s="1058">
        <f t="shared" si="1"/>
        <v>77.650512005649716</v>
      </c>
      <c r="F40" s="76">
        <v>40</v>
      </c>
      <c r="G40" s="69">
        <v>3809</v>
      </c>
      <c r="H40" s="69">
        <v>3127</v>
      </c>
    </row>
    <row r="41" spans="1:11" ht="18.75">
      <c r="A41" s="214" t="s">
        <v>1584</v>
      </c>
      <c r="B41" s="69">
        <v>12</v>
      </c>
      <c r="C41" s="69">
        <v>8668</v>
      </c>
      <c r="D41" s="69">
        <v>4319</v>
      </c>
      <c r="E41" s="1058">
        <f t="shared" si="1"/>
        <v>78.74400876805548</v>
      </c>
      <c r="F41" s="76">
        <v>39</v>
      </c>
      <c r="G41" s="69">
        <v>3746</v>
      </c>
      <c r="H41" s="69">
        <v>3080</v>
      </c>
    </row>
    <row r="42" spans="1:11" ht="18.75">
      <c r="A42" s="214" t="s">
        <v>1583</v>
      </c>
      <c r="B42" s="69">
        <v>12</v>
      </c>
      <c r="C42" s="69">
        <v>8529</v>
      </c>
      <c r="D42" s="69">
        <v>4152</v>
      </c>
      <c r="E42" s="1058">
        <f t="shared" si="1"/>
        <v>79.395091172401166</v>
      </c>
      <c r="F42" s="76">
        <v>39</v>
      </c>
      <c r="G42" s="69">
        <v>3757</v>
      </c>
      <c r="H42" s="69">
        <v>3122</v>
      </c>
    </row>
    <row r="43" spans="1:11" ht="18.75">
      <c r="A43" s="214" t="s">
        <v>1502</v>
      </c>
      <c r="B43" s="69">
        <v>9</v>
      </c>
      <c r="C43" s="69">
        <v>7617</v>
      </c>
      <c r="D43" s="69">
        <v>3791</v>
      </c>
      <c r="E43" s="1058">
        <f t="shared" si="1"/>
        <v>77.216636319462623</v>
      </c>
      <c r="F43" s="76">
        <v>39</v>
      </c>
      <c r="G43" s="69">
        <v>3460</v>
      </c>
      <c r="H43" s="69">
        <v>3124</v>
      </c>
    </row>
    <row r="44" spans="1:11" ht="18.75">
      <c r="A44" s="214" t="s">
        <v>1582</v>
      </c>
      <c r="B44" s="69">
        <v>9</v>
      </c>
      <c r="C44" s="69">
        <v>7617</v>
      </c>
      <c r="D44" s="69">
        <v>3861</v>
      </c>
      <c r="E44" s="1058">
        <f t="shared" si="1"/>
        <v>77.793224206086009</v>
      </c>
      <c r="F44" s="76">
        <v>39</v>
      </c>
      <c r="G44" s="69">
        <v>3757</v>
      </c>
      <c r="H44" s="69">
        <v>3087</v>
      </c>
    </row>
    <row r="45" spans="1:11" ht="18.75">
      <c r="A45" s="214" t="s">
        <v>1581</v>
      </c>
      <c r="B45" s="69">
        <v>9</v>
      </c>
      <c r="C45" s="69">
        <v>7617</v>
      </c>
      <c r="D45" s="69">
        <v>3769</v>
      </c>
      <c r="E45" s="1058">
        <f t="shared" si="1"/>
        <v>77.917178268215636</v>
      </c>
      <c r="F45" s="76">
        <v>39</v>
      </c>
      <c r="G45" s="69">
        <v>3786</v>
      </c>
      <c r="H45" s="69">
        <v>3006</v>
      </c>
    </row>
    <row r="46" spans="1:11" ht="18.75">
      <c r="A46" s="214" t="s">
        <v>1499</v>
      </c>
      <c r="B46" s="69">
        <v>8</v>
      </c>
      <c r="C46" s="69">
        <v>7169</v>
      </c>
      <c r="D46" s="69">
        <v>3332</v>
      </c>
      <c r="E46" s="1058">
        <f t="shared" si="1"/>
        <v>77.519738689912714</v>
      </c>
      <c r="F46" s="76">
        <v>35</v>
      </c>
      <c r="G46" s="69">
        <v>3467</v>
      </c>
      <c r="H46" s="69">
        <v>3072</v>
      </c>
    </row>
    <row r="47" spans="1:11" ht="18.75">
      <c r="A47" s="214" t="s">
        <v>1498</v>
      </c>
      <c r="B47" s="69">
        <v>30</v>
      </c>
      <c r="C47" s="69">
        <v>8427</v>
      </c>
      <c r="D47" s="69">
        <v>3974</v>
      </c>
      <c r="E47" s="1058">
        <f t="shared" si="1"/>
        <v>82.12579123743329</v>
      </c>
      <c r="F47" s="76">
        <v>32</v>
      </c>
      <c r="G47" s="69">
        <v>3247</v>
      </c>
      <c r="H47" s="69">
        <v>2415</v>
      </c>
    </row>
    <row r="48" spans="1:11" ht="18.75">
      <c r="A48" s="214" t="s">
        <v>1497</v>
      </c>
      <c r="B48" s="27">
        <v>34</v>
      </c>
      <c r="C48" s="27">
        <v>9416</v>
      </c>
      <c r="D48" s="27">
        <v>4355</v>
      </c>
      <c r="E48" s="1058">
        <f t="shared" si="1"/>
        <v>81.28334579266982</v>
      </c>
      <c r="F48" s="30">
        <v>31</v>
      </c>
      <c r="G48" s="27">
        <v>3047</v>
      </c>
      <c r="H48" s="27">
        <v>2498</v>
      </c>
    </row>
    <row r="49" spans="1:11" ht="18.75">
      <c r="A49" s="214" t="s">
        <v>1496</v>
      </c>
      <c r="B49" s="27">
        <v>32</v>
      </c>
      <c r="C49" s="27">
        <v>9416</v>
      </c>
      <c r="D49" s="27">
        <v>4318</v>
      </c>
      <c r="E49" s="1058">
        <f t="shared" si="1"/>
        <v>82.652579658075425</v>
      </c>
      <c r="F49" s="27">
        <v>33</v>
      </c>
      <c r="G49" s="27">
        <v>3247</v>
      </c>
      <c r="H49" s="27">
        <v>2607</v>
      </c>
    </row>
    <row r="50" spans="1:11" ht="18.75">
      <c r="A50" s="214" t="s">
        <v>1495</v>
      </c>
      <c r="B50" s="27">
        <v>40</v>
      </c>
      <c r="C50" s="27">
        <v>9416</v>
      </c>
      <c r="D50" s="27">
        <v>4352</v>
      </c>
      <c r="E50" s="1058">
        <f t="shared" si="1"/>
        <v>82.849341647955427</v>
      </c>
      <c r="F50" s="30">
        <v>49</v>
      </c>
      <c r="G50" s="27">
        <v>4316</v>
      </c>
      <c r="H50" s="27">
        <v>3097</v>
      </c>
    </row>
    <row r="51" spans="1:11">
      <c r="A51" s="214" t="s">
        <v>1494</v>
      </c>
      <c r="B51" s="62">
        <v>39</v>
      </c>
      <c r="C51" s="62">
        <v>8971</v>
      </c>
      <c r="D51" s="62">
        <v>3769</v>
      </c>
      <c r="E51" s="1058">
        <f t="shared" si="1"/>
        <v>83.800231032024968</v>
      </c>
      <c r="F51" s="28">
        <v>32</v>
      </c>
      <c r="G51" s="62">
        <v>3093</v>
      </c>
      <c r="H51" s="62">
        <v>2584</v>
      </c>
    </row>
    <row r="52" spans="1:11">
      <c r="A52" s="214" t="s">
        <v>1237</v>
      </c>
      <c r="B52" s="62">
        <v>39</v>
      </c>
      <c r="C52" s="62">
        <v>8971</v>
      </c>
      <c r="D52" s="62">
        <v>3742</v>
      </c>
      <c r="E52" s="1058">
        <v>86</v>
      </c>
      <c r="F52" s="28">
        <v>31</v>
      </c>
      <c r="G52" s="62">
        <v>3033</v>
      </c>
      <c r="H52" s="62">
        <v>2537</v>
      </c>
      <c r="I52" s="66"/>
      <c r="J52" s="66"/>
      <c r="K52" s="66"/>
    </row>
    <row r="53" spans="1:11">
      <c r="A53" s="214" t="s">
        <v>1236</v>
      </c>
      <c r="B53" s="62">
        <v>31</v>
      </c>
      <c r="C53" s="62">
        <v>9184</v>
      </c>
      <c r="D53" s="62">
        <v>3697</v>
      </c>
      <c r="E53" s="1057">
        <f>E21/B21*100</f>
        <v>86.901828184996276</v>
      </c>
      <c r="F53" s="28">
        <v>40</v>
      </c>
      <c r="G53" s="62">
        <v>3210</v>
      </c>
      <c r="H53" s="62">
        <v>2668</v>
      </c>
      <c r="I53" s="66"/>
      <c r="J53" s="66"/>
      <c r="K53" s="66"/>
    </row>
    <row r="54" spans="1:11">
      <c r="A54" s="214" t="s">
        <v>1235</v>
      </c>
      <c r="B54" s="62">
        <v>30</v>
      </c>
      <c r="C54" s="62">
        <v>8984</v>
      </c>
      <c r="D54" s="62">
        <v>3936</v>
      </c>
      <c r="E54" s="1057">
        <v>88</v>
      </c>
      <c r="F54" s="28">
        <v>32</v>
      </c>
      <c r="G54" s="62">
        <v>3093</v>
      </c>
      <c r="H54" s="62">
        <v>2355</v>
      </c>
      <c r="I54" s="66"/>
      <c r="J54" s="66"/>
      <c r="K54" s="66"/>
    </row>
    <row r="55" spans="1:11">
      <c r="A55" s="214" t="s">
        <v>1234</v>
      </c>
      <c r="B55" s="62">
        <v>28</v>
      </c>
      <c r="C55" s="62">
        <v>8984</v>
      </c>
      <c r="D55" s="62">
        <v>3538</v>
      </c>
      <c r="E55" s="1057">
        <v>89.7</v>
      </c>
      <c r="F55" s="62">
        <v>35</v>
      </c>
      <c r="G55" s="62">
        <v>3598</v>
      </c>
      <c r="H55" s="62">
        <v>2550</v>
      </c>
      <c r="I55" s="66"/>
      <c r="J55" s="66"/>
      <c r="K55" s="66"/>
    </row>
    <row r="56" spans="1:11">
      <c r="A56" s="214" t="s">
        <v>1233</v>
      </c>
      <c r="B56" s="62">
        <v>28</v>
      </c>
      <c r="C56" s="62">
        <v>9284</v>
      </c>
      <c r="D56" s="62">
        <v>3449</v>
      </c>
      <c r="E56" s="1057">
        <v>91.3</v>
      </c>
      <c r="F56" s="62">
        <v>32</v>
      </c>
      <c r="G56" s="62">
        <v>3093</v>
      </c>
      <c r="H56" s="62">
        <v>2438</v>
      </c>
      <c r="I56" s="66"/>
      <c r="J56" s="66"/>
      <c r="K56" s="66"/>
    </row>
    <row r="57" spans="1:11">
      <c r="A57" s="214" t="s">
        <v>1232</v>
      </c>
      <c r="B57" s="62">
        <v>23</v>
      </c>
      <c r="C57" s="62">
        <v>4739</v>
      </c>
      <c r="D57" s="62">
        <v>2231</v>
      </c>
      <c r="E57" s="1057">
        <v>91.7</v>
      </c>
      <c r="F57" s="62">
        <v>32</v>
      </c>
      <c r="G57" s="62">
        <v>3093</v>
      </c>
      <c r="H57" s="62">
        <v>2362</v>
      </c>
      <c r="I57" s="66"/>
      <c r="J57" s="66"/>
      <c r="K57" s="66"/>
    </row>
    <row r="58" spans="1:11">
      <c r="A58" s="214" t="s">
        <v>1231</v>
      </c>
      <c r="B58" s="1056">
        <v>23</v>
      </c>
      <c r="C58" s="1047">
        <v>4739</v>
      </c>
      <c r="D58" s="1047">
        <v>2231</v>
      </c>
      <c r="E58" s="1049">
        <v>92.7</v>
      </c>
      <c r="F58" s="1048">
        <v>29</v>
      </c>
      <c r="G58" s="1047">
        <v>2788</v>
      </c>
      <c r="H58" s="1047">
        <v>2323</v>
      </c>
      <c r="I58" s="66"/>
      <c r="J58" s="66"/>
      <c r="K58" s="66"/>
    </row>
    <row r="59" spans="1:11">
      <c r="A59" s="214" t="s">
        <v>1493</v>
      </c>
      <c r="B59" s="1047">
        <v>23</v>
      </c>
      <c r="C59" s="1047">
        <v>4739</v>
      </c>
      <c r="D59" s="1047">
        <v>2231</v>
      </c>
      <c r="E59" s="1049">
        <v>93.7</v>
      </c>
      <c r="F59" s="1048">
        <v>29</v>
      </c>
      <c r="G59" s="1047">
        <v>2788</v>
      </c>
      <c r="H59" s="1047">
        <v>2288</v>
      </c>
      <c r="I59" s="66"/>
      <c r="J59" s="66"/>
      <c r="K59" s="66"/>
    </row>
    <row r="60" spans="1:11">
      <c r="A60" s="214" t="s">
        <v>1524</v>
      </c>
      <c r="B60" s="1047">
        <v>23</v>
      </c>
      <c r="C60" s="1047">
        <v>4739</v>
      </c>
      <c r="D60" s="1047">
        <v>670</v>
      </c>
      <c r="E60" s="1049">
        <v>92.4</v>
      </c>
      <c r="F60" s="1048">
        <v>29</v>
      </c>
      <c r="G60" s="1047">
        <v>2892</v>
      </c>
      <c r="H60" s="1047">
        <v>2235</v>
      </c>
      <c r="I60" s="66"/>
      <c r="J60" s="66"/>
      <c r="K60" s="66"/>
    </row>
    <row r="61" spans="1:11">
      <c r="A61" s="1055" t="s">
        <v>1523</v>
      </c>
      <c r="B61" s="1047">
        <v>21</v>
      </c>
      <c r="C61" s="1047">
        <v>4739</v>
      </c>
      <c r="D61" s="1047">
        <v>670</v>
      </c>
      <c r="E61" s="1049">
        <v>92.4</v>
      </c>
      <c r="F61" s="1048">
        <v>28</v>
      </c>
      <c r="G61" s="1047">
        <v>2792</v>
      </c>
      <c r="H61" s="1047">
        <v>2154</v>
      </c>
      <c r="I61" s="66"/>
      <c r="J61" s="66"/>
      <c r="K61" s="66"/>
    </row>
    <row r="62" spans="1:11">
      <c r="A62" s="1055" t="s">
        <v>1227</v>
      </c>
      <c r="B62" s="1047">
        <v>20</v>
      </c>
      <c r="C62" s="1047">
        <v>3579</v>
      </c>
      <c r="D62" s="1047">
        <v>670</v>
      </c>
      <c r="E62" s="1049">
        <v>92.8</v>
      </c>
      <c r="F62" s="1048">
        <v>28</v>
      </c>
      <c r="G62" s="1047">
        <v>2792</v>
      </c>
      <c r="H62" s="1047">
        <v>2087</v>
      </c>
      <c r="I62" s="66"/>
      <c r="J62" s="66"/>
      <c r="K62" s="66"/>
    </row>
    <row r="63" spans="1:11">
      <c r="A63" s="1055" t="s">
        <v>1226</v>
      </c>
      <c r="B63" s="1047">
        <v>20</v>
      </c>
      <c r="C63" s="1047">
        <v>3579</v>
      </c>
      <c r="D63" s="1047">
        <v>670</v>
      </c>
      <c r="E63" s="1049">
        <v>93.3</v>
      </c>
      <c r="F63" s="1048">
        <v>28</v>
      </c>
      <c r="G63" s="1047">
        <v>2792</v>
      </c>
      <c r="H63" s="1047">
        <v>2018</v>
      </c>
      <c r="I63" s="66"/>
      <c r="J63" s="66"/>
      <c r="K63" s="66"/>
    </row>
    <row r="64" spans="1:11" s="306" customFormat="1" ht="19.5" thickBot="1">
      <c r="A64" s="1054" t="s">
        <v>1580</v>
      </c>
      <c r="B64" s="1051">
        <v>20</v>
      </c>
      <c r="C64" s="1051">
        <v>3579</v>
      </c>
      <c r="D64" s="1051">
        <v>1059</v>
      </c>
      <c r="E64" s="1053">
        <v>94.8</v>
      </c>
      <c r="F64" s="1052">
        <v>28</v>
      </c>
      <c r="G64" s="1051">
        <v>2792</v>
      </c>
      <c r="H64" s="1051">
        <v>2042</v>
      </c>
      <c r="I64" s="1050"/>
      <c r="J64" s="1050"/>
      <c r="K64" s="1050"/>
    </row>
    <row r="65" spans="1:8" ht="18.75">
      <c r="A65" s="2221" t="s">
        <v>1579</v>
      </c>
      <c r="B65" s="2221"/>
      <c r="C65" s="2221"/>
      <c r="D65" s="2221"/>
      <c r="E65" s="2221"/>
      <c r="F65" s="2221"/>
      <c r="G65" s="2221"/>
      <c r="H65" s="2221"/>
    </row>
    <row r="66" spans="1:8">
      <c r="A66" s="94"/>
      <c r="B66" s="94"/>
      <c r="C66" s="94"/>
      <c r="D66" s="94"/>
      <c r="E66" s="94"/>
      <c r="F66" s="94"/>
      <c r="G66" s="94"/>
      <c r="H66" s="94"/>
    </row>
    <row r="67" spans="1:8">
      <c r="A67" s="271" t="s">
        <v>1578</v>
      </c>
      <c r="B67" s="1047"/>
      <c r="C67" s="1047"/>
      <c r="D67" s="1047"/>
      <c r="E67" s="1049"/>
      <c r="F67" s="1048"/>
      <c r="G67" s="1047"/>
      <c r="H67" s="1047"/>
    </row>
    <row r="68" spans="1:8">
      <c r="A68" s="1" t="s">
        <v>1577</v>
      </c>
      <c r="B68" s="255"/>
      <c r="C68" s="255"/>
      <c r="D68" s="255"/>
      <c r="E68" s="255"/>
      <c r="F68" s="255"/>
      <c r="G68" s="255"/>
      <c r="H68" s="255"/>
    </row>
  </sheetData>
  <mergeCells count="3">
    <mergeCell ref="B3:B4"/>
    <mergeCell ref="E35:E36"/>
    <mergeCell ref="A65:H65"/>
  </mergeCells>
  <phoneticPr fontId="3"/>
  <pageMargins left="0.78740157480314965" right="0.23622047244094491" top="0.98425196850393704" bottom="0.98425196850393704" header="0.51181102362204722" footer="0.51181102362204722"/>
  <pageSetup paperSize="9" scale="62"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05CEEE90-E149-4DDE-9630-D7098E5A564F}">
            <xm:f>A1&lt;&gt;'[表３５ 水道普及状況（作成ブック）.xlsx]自分'!#REF!</xm:f>
            <x14:dxf>
              <fill>
                <patternFill>
                  <bgColor rgb="FF00B0F0"/>
                </patternFill>
              </fill>
            </x14:dxf>
          </x14:cfRule>
          <xm:sqref>A1:XFD1048576</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38ED-EB15-4D6F-BB47-6A22DAF39147}">
  <sheetPr>
    <pageSetUpPr fitToPage="1"/>
  </sheetPr>
  <dimension ref="A1:N33"/>
  <sheetViews>
    <sheetView view="pageBreakPreview" zoomScaleNormal="100" zoomScaleSheetLayoutView="100" workbookViewId="0">
      <selection sqref="A1:F1"/>
    </sheetView>
  </sheetViews>
  <sheetFormatPr defaultRowHeight="13.5"/>
  <cols>
    <col min="1" max="1" width="11.625" style="1" customWidth="1"/>
    <col min="2" max="2" width="5.625" style="1" customWidth="1"/>
    <col min="3" max="3" width="8.125" style="1" customWidth="1"/>
    <col min="4" max="4" width="13.125" style="1" customWidth="1"/>
    <col min="5" max="5" width="5.625" style="1" customWidth="1"/>
    <col min="6" max="6" width="8.125" style="1" customWidth="1"/>
    <col min="7" max="7" width="13.125" style="1" customWidth="1"/>
    <col min="8" max="8" width="5.625" style="1" customWidth="1"/>
    <col min="9" max="9" width="8.125" style="1" customWidth="1"/>
    <col min="10" max="16384" width="9" style="1"/>
  </cols>
  <sheetData>
    <row r="1" spans="1:14" ht="18" customHeight="1">
      <c r="A1" s="2040" t="s">
        <v>1615</v>
      </c>
      <c r="B1" s="2040"/>
      <c r="C1" s="2040"/>
      <c r="D1" s="2040"/>
      <c r="E1" s="2040"/>
      <c r="F1" s="2040"/>
    </row>
    <row r="2" spans="1:14" ht="18" customHeight="1" thickBot="1">
      <c r="I2" s="7" t="s">
        <v>1614</v>
      </c>
    </row>
    <row r="3" spans="1:14" ht="18" customHeight="1">
      <c r="A3" s="1082" t="s">
        <v>1613</v>
      </c>
      <c r="B3" s="2003" t="s">
        <v>1612</v>
      </c>
      <c r="C3" s="2004"/>
      <c r="D3" s="2234"/>
      <c r="E3" s="2003" t="s">
        <v>1611</v>
      </c>
      <c r="F3" s="2004"/>
      <c r="G3" s="2234"/>
      <c r="H3" s="2015" t="s">
        <v>1610</v>
      </c>
      <c r="I3" s="2008"/>
    </row>
    <row r="4" spans="1:14" ht="18" customHeight="1" thickBot="1">
      <c r="A4" s="1062" t="s">
        <v>1593</v>
      </c>
      <c r="B4" s="2231" t="s">
        <v>1609</v>
      </c>
      <c r="C4" s="2235"/>
      <c r="D4" s="1081" t="s">
        <v>1608</v>
      </c>
      <c r="E4" s="2232" t="s">
        <v>1609</v>
      </c>
      <c r="F4" s="2233"/>
      <c r="G4" s="1080" t="s">
        <v>1608</v>
      </c>
      <c r="H4" s="2231"/>
      <c r="I4" s="2009"/>
    </row>
    <row r="5" spans="1:14" ht="18.95" customHeight="1">
      <c r="A5" s="214" t="s">
        <v>1531</v>
      </c>
      <c r="B5" s="2229">
        <v>28401</v>
      </c>
      <c r="C5" s="2230"/>
      <c r="D5" s="338">
        <v>170310</v>
      </c>
      <c r="E5" s="2228">
        <v>4001.8</v>
      </c>
      <c r="F5" s="2228"/>
      <c r="G5" s="338">
        <v>91073</v>
      </c>
      <c r="H5" s="2228">
        <f t="shared" ref="H5:H19" si="0">G5/D5*100</f>
        <v>53.474839997651344</v>
      </c>
      <c r="I5" s="2228"/>
    </row>
    <row r="6" spans="1:14" ht="18.95" customHeight="1">
      <c r="A6" s="214" t="s">
        <v>1530</v>
      </c>
      <c r="B6" s="2229">
        <v>28401</v>
      </c>
      <c r="C6" s="2230"/>
      <c r="D6" s="338">
        <v>171833</v>
      </c>
      <c r="E6" s="2228">
        <v>4203</v>
      </c>
      <c r="F6" s="2228"/>
      <c r="G6" s="338">
        <v>96884</v>
      </c>
      <c r="H6" s="2228">
        <f t="shared" si="0"/>
        <v>56.382650596800374</v>
      </c>
      <c r="I6" s="2228"/>
    </row>
    <row r="7" spans="1:14" ht="18.95" customHeight="1">
      <c r="A7" s="214" t="s">
        <v>1529</v>
      </c>
      <c r="B7" s="2229">
        <v>28401</v>
      </c>
      <c r="C7" s="2230"/>
      <c r="D7" s="338">
        <v>173423</v>
      </c>
      <c r="E7" s="2228">
        <v>4575</v>
      </c>
      <c r="F7" s="2228"/>
      <c r="G7" s="338">
        <v>104640</v>
      </c>
      <c r="H7" s="2228">
        <f t="shared" si="0"/>
        <v>60.33801744866598</v>
      </c>
      <c r="I7" s="2228"/>
      <c r="N7" s="224"/>
    </row>
    <row r="8" spans="1:14" ht="18.95" customHeight="1">
      <c r="A8" s="214" t="s">
        <v>1528</v>
      </c>
      <c r="B8" s="2229">
        <v>28401</v>
      </c>
      <c r="C8" s="2230"/>
      <c r="D8" s="338">
        <v>175160</v>
      </c>
      <c r="E8" s="2228">
        <v>4733.6000000000004</v>
      </c>
      <c r="F8" s="2228"/>
      <c r="G8" s="338">
        <v>108128</v>
      </c>
      <c r="H8" s="2228">
        <f t="shared" si="0"/>
        <v>61.730988810230649</v>
      </c>
      <c r="I8" s="2228"/>
    </row>
    <row r="9" spans="1:14" ht="18.95" customHeight="1">
      <c r="A9" s="214" t="s">
        <v>1527</v>
      </c>
      <c r="B9" s="2229">
        <v>28407</v>
      </c>
      <c r="C9" s="2230"/>
      <c r="D9" s="338">
        <v>177019</v>
      </c>
      <c r="E9" s="2228">
        <v>4932.1000000000004</v>
      </c>
      <c r="F9" s="2228"/>
      <c r="G9" s="338">
        <v>109428</v>
      </c>
      <c r="H9" s="2228">
        <f t="shared" si="0"/>
        <v>61.817093080403794</v>
      </c>
      <c r="I9" s="2228"/>
    </row>
    <row r="10" spans="1:14" ht="18.95" customHeight="1">
      <c r="A10" s="214" t="s">
        <v>1526</v>
      </c>
      <c r="B10" s="2229">
        <v>28407</v>
      </c>
      <c r="C10" s="2230"/>
      <c r="D10" s="338">
        <v>179019</v>
      </c>
      <c r="E10" s="2228">
        <v>5027.3</v>
      </c>
      <c r="F10" s="2228"/>
      <c r="G10" s="338">
        <v>114787</v>
      </c>
      <c r="H10" s="2228">
        <f t="shared" si="0"/>
        <v>64.120009607918718</v>
      </c>
      <c r="I10" s="2228"/>
    </row>
    <row r="11" spans="1:14" ht="18.95" customHeight="1">
      <c r="A11" s="214" t="s">
        <v>1502</v>
      </c>
      <c r="B11" s="2229">
        <v>28407</v>
      </c>
      <c r="C11" s="2230"/>
      <c r="D11" s="338">
        <v>180476</v>
      </c>
      <c r="E11" s="2228">
        <v>5164.3</v>
      </c>
      <c r="F11" s="2228"/>
      <c r="G11" s="338">
        <v>117588</v>
      </c>
      <c r="H11" s="2228">
        <f t="shared" si="0"/>
        <v>65.154369556062846</v>
      </c>
      <c r="I11" s="2228"/>
    </row>
    <row r="12" spans="1:14" ht="18.95" customHeight="1">
      <c r="A12" s="214" t="s">
        <v>1501</v>
      </c>
      <c r="B12" s="2229">
        <v>28407</v>
      </c>
      <c r="C12" s="2230"/>
      <c r="D12" s="338">
        <v>181548</v>
      </c>
      <c r="E12" s="2228">
        <v>5320.1</v>
      </c>
      <c r="F12" s="2228"/>
      <c r="G12" s="338">
        <v>121769</v>
      </c>
      <c r="H12" s="2228">
        <f t="shared" si="0"/>
        <v>67.072619913191005</v>
      </c>
      <c r="I12" s="2228"/>
    </row>
    <row r="13" spans="1:14" ht="18.95" customHeight="1">
      <c r="A13" s="214" t="s">
        <v>1500</v>
      </c>
      <c r="B13" s="2229">
        <v>28407</v>
      </c>
      <c r="C13" s="2230"/>
      <c r="D13" s="338">
        <v>182788</v>
      </c>
      <c r="E13" s="2228">
        <v>5465.5</v>
      </c>
      <c r="F13" s="2228"/>
      <c r="G13" s="338">
        <v>127854</v>
      </c>
      <c r="H13" s="2228">
        <f t="shared" si="0"/>
        <v>69.946604809943764</v>
      </c>
      <c r="I13" s="2228"/>
    </row>
    <row r="14" spans="1:14" ht="18.95" customHeight="1">
      <c r="A14" s="214" t="s">
        <v>1499</v>
      </c>
      <c r="B14" s="2229">
        <v>28407</v>
      </c>
      <c r="C14" s="2230"/>
      <c r="D14" s="338">
        <v>183696</v>
      </c>
      <c r="E14" s="2228">
        <v>5759.7</v>
      </c>
      <c r="F14" s="2228"/>
      <c r="G14" s="338">
        <v>132160</v>
      </c>
      <c r="H14" s="2228">
        <f t="shared" si="0"/>
        <v>71.9449525302674</v>
      </c>
      <c r="I14" s="2228"/>
    </row>
    <row r="15" spans="1:14" ht="18.95" customHeight="1">
      <c r="A15" s="214" t="s">
        <v>1498</v>
      </c>
      <c r="B15" s="2229">
        <v>28407</v>
      </c>
      <c r="C15" s="2230"/>
      <c r="D15" s="338">
        <v>184876</v>
      </c>
      <c r="E15" s="2228">
        <v>5906.2</v>
      </c>
      <c r="F15" s="2228"/>
      <c r="G15" s="338">
        <v>136389</v>
      </c>
      <c r="H15" s="2228">
        <f t="shared" si="0"/>
        <v>73.773231787792909</v>
      </c>
      <c r="I15" s="2228"/>
    </row>
    <row r="16" spans="1:14" ht="18.95" customHeight="1">
      <c r="A16" s="1076" t="s">
        <v>1497</v>
      </c>
      <c r="B16" s="2222">
        <v>28407</v>
      </c>
      <c r="C16" s="2223"/>
      <c r="D16" s="1075">
        <v>186674</v>
      </c>
      <c r="E16" s="2224">
        <v>6006.4</v>
      </c>
      <c r="F16" s="2224"/>
      <c r="G16" s="1075">
        <v>138066</v>
      </c>
      <c r="H16" s="2228">
        <f t="shared" si="0"/>
        <v>73.961022959812297</v>
      </c>
      <c r="I16" s="2228"/>
    </row>
    <row r="17" spans="1:10" ht="18.95" customHeight="1">
      <c r="A17" s="1076" t="s">
        <v>1496</v>
      </c>
      <c r="B17" s="2222">
        <v>28407</v>
      </c>
      <c r="C17" s="2223"/>
      <c r="D17" s="1075">
        <v>188391</v>
      </c>
      <c r="E17" s="2224">
        <v>6090.8</v>
      </c>
      <c r="F17" s="2224"/>
      <c r="G17" s="1075">
        <v>140592</v>
      </c>
      <c r="H17" s="2228">
        <f t="shared" si="0"/>
        <v>74.627768842460625</v>
      </c>
      <c r="I17" s="2228"/>
    </row>
    <row r="18" spans="1:10" ht="18.95" customHeight="1">
      <c r="A18" s="1076" t="s">
        <v>1495</v>
      </c>
      <c r="B18" s="2222">
        <v>28407</v>
      </c>
      <c r="C18" s="2223"/>
      <c r="D18" s="1079">
        <v>191100</v>
      </c>
      <c r="E18" s="2224">
        <v>6288.8</v>
      </c>
      <c r="F18" s="2224"/>
      <c r="G18" s="1079">
        <v>145097</v>
      </c>
      <c r="H18" s="2228">
        <f t="shared" si="0"/>
        <v>75.927263212977508</v>
      </c>
      <c r="I18" s="2228"/>
    </row>
    <row r="19" spans="1:10" ht="18.95" customHeight="1">
      <c r="A19" s="1078" t="s">
        <v>1494</v>
      </c>
      <c r="B19" s="2222">
        <v>28407</v>
      </c>
      <c r="C19" s="2223"/>
      <c r="D19" s="21">
        <v>194740</v>
      </c>
      <c r="E19" s="2224">
        <v>6463.8</v>
      </c>
      <c r="F19" s="2224"/>
      <c r="G19" s="52">
        <v>148798</v>
      </c>
      <c r="H19" s="2228">
        <f t="shared" si="0"/>
        <v>76.408544726301727</v>
      </c>
      <c r="I19" s="2228"/>
    </row>
    <row r="20" spans="1:10" ht="18.95" customHeight="1">
      <c r="A20" s="1076" t="s">
        <v>1237</v>
      </c>
      <c r="B20" s="2222">
        <v>28407</v>
      </c>
      <c r="C20" s="2223"/>
      <c r="D20" s="21">
        <v>197837</v>
      </c>
      <c r="E20" s="2224">
        <v>6646.6</v>
      </c>
      <c r="F20" s="2224"/>
      <c r="G20" s="52">
        <v>153989</v>
      </c>
      <c r="H20" s="2228">
        <v>77.8</v>
      </c>
      <c r="I20" s="2228"/>
    </row>
    <row r="21" spans="1:10" ht="18.95" customHeight="1">
      <c r="A21" s="1076" t="s">
        <v>1236</v>
      </c>
      <c r="B21" s="2222">
        <v>28407</v>
      </c>
      <c r="C21" s="2223"/>
      <c r="D21" s="1075">
        <v>200555</v>
      </c>
      <c r="E21" s="2224">
        <v>6858.4</v>
      </c>
      <c r="F21" s="2224"/>
      <c r="G21" s="1074">
        <v>157436</v>
      </c>
      <c r="H21" s="2224">
        <v>78.5</v>
      </c>
      <c r="I21" s="2224"/>
    </row>
    <row r="22" spans="1:10" ht="18.95" customHeight="1">
      <c r="A22" s="1076" t="s">
        <v>1607</v>
      </c>
      <c r="B22" s="2222">
        <v>28407</v>
      </c>
      <c r="C22" s="2223"/>
      <c r="D22" s="1075">
        <v>203116</v>
      </c>
      <c r="E22" s="2236">
        <v>6986.4</v>
      </c>
      <c r="F22" s="2236"/>
      <c r="G22" s="1074">
        <v>160613</v>
      </c>
      <c r="H22" s="2236">
        <v>79.099999999999994</v>
      </c>
      <c r="I22" s="2236"/>
    </row>
    <row r="23" spans="1:10" ht="18.95" customHeight="1">
      <c r="A23" s="1076" t="s">
        <v>1234</v>
      </c>
      <c r="B23" s="2222">
        <v>28407</v>
      </c>
      <c r="C23" s="2223"/>
      <c r="D23" s="1075">
        <v>205993</v>
      </c>
      <c r="E23" s="1077"/>
      <c r="F23" s="1077">
        <v>7175.2</v>
      </c>
      <c r="G23" s="1074">
        <v>165269</v>
      </c>
      <c r="H23" s="2236">
        <v>80.2</v>
      </c>
      <c r="I23" s="2236"/>
    </row>
    <row r="24" spans="1:10" ht="18.95" customHeight="1">
      <c r="A24" s="1076" t="s">
        <v>1233</v>
      </c>
      <c r="B24" s="2222">
        <v>28407</v>
      </c>
      <c r="C24" s="2223"/>
      <c r="D24" s="1075">
        <v>207147</v>
      </c>
      <c r="E24" s="2224">
        <v>7565.8</v>
      </c>
      <c r="F24" s="2224"/>
      <c r="G24" s="1074">
        <v>166995</v>
      </c>
      <c r="H24" s="2224">
        <v>80.599999999999994</v>
      </c>
      <c r="I24" s="2224"/>
    </row>
    <row r="25" spans="1:10" ht="18.95" customHeight="1">
      <c r="A25" s="1076" t="s">
        <v>1232</v>
      </c>
      <c r="B25" s="2222">
        <v>28407</v>
      </c>
      <c r="C25" s="2223"/>
      <c r="D25" s="1075">
        <v>216064</v>
      </c>
      <c r="E25" s="2224">
        <v>7709.4</v>
      </c>
      <c r="F25" s="2224"/>
      <c r="G25" s="1074">
        <v>175618</v>
      </c>
      <c r="H25" s="2224">
        <v>81.3</v>
      </c>
      <c r="I25" s="2224"/>
    </row>
    <row r="26" spans="1:10" ht="18.95" customHeight="1">
      <c r="A26" s="1076" t="s">
        <v>1231</v>
      </c>
      <c r="B26" s="2222">
        <v>28407</v>
      </c>
      <c r="C26" s="2223"/>
      <c r="D26" s="1075">
        <v>218109</v>
      </c>
      <c r="E26" s="2224">
        <v>7819</v>
      </c>
      <c r="F26" s="2224"/>
      <c r="G26" s="1074">
        <v>176215</v>
      </c>
      <c r="H26" s="2224">
        <v>80.8</v>
      </c>
      <c r="I26" s="2224"/>
    </row>
    <row r="27" spans="1:10" ht="18.95" customHeight="1">
      <c r="A27" s="1076" t="s">
        <v>1493</v>
      </c>
      <c r="B27" s="2222">
        <v>28372</v>
      </c>
      <c r="C27" s="2223"/>
      <c r="D27" s="1075">
        <v>220166</v>
      </c>
      <c r="E27" s="2224">
        <v>7848.8</v>
      </c>
      <c r="F27" s="2224"/>
      <c r="G27" s="1074">
        <v>181282</v>
      </c>
      <c r="H27" s="2224">
        <v>82.3</v>
      </c>
      <c r="I27" s="2224"/>
    </row>
    <row r="28" spans="1:10" ht="18.95" customHeight="1">
      <c r="A28" s="1076" t="s">
        <v>1524</v>
      </c>
      <c r="B28" s="2222">
        <v>28372</v>
      </c>
      <c r="C28" s="2223"/>
      <c r="D28" s="1075">
        <v>223771</v>
      </c>
      <c r="E28" s="2224">
        <v>7921.5</v>
      </c>
      <c r="F28" s="2224"/>
      <c r="G28" s="1074">
        <v>185348</v>
      </c>
      <c r="H28" s="2224">
        <v>82.8</v>
      </c>
      <c r="I28" s="2224"/>
    </row>
    <row r="29" spans="1:10" ht="18.95" customHeight="1">
      <c r="A29" s="1076" t="s">
        <v>1523</v>
      </c>
      <c r="B29" s="2222">
        <v>28372</v>
      </c>
      <c r="C29" s="2223"/>
      <c r="D29" s="1075">
        <v>226781</v>
      </c>
      <c r="E29" s="2224">
        <v>8024.1</v>
      </c>
      <c r="F29" s="2224"/>
      <c r="G29" s="1074">
        <v>189744</v>
      </c>
      <c r="H29" s="2224">
        <v>83.7</v>
      </c>
      <c r="I29" s="2224"/>
    </row>
    <row r="30" spans="1:10" ht="18.95" customHeight="1">
      <c r="A30" s="1076" t="s">
        <v>1227</v>
      </c>
      <c r="B30" s="2222">
        <v>28372</v>
      </c>
      <c r="C30" s="2223"/>
      <c r="D30" s="1075">
        <v>230310</v>
      </c>
      <c r="E30" s="2224">
        <v>8075.5</v>
      </c>
      <c r="F30" s="2224"/>
      <c r="G30" s="1074">
        <v>193985</v>
      </c>
      <c r="H30" s="2224">
        <v>84.2</v>
      </c>
      <c r="I30" s="2224"/>
    </row>
    <row r="31" spans="1:10" ht="18.95" customHeight="1">
      <c r="A31" s="1076" t="s">
        <v>1226</v>
      </c>
      <c r="B31" s="2222">
        <v>28372</v>
      </c>
      <c r="C31" s="2223"/>
      <c r="D31" s="1075">
        <v>233868</v>
      </c>
      <c r="E31" s="2224">
        <v>8147.3</v>
      </c>
      <c r="F31" s="2224"/>
      <c r="G31" s="1074">
        <v>197974</v>
      </c>
      <c r="H31" s="2224">
        <v>84.7</v>
      </c>
      <c r="I31" s="2224"/>
    </row>
    <row r="32" spans="1:10" ht="18.95" customHeight="1" thickBot="1">
      <c r="A32" s="1073" t="s">
        <v>1606</v>
      </c>
      <c r="B32" s="2225">
        <v>28372</v>
      </c>
      <c r="C32" s="2226"/>
      <c r="D32" s="1072">
        <v>238014</v>
      </c>
      <c r="E32" s="2227">
        <v>8209.7000000000007</v>
      </c>
      <c r="F32" s="2227"/>
      <c r="G32" s="1071">
        <v>202449</v>
      </c>
      <c r="H32" s="2227">
        <v>85.1</v>
      </c>
      <c r="I32" s="2227"/>
      <c r="J32" s="44"/>
    </row>
    <row r="33" spans="1:9">
      <c r="A33" s="44"/>
      <c r="B33" s="44"/>
      <c r="C33" s="44"/>
      <c r="D33" s="44"/>
      <c r="E33" s="44"/>
      <c r="F33" s="44"/>
      <c r="G33" s="44"/>
      <c r="H33" s="44"/>
      <c r="I33" s="94" t="s">
        <v>1605</v>
      </c>
    </row>
  </sheetData>
  <mergeCells count="89">
    <mergeCell ref="B29:C29"/>
    <mergeCell ref="E29:F29"/>
    <mergeCell ref="H29:I29"/>
    <mergeCell ref="B28:C28"/>
    <mergeCell ref="E28:F28"/>
    <mergeCell ref="H28:I28"/>
    <mergeCell ref="B25:C25"/>
    <mergeCell ref="E25:F25"/>
    <mergeCell ref="H25:I25"/>
    <mergeCell ref="H23:I23"/>
    <mergeCell ref="B24:C24"/>
    <mergeCell ref="E24:F24"/>
    <mergeCell ref="H24:I24"/>
    <mergeCell ref="B23:C23"/>
    <mergeCell ref="H9:I9"/>
    <mergeCell ref="H10:I10"/>
    <mergeCell ref="B22:C22"/>
    <mergeCell ref="B20:C20"/>
    <mergeCell ref="E20:F20"/>
    <mergeCell ref="H20:I20"/>
    <mergeCell ref="E22:F22"/>
    <mergeCell ref="H22:I22"/>
    <mergeCell ref="B21:C21"/>
    <mergeCell ref="E21:F21"/>
    <mergeCell ref="B19:C19"/>
    <mergeCell ref="E11:F11"/>
    <mergeCell ref="H21:I21"/>
    <mergeCell ref="H3:I4"/>
    <mergeCell ref="E4:F4"/>
    <mergeCell ref="B3:D3"/>
    <mergeCell ref="E3:G3"/>
    <mergeCell ref="B4:C4"/>
    <mergeCell ref="H5:I5"/>
    <mergeCell ref="H6:I6"/>
    <mergeCell ref="H7:I7"/>
    <mergeCell ref="E19:F19"/>
    <mergeCell ref="B12:C12"/>
    <mergeCell ref="B13:C13"/>
    <mergeCell ref="B14:C14"/>
    <mergeCell ref="B15:C15"/>
    <mergeCell ref="B17:C17"/>
    <mergeCell ref="B18:C18"/>
    <mergeCell ref="B16:C16"/>
    <mergeCell ref="B7:C7"/>
    <mergeCell ref="B8:C8"/>
    <mergeCell ref="H11:I11"/>
    <mergeCell ref="B11:C11"/>
    <mergeCell ref="H8:I8"/>
    <mergeCell ref="B27:C27"/>
    <mergeCell ref="E16:F16"/>
    <mergeCell ref="E12:F12"/>
    <mergeCell ref="H12:I12"/>
    <mergeCell ref="B26:C26"/>
    <mergeCell ref="H17:I17"/>
    <mergeCell ref="H16:I16"/>
    <mergeCell ref="H19:I19"/>
    <mergeCell ref="H18:I18"/>
    <mergeCell ref="E13:F13"/>
    <mergeCell ref="E14:F14"/>
    <mergeCell ref="E15:F15"/>
    <mergeCell ref="E17:F17"/>
    <mergeCell ref="E18:F18"/>
    <mergeCell ref="E26:F26"/>
    <mergeCell ref="H26:I26"/>
    <mergeCell ref="A1:F1"/>
    <mergeCell ref="B9:C9"/>
    <mergeCell ref="B10:C10"/>
    <mergeCell ref="E6:F6"/>
    <mergeCell ref="E7:F7"/>
    <mergeCell ref="E8:F8"/>
    <mergeCell ref="E9:F9"/>
    <mergeCell ref="E5:F5"/>
    <mergeCell ref="B5:C5"/>
    <mergeCell ref="B6:C6"/>
    <mergeCell ref="E27:F27"/>
    <mergeCell ref="H27:I27"/>
    <mergeCell ref="E10:F10"/>
    <mergeCell ref="H13:I13"/>
    <mergeCell ref="H14:I14"/>
    <mergeCell ref="H15:I15"/>
    <mergeCell ref="B30:C30"/>
    <mergeCell ref="E30:F30"/>
    <mergeCell ref="H30:I30"/>
    <mergeCell ref="B32:C32"/>
    <mergeCell ref="E32:F32"/>
    <mergeCell ref="H32:I32"/>
    <mergeCell ref="B31:C31"/>
    <mergeCell ref="E31:F31"/>
    <mergeCell ref="H31:I31"/>
  </mergeCells>
  <phoneticPr fontId="3"/>
  <printOptions horizontalCentered="1"/>
  <pageMargins left="0.98425196850393704" right="0.98425196850393704" top="1.1811023622047245" bottom="1.1811023622047245" header="0.51181102362204722" footer="0.51181102362204722"/>
  <pageSetup paperSize="9" scale="6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D50A6-7BDA-4731-92FA-89BC808BB9E5}">
  <dimension ref="A1:G34"/>
  <sheetViews>
    <sheetView view="pageBreakPreview" zoomScale="110" zoomScaleNormal="85" zoomScaleSheetLayoutView="110" workbookViewId="0"/>
  </sheetViews>
  <sheetFormatPr defaultColWidth="10.75" defaultRowHeight="13.5"/>
  <cols>
    <col min="1" max="5" width="16.625" style="66" customWidth="1"/>
    <col min="6" max="16384" width="10.75" style="66"/>
  </cols>
  <sheetData>
    <row r="1" spans="1:7" ht="18" customHeight="1">
      <c r="A1" s="1112" t="s">
        <v>1630</v>
      </c>
    </row>
    <row r="2" spans="1:7" ht="18" customHeight="1" thickBot="1">
      <c r="A2" s="46"/>
      <c r="C2" s="46"/>
      <c r="E2" s="79" t="s">
        <v>1629</v>
      </c>
    </row>
    <row r="3" spans="1:7" ht="24.75" customHeight="1" thickBot="1">
      <c r="A3" s="1111" t="s">
        <v>1628</v>
      </c>
      <c r="B3" s="2239" t="s">
        <v>1627</v>
      </c>
      <c r="C3" s="2240"/>
      <c r="D3" s="2241"/>
      <c r="E3" s="2237" t="s">
        <v>1626</v>
      </c>
    </row>
    <row r="4" spans="1:7" ht="24" customHeight="1" thickBot="1">
      <c r="A4" s="1110" t="s">
        <v>1625</v>
      </c>
      <c r="B4" s="1109" t="s">
        <v>1624</v>
      </c>
      <c r="C4" s="1108" t="s">
        <v>1623</v>
      </c>
      <c r="D4" s="1107" t="s">
        <v>1622</v>
      </c>
      <c r="E4" s="2238"/>
    </row>
    <row r="5" spans="1:7" ht="18" customHeight="1">
      <c r="A5" s="1106" t="s">
        <v>927</v>
      </c>
      <c r="B5" s="1105">
        <v>1821</v>
      </c>
      <c r="C5" s="1104">
        <v>21</v>
      </c>
      <c r="D5" s="1103">
        <v>2328</v>
      </c>
      <c r="E5" s="1099">
        <v>5924</v>
      </c>
      <c r="F5" s="79"/>
      <c r="G5" s="79"/>
    </row>
    <row r="6" spans="1:7" ht="18" customHeight="1">
      <c r="A6" s="1106" t="s">
        <v>440</v>
      </c>
      <c r="B6" s="1105">
        <v>1943</v>
      </c>
      <c r="C6" s="1104">
        <v>18</v>
      </c>
      <c r="D6" s="1103">
        <v>2523</v>
      </c>
      <c r="E6" s="1099">
        <v>5967</v>
      </c>
      <c r="F6" s="79"/>
      <c r="G6" s="79"/>
    </row>
    <row r="7" spans="1:7" ht="18" customHeight="1">
      <c r="A7" s="1106" t="s">
        <v>1621</v>
      </c>
      <c r="B7" s="1105">
        <v>1877</v>
      </c>
      <c r="C7" s="1104">
        <v>25</v>
      </c>
      <c r="D7" s="1103">
        <v>2424</v>
      </c>
      <c r="E7" s="1099">
        <v>6311</v>
      </c>
      <c r="F7" s="79"/>
      <c r="G7" s="79"/>
    </row>
    <row r="8" spans="1:7" ht="18" customHeight="1">
      <c r="A8" s="1106" t="s">
        <v>1620</v>
      </c>
      <c r="B8" s="1105">
        <v>2152</v>
      </c>
      <c r="C8" s="1104">
        <v>19</v>
      </c>
      <c r="D8" s="1103">
        <v>2795</v>
      </c>
      <c r="E8" s="1099">
        <v>6510</v>
      </c>
      <c r="F8" s="79"/>
      <c r="G8" s="79"/>
    </row>
    <row r="9" spans="1:7" ht="18" customHeight="1">
      <c r="A9" s="1106" t="s">
        <v>1619</v>
      </c>
      <c r="B9" s="1105">
        <v>2148</v>
      </c>
      <c r="C9" s="1104">
        <v>29</v>
      </c>
      <c r="D9" s="1103">
        <v>2747</v>
      </c>
      <c r="E9" s="1099">
        <v>6715</v>
      </c>
      <c r="F9" s="79"/>
      <c r="G9" s="79"/>
    </row>
    <row r="10" spans="1:7" ht="18" customHeight="1">
      <c r="A10" s="1097" t="s">
        <v>923</v>
      </c>
      <c r="B10" s="1102">
        <v>1966</v>
      </c>
      <c r="C10" s="1101">
        <v>18</v>
      </c>
      <c r="D10" s="1100">
        <v>2516</v>
      </c>
      <c r="E10" s="1099">
        <v>7174</v>
      </c>
      <c r="F10" s="79"/>
      <c r="G10" s="79"/>
    </row>
    <row r="11" spans="1:7" ht="18" customHeight="1">
      <c r="A11" s="1097" t="s">
        <v>439</v>
      </c>
      <c r="B11" s="1102">
        <v>1897</v>
      </c>
      <c r="C11" s="1101">
        <v>22</v>
      </c>
      <c r="D11" s="1100">
        <v>2411</v>
      </c>
      <c r="E11" s="1099">
        <v>7317</v>
      </c>
      <c r="F11" s="79"/>
      <c r="G11" s="79"/>
    </row>
    <row r="12" spans="1:7" ht="18" customHeight="1">
      <c r="A12" s="1097" t="s">
        <v>921</v>
      </c>
      <c r="B12" s="1102">
        <v>1806</v>
      </c>
      <c r="C12" s="1101">
        <v>15</v>
      </c>
      <c r="D12" s="1100">
        <v>2387</v>
      </c>
      <c r="E12" s="1099">
        <v>7107</v>
      </c>
      <c r="F12" s="79"/>
      <c r="G12" s="79"/>
    </row>
    <row r="13" spans="1:7" ht="18" customHeight="1">
      <c r="A13" s="1097" t="s">
        <v>920</v>
      </c>
      <c r="B13" s="1102">
        <v>1489</v>
      </c>
      <c r="C13" s="1101">
        <v>15</v>
      </c>
      <c r="D13" s="1100">
        <v>1955</v>
      </c>
      <c r="E13" s="1099">
        <v>6505</v>
      </c>
      <c r="F13" s="79"/>
      <c r="G13" s="79"/>
    </row>
    <row r="14" spans="1:7" ht="18" customHeight="1">
      <c r="A14" s="1097" t="s">
        <v>12</v>
      </c>
      <c r="B14" s="1102">
        <v>1766</v>
      </c>
      <c r="C14" s="1101">
        <v>12</v>
      </c>
      <c r="D14" s="1100">
        <v>1859</v>
      </c>
      <c r="E14" s="1099">
        <v>6536</v>
      </c>
      <c r="F14" s="79"/>
      <c r="G14" s="79"/>
    </row>
    <row r="15" spans="1:7" ht="18" customHeight="1">
      <c r="A15" s="1097" t="s">
        <v>11</v>
      </c>
      <c r="B15" s="1102">
        <v>1316</v>
      </c>
      <c r="C15" s="1101">
        <v>8</v>
      </c>
      <c r="D15" s="1100">
        <v>1739</v>
      </c>
      <c r="E15" s="1099">
        <v>6557</v>
      </c>
      <c r="F15" s="79"/>
      <c r="G15" s="79"/>
    </row>
    <row r="16" spans="1:7" ht="18" customHeight="1">
      <c r="A16" s="1097" t="s">
        <v>10</v>
      </c>
      <c r="B16" s="1102">
        <v>1229</v>
      </c>
      <c r="C16" s="1101">
        <v>12</v>
      </c>
      <c r="D16" s="1100">
        <v>1656</v>
      </c>
      <c r="E16" s="1099">
        <v>6882</v>
      </c>
      <c r="F16" s="79"/>
      <c r="G16" s="79"/>
    </row>
    <row r="17" spans="1:7" ht="18" customHeight="1">
      <c r="A17" s="1097" t="s">
        <v>9</v>
      </c>
      <c r="B17" s="1102">
        <v>1054</v>
      </c>
      <c r="C17" s="1101">
        <v>14</v>
      </c>
      <c r="D17" s="1100">
        <v>1391</v>
      </c>
      <c r="E17" s="1099">
        <v>6885</v>
      </c>
      <c r="F17" s="79"/>
      <c r="G17" s="79"/>
    </row>
    <row r="18" spans="1:7" ht="18" customHeight="1">
      <c r="A18" s="1097" t="s">
        <v>8</v>
      </c>
      <c r="B18" s="1102">
        <v>1110</v>
      </c>
      <c r="C18" s="1101">
        <v>8</v>
      </c>
      <c r="D18" s="1100">
        <v>1532</v>
      </c>
      <c r="E18" s="1099">
        <v>6956</v>
      </c>
      <c r="F18" s="79"/>
      <c r="G18" s="79"/>
    </row>
    <row r="19" spans="1:7" ht="18" customHeight="1">
      <c r="A19" s="1097" t="s">
        <v>7</v>
      </c>
      <c r="B19" s="1093">
        <v>1027</v>
      </c>
      <c r="C19" s="1092">
        <v>14</v>
      </c>
      <c r="D19" s="1096">
        <v>1321</v>
      </c>
      <c r="E19" s="1098">
        <v>7289</v>
      </c>
      <c r="F19" s="79"/>
      <c r="G19" s="79"/>
    </row>
    <row r="20" spans="1:7" ht="18" customHeight="1">
      <c r="A20" s="1097" t="s">
        <v>6</v>
      </c>
      <c r="B20" s="1093">
        <v>954</v>
      </c>
      <c r="C20" s="1092">
        <v>8</v>
      </c>
      <c r="D20" s="1096">
        <v>1197</v>
      </c>
      <c r="E20" s="1095">
        <v>7574</v>
      </c>
      <c r="F20" s="79"/>
      <c r="G20" s="79"/>
    </row>
    <row r="21" spans="1:7" ht="18" customHeight="1">
      <c r="A21" s="1097" t="s">
        <v>5</v>
      </c>
      <c r="B21" s="1093">
        <v>943</v>
      </c>
      <c r="C21" s="1092">
        <v>9</v>
      </c>
      <c r="D21" s="1096">
        <v>1254</v>
      </c>
      <c r="E21" s="1095">
        <v>7788</v>
      </c>
      <c r="F21" s="79"/>
      <c r="G21" s="79"/>
    </row>
    <row r="22" spans="1:7" ht="18" customHeight="1">
      <c r="A22" s="1097" t="s">
        <v>4</v>
      </c>
      <c r="B22" s="1093">
        <v>879</v>
      </c>
      <c r="C22" s="1092">
        <v>8</v>
      </c>
      <c r="D22" s="1096">
        <v>1129</v>
      </c>
      <c r="E22" s="1095">
        <v>7989</v>
      </c>
      <c r="F22" s="79"/>
      <c r="G22" s="79"/>
    </row>
    <row r="23" spans="1:7" ht="18" customHeight="1">
      <c r="A23" s="1094" t="s">
        <v>3</v>
      </c>
      <c r="B23" s="1093">
        <v>784</v>
      </c>
      <c r="C23" s="1092">
        <v>11</v>
      </c>
      <c r="D23" s="1091">
        <v>994</v>
      </c>
      <c r="E23" s="1090">
        <v>7945</v>
      </c>
      <c r="F23" s="79"/>
      <c r="G23" s="79"/>
    </row>
    <row r="24" spans="1:7" ht="18" customHeight="1">
      <c r="A24" s="1094" t="s">
        <v>2</v>
      </c>
      <c r="B24" s="1093">
        <v>758</v>
      </c>
      <c r="C24" s="1092">
        <v>8</v>
      </c>
      <c r="D24" s="1091">
        <v>967</v>
      </c>
      <c r="E24" s="1090">
        <v>8005</v>
      </c>
      <c r="F24" s="1084"/>
      <c r="G24" s="79"/>
    </row>
    <row r="25" spans="1:7" ht="18" customHeight="1">
      <c r="A25" s="1094" t="s">
        <v>1618</v>
      </c>
      <c r="B25" s="1093">
        <v>635</v>
      </c>
      <c r="C25" s="1092">
        <v>10</v>
      </c>
      <c r="D25" s="1091">
        <v>783</v>
      </c>
      <c r="E25" s="1090">
        <v>8168</v>
      </c>
      <c r="F25" s="1084"/>
      <c r="G25" s="79"/>
    </row>
    <row r="26" spans="1:7" ht="18" customHeight="1" thickBot="1">
      <c r="A26" s="1089" t="s">
        <v>1617</v>
      </c>
      <c r="B26" s="1088">
        <v>553</v>
      </c>
      <c r="C26" s="1087">
        <v>1</v>
      </c>
      <c r="D26" s="1086">
        <v>669</v>
      </c>
      <c r="E26" s="1085">
        <v>7093</v>
      </c>
      <c r="F26" s="1084"/>
      <c r="G26" s="79"/>
    </row>
    <row r="27" spans="1:7" ht="18" customHeight="1">
      <c r="A27" s="45"/>
      <c r="C27" s="46"/>
      <c r="E27" s="1083" t="s">
        <v>1616</v>
      </c>
      <c r="F27" s="68"/>
      <c r="G27" s="79"/>
    </row>
    <row r="28" spans="1:7" ht="18" customHeight="1">
      <c r="A28" s="68"/>
      <c r="B28" s="46"/>
      <c r="C28" s="46"/>
      <c r="D28" s="46"/>
      <c r="E28" s="46"/>
    </row>
    <row r="29" spans="1:7" ht="18" customHeight="1">
      <c r="B29" s="46"/>
      <c r="C29" s="46"/>
      <c r="D29" s="46"/>
      <c r="E29" s="46"/>
    </row>
    <row r="30" spans="1:7" ht="18" customHeight="1">
      <c r="A30" s="46"/>
      <c r="B30" s="46"/>
      <c r="C30" s="46"/>
      <c r="D30" s="46"/>
      <c r="E30" s="46"/>
    </row>
    <row r="34" spans="6:6">
      <c r="F34" s="46"/>
    </row>
  </sheetData>
  <mergeCells count="2">
    <mergeCell ref="E3:E4"/>
    <mergeCell ref="B3:D3"/>
  </mergeCells>
  <phoneticPr fontId="3"/>
  <printOptions horizontalCentered="1"/>
  <pageMargins left="0.78740157480314965" right="0.78740157480314965" top="0.78740157480314965" bottom="0.78740157480314965" header="0.51181102362204722" footer="0.51181102362204722"/>
  <pageSetup paperSize="9" scale="92"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35394-44A4-4872-B232-41854B35029A}">
  <dimension ref="A1:DO37"/>
  <sheetViews>
    <sheetView view="pageBreakPreview" zoomScale="110" zoomScaleNormal="100" zoomScaleSheetLayoutView="110" workbookViewId="0"/>
  </sheetViews>
  <sheetFormatPr defaultColWidth="10.75" defaultRowHeight="13.5"/>
  <cols>
    <col min="1" max="1" width="11" style="1" customWidth="1"/>
    <col min="2" max="12" width="8.25" style="1" customWidth="1"/>
    <col min="13" max="13" width="12.125" style="1" customWidth="1"/>
    <col min="14" max="14" width="11.625" style="1" customWidth="1"/>
    <col min="15" max="15" width="14.625" style="1" customWidth="1"/>
    <col min="16" max="16384" width="10.75" style="1"/>
  </cols>
  <sheetData>
    <row r="1" spans="1:119" ht="18.75">
      <c r="A1" s="223" t="s">
        <v>1653</v>
      </c>
    </row>
    <row r="2" spans="1:119" ht="14.25" customHeight="1" thickBot="1">
      <c r="N2" s="2242" t="s">
        <v>1652</v>
      </c>
      <c r="O2" s="2242"/>
    </row>
    <row r="3" spans="1:119" ht="18" customHeight="1">
      <c r="A3" s="269" t="s">
        <v>1651</v>
      </c>
      <c r="B3" s="926" t="s">
        <v>1650</v>
      </c>
      <c r="C3" s="925"/>
      <c r="D3" s="925"/>
      <c r="E3" s="925"/>
      <c r="F3" s="925"/>
      <c r="G3" s="925"/>
      <c r="H3" s="1134" t="s">
        <v>1649</v>
      </c>
      <c r="I3" s="1133"/>
      <c r="J3" s="1132"/>
      <c r="K3" s="925" t="s">
        <v>1648</v>
      </c>
      <c r="L3" s="925"/>
      <c r="M3" s="1063" t="s">
        <v>1647</v>
      </c>
      <c r="N3" s="925"/>
      <c r="O3" s="1131" t="s">
        <v>1646</v>
      </c>
    </row>
    <row r="4" spans="1:119" ht="18" customHeight="1" thickBot="1">
      <c r="A4" s="268" t="s">
        <v>1645</v>
      </c>
      <c r="B4" s="1130" t="s">
        <v>748</v>
      </c>
      <c r="C4" s="1126" t="s">
        <v>1644</v>
      </c>
      <c r="D4" s="1126" t="s">
        <v>1643</v>
      </c>
      <c r="E4" s="266" t="s">
        <v>1642</v>
      </c>
      <c r="F4" s="1129" t="s">
        <v>1641</v>
      </c>
      <c r="G4" s="1126" t="s">
        <v>1389</v>
      </c>
      <c r="H4" s="1126" t="s">
        <v>748</v>
      </c>
      <c r="I4" s="1126" t="s">
        <v>1640</v>
      </c>
      <c r="J4" s="1128" t="s">
        <v>1639</v>
      </c>
      <c r="K4" s="1127" t="s">
        <v>1638</v>
      </c>
      <c r="L4" s="1126" t="s">
        <v>1637</v>
      </c>
      <c r="M4" s="1126" t="s">
        <v>1636</v>
      </c>
      <c r="N4" s="1126" t="s">
        <v>1635</v>
      </c>
      <c r="O4" s="414" t="s">
        <v>1634</v>
      </c>
    </row>
    <row r="5" spans="1:119" ht="18" customHeight="1">
      <c r="A5" s="345" t="s">
        <v>1633</v>
      </c>
      <c r="B5" s="1124">
        <f t="shared" ref="B5:B16" si="0">SUM(C5:G5)</f>
        <v>174</v>
      </c>
      <c r="C5" s="21">
        <v>39</v>
      </c>
      <c r="D5" s="21">
        <v>28</v>
      </c>
      <c r="E5" s="21">
        <v>18</v>
      </c>
      <c r="F5" s="85">
        <v>0</v>
      </c>
      <c r="G5" s="1125">
        <v>89</v>
      </c>
      <c r="H5" s="22">
        <f t="shared" ref="H5:H19" si="1">SUM(I5:J5)</f>
        <v>19</v>
      </c>
      <c r="I5" s="21">
        <v>17</v>
      </c>
      <c r="J5" s="21">
        <v>2</v>
      </c>
      <c r="K5" s="21">
        <v>2</v>
      </c>
      <c r="L5" s="1125">
        <v>10</v>
      </c>
      <c r="M5" s="21">
        <v>2531</v>
      </c>
      <c r="N5" s="1125">
        <v>498.7</v>
      </c>
      <c r="O5" s="21">
        <v>215789</v>
      </c>
    </row>
    <row r="6" spans="1:119" ht="18" customHeight="1">
      <c r="A6" s="345" t="s">
        <v>1632</v>
      </c>
      <c r="B6" s="1124">
        <f t="shared" si="0"/>
        <v>191</v>
      </c>
      <c r="C6" s="21">
        <v>75</v>
      </c>
      <c r="D6" s="21">
        <v>33</v>
      </c>
      <c r="E6" s="21">
        <v>18</v>
      </c>
      <c r="F6" s="85">
        <v>0</v>
      </c>
      <c r="G6" s="1125">
        <v>65</v>
      </c>
      <c r="H6" s="22">
        <f t="shared" si="1"/>
        <v>48</v>
      </c>
      <c r="I6" s="21">
        <v>39</v>
      </c>
      <c r="J6" s="21">
        <v>9</v>
      </c>
      <c r="K6" s="21">
        <v>7</v>
      </c>
      <c r="L6" s="1125">
        <v>2</v>
      </c>
      <c r="M6" s="21">
        <v>6623</v>
      </c>
      <c r="N6" s="1125">
        <v>338</v>
      </c>
      <c r="O6" s="21">
        <v>459030</v>
      </c>
    </row>
    <row r="7" spans="1:119" ht="18" customHeight="1">
      <c r="A7" s="345" t="s">
        <v>928</v>
      </c>
      <c r="B7" s="1124">
        <f t="shared" si="0"/>
        <v>107</v>
      </c>
      <c r="C7" s="21">
        <v>33</v>
      </c>
      <c r="D7" s="21">
        <v>14</v>
      </c>
      <c r="E7" s="21">
        <v>15</v>
      </c>
      <c r="F7" s="85">
        <v>0</v>
      </c>
      <c r="G7" s="1125">
        <v>45</v>
      </c>
      <c r="H7" s="22">
        <f t="shared" si="1"/>
        <v>18</v>
      </c>
      <c r="I7" s="21">
        <v>15</v>
      </c>
      <c r="J7" s="21">
        <v>3</v>
      </c>
      <c r="K7" s="21">
        <v>2</v>
      </c>
      <c r="L7" s="1125">
        <v>9</v>
      </c>
      <c r="M7" s="21">
        <v>1377</v>
      </c>
      <c r="N7" s="1125">
        <v>236.02</v>
      </c>
      <c r="O7" s="21">
        <v>108536</v>
      </c>
    </row>
    <row r="8" spans="1:119" ht="18" customHeight="1">
      <c r="A8" s="345" t="s">
        <v>927</v>
      </c>
      <c r="B8" s="1124">
        <f t="shared" si="0"/>
        <v>137</v>
      </c>
      <c r="C8" s="21">
        <v>49</v>
      </c>
      <c r="D8" s="21">
        <v>13</v>
      </c>
      <c r="E8" s="21">
        <v>15</v>
      </c>
      <c r="F8" s="85">
        <v>0</v>
      </c>
      <c r="G8" s="1125">
        <v>60</v>
      </c>
      <c r="H8" s="22">
        <f t="shared" si="1"/>
        <v>30</v>
      </c>
      <c r="I8" s="21">
        <v>22</v>
      </c>
      <c r="J8" s="21">
        <v>8</v>
      </c>
      <c r="K8" s="21">
        <v>5</v>
      </c>
      <c r="L8" s="1125">
        <v>9</v>
      </c>
      <c r="M8" s="21">
        <v>3712</v>
      </c>
      <c r="N8" s="1125">
        <v>36</v>
      </c>
      <c r="O8" s="21">
        <v>339842</v>
      </c>
    </row>
    <row r="9" spans="1:119" ht="18" customHeight="1">
      <c r="A9" s="345" t="s">
        <v>440</v>
      </c>
      <c r="B9" s="1124">
        <f t="shared" si="0"/>
        <v>164</v>
      </c>
      <c r="C9" s="21">
        <v>56</v>
      </c>
      <c r="D9" s="21">
        <v>16</v>
      </c>
      <c r="E9" s="21">
        <v>26</v>
      </c>
      <c r="F9" s="85">
        <v>0</v>
      </c>
      <c r="G9" s="1125">
        <v>66</v>
      </c>
      <c r="H9" s="22">
        <f t="shared" si="1"/>
        <v>33</v>
      </c>
      <c r="I9" s="21">
        <v>29</v>
      </c>
      <c r="J9" s="21">
        <v>4</v>
      </c>
      <c r="K9" s="21">
        <v>3</v>
      </c>
      <c r="L9" s="1125">
        <v>8</v>
      </c>
      <c r="M9" s="21">
        <v>2940</v>
      </c>
      <c r="N9" s="1125">
        <v>140</v>
      </c>
      <c r="O9" s="21">
        <v>387442</v>
      </c>
    </row>
    <row r="10" spans="1:119" ht="18" customHeight="1">
      <c r="A10" s="345" t="s">
        <v>926</v>
      </c>
      <c r="B10" s="1124">
        <f t="shared" si="0"/>
        <v>127</v>
      </c>
      <c r="C10" s="21">
        <v>52</v>
      </c>
      <c r="D10" s="21">
        <v>9</v>
      </c>
      <c r="E10" s="21">
        <v>27</v>
      </c>
      <c r="F10" s="85">
        <v>0</v>
      </c>
      <c r="G10" s="1125">
        <v>39</v>
      </c>
      <c r="H10" s="22">
        <f t="shared" si="1"/>
        <v>28</v>
      </c>
      <c r="I10" s="21">
        <v>21</v>
      </c>
      <c r="J10" s="21">
        <v>7</v>
      </c>
      <c r="K10" s="21">
        <v>3</v>
      </c>
      <c r="L10" s="1125">
        <v>12</v>
      </c>
      <c r="M10" s="21">
        <v>3450</v>
      </c>
      <c r="N10" s="1125">
        <v>65</v>
      </c>
      <c r="O10" s="21">
        <v>354348</v>
      </c>
    </row>
    <row r="11" spans="1:119" ht="18" customHeight="1">
      <c r="A11" s="345" t="s">
        <v>925</v>
      </c>
      <c r="B11" s="1124">
        <f t="shared" si="0"/>
        <v>139</v>
      </c>
      <c r="C11" s="21">
        <v>72</v>
      </c>
      <c r="D11" s="21">
        <v>14</v>
      </c>
      <c r="E11" s="21">
        <v>21</v>
      </c>
      <c r="F11" s="85">
        <v>0</v>
      </c>
      <c r="G11" s="1125">
        <v>32</v>
      </c>
      <c r="H11" s="22">
        <f t="shared" si="1"/>
        <v>32</v>
      </c>
      <c r="I11" s="21">
        <v>23</v>
      </c>
      <c r="J11" s="21">
        <v>9</v>
      </c>
      <c r="K11" s="21">
        <v>3</v>
      </c>
      <c r="L11" s="1125">
        <v>19</v>
      </c>
      <c r="M11" s="21">
        <v>2725</v>
      </c>
      <c r="N11" s="1125">
        <v>66</v>
      </c>
      <c r="O11" s="21">
        <v>300574</v>
      </c>
    </row>
    <row r="12" spans="1:119" ht="18" customHeight="1">
      <c r="A12" s="345" t="s">
        <v>924</v>
      </c>
      <c r="B12" s="1124">
        <f t="shared" si="0"/>
        <v>100</v>
      </c>
      <c r="C12" s="21">
        <v>55</v>
      </c>
      <c r="D12" s="21">
        <v>1</v>
      </c>
      <c r="E12" s="21">
        <v>24</v>
      </c>
      <c r="F12" s="85">
        <v>0</v>
      </c>
      <c r="G12" s="1125">
        <v>20</v>
      </c>
      <c r="H12" s="22">
        <f t="shared" si="1"/>
        <v>26</v>
      </c>
      <c r="I12" s="21">
        <v>20</v>
      </c>
      <c r="J12" s="21">
        <v>6</v>
      </c>
      <c r="K12" s="21">
        <v>4</v>
      </c>
      <c r="L12" s="1125">
        <v>11</v>
      </c>
      <c r="M12" s="21">
        <v>3824</v>
      </c>
      <c r="N12" s="1125">
        <v>1</v>
      </c>
      <c r="O12" s="21">
        <v>609319</v>
      </c>
    </row>
    <row r="13" spans="1:119" ht="18" customHeight="1">
      <c r="A13" s="1122" t="s">
        <v>16</v>
      </c>
      <c r="B13" s="1124">
        <f t="shared" si="0"/>
        <v>129</v>
      </c>
      <c r="C13" s="22">
        <v>68</v>
      </c>
      <c r="D13" s="22">
        <v>6</v>
      </c>
      <c r="E13" s="22">
        <v>26</v>
      </c>
      <c r="F13" s="85">
        <v>0</v>
      </c>
      <c r="G13" s="1118">
        <v>29</v>
      </c>
      <c r="H13" s="22">
        <f t="shared" si="1"/>
        <v>31</v>
      </c>
      <c r="I13" s="22">
        <v>27</v>
      </c>
      <c r="J13" s="22">
        <v>4</v>
      </c>
      <c r="K13" s="22">
        <v>4</v>
      </c>
      <c r="L13" s="1118">
        <v>22</v>
      </c>
      <c r="M13" s="22">
        <v>5428</v>
      </c>
      <c r="N13" s="1118">
        <v>206</v>
      </c>
      <c r="O13" s="22">
        <v>427030</v>
      </c>
    </row>
    <row r="14" spans="1:119" ht="18" customHeight="1">
      <c r="A14" s="1122" t="s">
        <v>15</v>
      </c>
      <c r="B14" s="1124">
        <f t="shared" si="0"/>
        <v>108</v>
      </c>
      <c r="C14" s="22">
        <v>58</v>
      </c>
      <c r="D14" s="22">
        <v>8</v>
      </c>
      <c r="E14" s="22">
        <v>15</v>
      </c>
      <c r="F14" s="85">
        <v>0</v>
      </c>
      <c r="G14" s="1118">
        <v>27</v>
      </c>
      <c r="H14" s="22">
        <f t="shared" si="1"/>
        <v>30</v>
      </c>
      <c r="I14" s="22">
        <v>21</v>
      </c>
      <c r="J14" s="22">
        <v>9</v>
      </c>
      <c r="K14" s="22">
        <v>4</v>
      </c>
      <c r="L14" s="1118">
        <v>16</v>
      </c>
      <c r="M14" s="22">
        <v>3138</v>
      </c>
      <c r="N14" s="1118">
        <v>78</v>
      </c>
      <c r="O14" s="22">
        <v>297621</v>
      </c>
    </row>
    <row r="15" spans="1:119" ht="18" customHeight="1">
      <c r="A15" s="1122" t="s">
        <v>14</v>
      </c>
      <c r="B15" s="1124">
        <f t="shared" si="0"/>
        <v>83</v>
      </c>
      <c r="C15" s="22">
        <v>43</v>
      </c>
      <c r="D15" s="22">
        <v>1</v>
      </c>
      <c r="E15" s="22">
        <v>11</v>
      </c>
      <c r="F15" s="85">
        <v>0</v>
      </c>
      <c r="G15" s="1118">
        <v>28</v>
      </c>
      <c r="H15" s="22">
        <f t="shared" si="1"/>
        <v>35</v>
      </c>
      <c r="I15" s="22">
        <v>28</v>
      </c>
      <c r="J15" s="22">
        <v>7</v>
      </c>
      <c r="K15" s="22">
        <v>4</v>
      </c>
      <c r="L15" s="1118">
        <v>4</v>
      </c>
      <c r="M15" s="22">
        <v>3753</v>
      </c>
      <c r="N15" s="1118">
        <v>16</v>
      </c>
      <c r="O15" s="22">
        <v>404051</v>
      </c>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row>
    <row r="16" spans="1:119" ht="18" customHeight="1">
      <c r="A16" s="1122" t="s">
        <v>13</v>
      </c>
      <c r="B16" s="1124">
        <f t="shared" si="0"/>
        <v>104</v>
      </c>
      <c r="C16" s="22">
        <v>54</v>
      </c>
      <c r="D16" s="22">
        <v>4</v>
      </c>
      <c r="E16" s="22">
        <v>24</v>
      </c>
      <c r="F16" s="85">
        <v>0</v>
      </c>
      <c r="G16" s="1118">
        <v>22</v>
      </c>
      <c r="H16" s="22">
        <f t="shared" si="1"/>
        <v>27</v>
      </c>
      <c r="I16" s="22">
        <v>24</v>
      </c>
      <c r="J16" s="22">
        <v>3</v>
      </c>
      <c r="K16" s="22">
        <v>5</v>
      </c>
      <c r="L16" s="1118">
        <v>18</v>
      </c>
      <c r="M16" s="22">
        <v>4342</v>
      </c>
      <c r="N16" s="1118">
        <v>17</v>
      </c>
      <c r="O16" s="22">
        <v>518847</v>
      </c>
      <c r="P16" s="44"/>
      <c r="Q16" s="44"/>
      <c r="R16" s="44"/>
      <c r="S16" s="44"/>
      <c r="T16" s="44"/>
      <c r="U16" s="44"/>
      <c r="V16" s="44"/>
      <c r="W16" s="44"/>
      <c r="X16" s="44"/>
      <c r="Y16" s="44"/>
      <c r="Z16" s="44"/>
      <c r="AA16" s="44"/>
      <c r="AB16" s="44"/>
      <c r="AC16" s="44"/>
      <c r="AD16" s="44"/>
      <c r="AE16" s="44"/>
      <c r="AF16" s="44"/>
      <c r="AG16" s="44"/>
      <c r="AH16" s="44"/>
      <c r="AI16" s="44"/>
      <c r="AJ16" s="44"/>
      <c r="AK16" s="44"/>
      <c r="AL16" s="44"/>
    </row>
    <row r="17" spans="1:38" ht="18" customHeight="1">
      <c r="A17" s="1122" t="s">
        <v>12</v>
      </c>
      <c r="B17" s="50">
        <v>86</v>
      </c>
      <c r="C17" s="22">
        <v>44</v>
      </c>
      <c r="D17" s="22">
        <v>5</v>
      </c>
      <c r="E17" s="22">
        <v>16</v>
      </c>
      <c r="F17" s="85">
        <v>0</v>
      </c>
      <c r="G17" s="1118">
        <v>21</v>
      </c>
      <c r="H17" s="22">
        <f t="shared" si="1"/>
        <v>21</v>
      </c>
      <c r="I17" s="22">
        <v>18</v>
      </c>
      <c r="J17" s="22">
        <v>3</v>
      </c>
      <c r="K17" s="22">
        <v>2</v>
      </c>
      <c r="L17" s="1118">
        <v>11</v>
      </c>
      <c r="M17" s="22">
        <v>2512</v>
      </c>
      <c r="N17" s="1118">
        <v>53</v>
      </c>
      <c r="O17" s="22">
        <v>147088</v>
      </c>
      <c r="P17" s="44"/>
      <c r="Q17" s="44"/>
      <c r="R17" s="44"/>
      <c r="S17" s="44"/>
      <c r="T17" s="44"/>
      <c r="U17" s="44"/>
      <c r="V17" s="44"/>
      <c r="W17" s="44"/>
      <c r="X17" s="44"/>
      <c r="Y17" s="44"/>
      <c r="Z17" s="44"/>
      <c r="AA17" s="44"/>
      <c r="AB17" s="44"/>
      <c r="AC17" s="44"/>
      <c r="AD17" s="44"/>
      <c r="AE17" s="44"/>
      <c r="AF17" s="44"/>
      <c r="AG17" s="44"/>
      <c r="AH17" s="44"/>
      <c r="AI17" s="44"/>
      <c r="AJ17" s="44"/>
      <c r="AK17" s="44"/>
      <c r="AL17" s="44"/>
    </row>
    <row r="18" spans="1:38" ht="18.75" customHeight="1">
      <c r="A18" s="1122" t="s">
        <v>11</v>
      </c>
      <c r="B18" s="33">
        <v>133</v>
      </c>
      <c r="C18" s="22">
        <v>57</v>
      </c>
      <c r="D18" s="22">
        <v>15</v>
      </c>
      <c r="E18" s="22">
        <v>23</v>
      </c>
      <c r="F18" s="945">
        <v>1</v>
      </c>
      <c r="G18" s="1118">
        <v>37</v>
      </c>
      <c r="H18" s="22">
        <f t="shared" si="1"/>
        <v>38</v>
      </c>
      <c r="I18" s="22">
        <v>33</v>
      </c>
      <c r="J18" s="22">
        <v>5</v>
      </c>
      <c r="K18" s="22">
        <v>0</v>
      </c>
      <c r="L18" s="1118">
        <v>9</v>
      </c>
      <c r="M18" s="22">
        <v>3384</v>
      </c>
      <c r="N18" s="1118">
        <v>20</v>
      </c>
      <c r="O18" s="22">
        <v>225150</v>
      </c>
      <c r="P18" s="44"/>
      <c r="Q18" s="44"/>
      <c r="R18" s="44"/>
      <c r="S18" s="44"/>
      <c r="T18" s="44"/>
      <c r="U18" s="44"/>
      <c r="V18" s="44"/>
      <c r="W18" s="44"/>
      <c r="X18" s="44"/>
      <c r="Y18" s="44"/>
      <c r="Z18" s="44"/>
      <c r="AA18" s="44"/>
      <c r="AB18" s="44"/>
      <c r="AC18" s="44"/>
      <c r="AD18" s="44"/>
      <c r="AE18" s="44"/>
      <c r="AF18" s="44"/>
      <c r="AG18" s="44"/>
      <c r="AH18" s="44"/>
      <c r="AI18" s="44"/>
      <c r="AJ18" s="44"/>
      <c r="AK18" s="44"/>
      <c r="AL18" s="44"/>
    </row>
    <row r="19" spans="1:38" ht="18.75" customHeight="1">
      <c r="A19" s="1122" t="s">
        <v>10</v>
      </c>
      <c r="B19" s="33">
        <v>67</v>
      </c>
      <c r="C19" s="945">
        <v>39</v>
      </c>
      <c r="D19" s="945">
        <v>1</v>
      </c>
      <c r="E19" s="945">
        <v>14</v>
      </c>
      <c r="F19" s="945">
        <v>0</v>
      </c>
      <c r="G19" s="1121">
        <v>13</v>
      </c>
      <c r="H19" s="945">
        <f t="shared" si="1"/>
        <v>20</v>
      </c>
      <c r="I19" s="945">
        <v>16</v>
      </c>
      <c r="J19" s="945">
        <v>4</v>
      </c>
      <c r="K19" s="945">
        <v>2</v>
      </c>
      <c r="L19" s="1121">
        <v>7</v>
      </c>
      <c r="M19" s="945">
        <v>1626</v>
      </c>
      <c r="N19" s="1121">
        <v>2</v>
      </c>
      <c r="O19" s="945">
        <v>96582</v>
      </c>
      <c r="P19" s="44"/>
      <c r="Q19" s="44"/>
      <c r="R19" s="44"/>
      <c r="S19" s="44"/>
      <c r="T19" s="44"/>
      <c r="U19" s="44"/>
      <c r="V19" s="44"/>
      <c r="W19" s="44"/>
      <c r="X19" s="44"/>
      <c r="Y19" s="44"/>
      <c r="Z19" s="44"/>
      <c r="AA19" s="44"/>
      <c r="AB19" s="44"/>
      <c r="AC19" s="44"/>
      <c r="AD19" s="44"/>
      <c r="AE19" s="44"/>
      <c r="AF19" s="44"/>
      <c r="AG19" s="44"/>
      <c r="AH19" s="44"/>
      <c r="AI19" s="44"/>
      <c r="AJ19" s="44"/>
      <c r="AK19" s="44"/>
      <c r="AL19" s="44"/>
    </row>
    <row r="20" spans="1:38" ht="18.75" customHeight="1">
      <c r="A20" s="1122" t="s">
        <v>9</v>
      </c>
      <c r="B20" s="33">
        <v>79</v>
      </c>
      <c r="C20" s="945">
        <v>49</v>
      </c>
      <c r="D20" s="945">
        <v>3</v>
      </c>
      <c r="E20" s="945">
        <v>14</v>
      </c>
      <c r="F20" s="945">
        <v>0</v>
      </c>
      <c r="G20" s="1121">
        <v>13</v>
      </c>
      <c r="H20" s="945">
        <v>26</v>
      </c>
      <c r="I20" s="945">
        <v>21</v>
      </c>
      <c r="J20" s="945">
        <v>5</v>
      </c>
      <c r="K20" s="945">
        <v>3</v>
      </c>
      <c r="L20" s="1121">
        <v>9</v>
      </c>
      <c r="M20" s="945">
        <v>2030</v>
      </c>
      <c r="N20" s="1121">
        <v>86</v>
      </c>
      <c r="O20" s="945">
        <v>308464</v>
      </c>
      <c r="P20" s="44"/>
      <c r="Q20" s="44"/>
      <c r="R20" s="44"/>
      <c r="S20" s="44"/>
      <c r="T20" s="44"/>
      <c r="U20" s="44"/>
      <c r="V20" s="44"/>
      <c r="W20" s="44"/>
      <c r="X20" s="44"/>
      <c r="Y20" s="44"/>
      <c r="Z20" s="44"/>
      <c r="AA20" s="44"/>
      <c r="AB20" s="44"/>
      <c r="AC20" s="44"/>
      <c r="AD20" s="44"/>
      <c r="AE20" s="44"/>
      <c r="AF20" s="44"/>
      <c r="AG20" s="44"/>
      <c r="AH20" s="44"/>
      <c r="AI20" s="44"/>
      <c r="AJ20" s="44"/>
      <c r="AK20" s="44"/>
      <c r="AL20" s="44"/>
    </row>
    <row r="21" spans="1:38" ht="18.75" customHeight="1">
      <c r="A21" s="1122" t="s">
        <v>1267</v>
      </c>
      <c r="B21" s="33">
        <v>100</v>
      </c>
      <c r="C21" s="945">
        <v>67</v>
      </c>
      <c r="D21" s="945">
        <v>2</v>
      </c>
      <c r="E21" s="945">
        <v>7</v>
      </c>
      <c r="F21" s="945">
        <v>0</v>
      </c>
      <c r="G21" s="1121">
        <v>24</v>
      </c>
      <c r="H21" s="945">
        <v>34</v>
      </c>
      <c r="I21" s="945">
        <v>28</v>
      </c>
      <c r="J21" s="945">
        <v>6</v>
      </c>
      <c r="K21" s="945">
        <v>1</v>
      </c>
      <c r="L21" s="1121">
        <v>16</v>
      </c>
      <c r="M21" s="945">
        <v>3366</v>
      </c>
      <c r="N21" s="1121">
        <v>10</v>
      </c>
      <c r="O21" s="945">
        <v>340932</v>
      </c>
      <c r="P21" s="44"/>
      <c r="Q21" s="44"/>
      <c r="R21" s="44"/>
      <c r="S21" s="44"/>
      <c r="T21" s="44"/>
      <c r="U21" s="44"/>
      <c r="V21" s="44"/>
      <c r="W21" s="44"/>
      <c r="X21" s="44"/>
      <c r="Y21" s="44"/>
      <c r="Z21" s="44"/>
      <c r="AA21" s="44"/>
      <c r="AB21" s="44"/>
      <c r="AC21" s="44"/>
      <c r="AD21" s="44"/>
      <c r="AE21" s="44"/>
      <c r="AF21" s="44"/>
      <c r="AG21" s="44"/>
      <c r="AH21" s="44"/>
      <c r="AI21" s="44"/>
      <c r="AJ21" s="44"/>
      <c r="AK21" s="44"/>
      <c r="AL21" s="44"/>
    </row>
    <row r="22" spans="1:38" ht="18.75" customHeight="1">
      <c r="A22" s="1122" t="s">
        <v>7</v>
      </c>
      <c r="B22" s="1123">
        <f>C22+D22+E22+F22+G22</f>
        <v>82</v>
      </c>
      <c r="C22" s="945">
        <v>43</v>
      </c>
      <c r="D22" s="945">
        <v>4</v>
      </c>
      <c r="E22" s="945">
        <v>11</v>
      </c>
      <c r="F22" s="945">
        <v>0</v>
      </c>
      <c r="G22" s="1121">
        <v>24</v>
      </c>
      <c r="H22" s="945">
        <v>34</v>
      </c>
      <c r="I22" s="945">
        <v>31</v>
      </c>
      <c r="J22" s="945">
        <v>3</v>
      </c>
      <c r="K22" s="945">
        <v>4</v>
      </c>
      <c r="L22" s="1121">
        <v>8</v>
      </c>
      <c r="M22" s="945">
        <v>3415</v>
      </c>
      <c r="N22" s="1121">
        <v>83</v>
      </c>
      <c r="O22" s="945">
        <v>311558</v>
      </c>
      <c r="P22" s="44"/>
      <c r="Q22" s="44"/>
      <c r="R22" s="44"/>
      <c r="S22" s="44"/>
      <c r="T22" s="44"/>
      <c r="U22" s="44"/>
      <c r="V22" s="44"/>
      <c r="W22" s="44"/>
      <c r="X22" s="44"/>
      <c r="Y22" s="44"/>
      <c r="Z22" s="44"/>
      <c r="AA22" s="44"/>
      <c r="AB22" s="44"/>
      <c r="AC22" s="44"/>
      <c r="AD22" s="44"/>
      <c r="AE22" s="44"/>
      <c r="AF22" s="44"/>
      <c r="AG22" s="44"/>
      <c r="AH22" s="44"/>
      <c r="AI22" s="44"/>
      <c r="AJ22" s="44"/>
      <c r="AK22" s="44"/>
      <c r="AL22" s="44"/>
    </row>
    <row r="23" spans="1:38" ht="18.75" customHeight="1">
      <c r="A23" s="1122" t="s">
        <v>6</v>
      </c>
      <c r="B23" s="1123">
        <f>C23+D23+E23+F23+G23</f>
        <v>114</v>
      </c>
      <c r="C23" s="945">
        <v>41</v>
      </c>
      <c r="D23" s="945">
        <v>6</v>
      </c>
      <c r="E23" s="945">
        <v>18</v>
      </c>
      <c r="F23" s="945">
        <v>0</v>
      </c>
      <c r="G23" s="1121">
        <v>49</v>
      </c>
      <c r="H23" s="945">
        <v>22</v>
      </c>
      <c r="I23" s="945">
        <v>18</v>
      </c>
      <c r="J23" s="945">
        <v>4</v>
      </c>
      <c r="K23" s="945">
        <v>4</v>
      </c>
      <c r="L23" s="1121">
        <v>10</v>
      </c>
      <c r="M23" s="945">
        <v>2384</v>
      </c>
      <c r="N23" s="1121">
        <v>34</v>
      </c>
      <c r="O23" s="945">
        <v>155218</v>
      </c>
      <c r="P23" s="44"/>
      <c r="Q23" s="44"/>
      <c r="R23" s="44"/>
      <c r="S23" s="44"/>
      <c r="T23" s="44"/>
      <c r="U23" s="44"/>
      <c r="V23" s="44"/>
      <c r="W23" s="44"/>
      <c r="X23" s="44"/>
      <c r="Y23" s="44"/>
      <c r="Z23" s="44"/>
      <c r="AA23" s="44"/>
      <c r="AB23" s="44"/>
      <c r="AC23" s="44"/>
      <c r="AD23" s="44"/>
      <c r="AE23" s="44"/>
      <c r="AF23" s="44"/>
      <c r="AG23" s="44"/>
      <c r="AH23" s="44"/>
      <c r="AI23" s="44"/>
      <c r="AJ23" s="44"/>
      <c r="AK23" s="44"/>
      <c r="AL23" s="44"/>
    </row>
    <row r="24" spans="1:38" ht="18.75" customHeight="1">
      <c r="A24" s="1122" t="s">
        <v>5</v>
      </c>
      <c r="B24" s="1119">
        <f>C24+D24+E24+F24+G24</f>
        <v>78</v>
      </c>
      <c r="C24" s="945">
        <v>37</v>
      </c>
      <c r="D24" s="945">
        <v>2</v>
      </c>
      <c r="E24" s="945">
        <v>15</v>
      </c>
      <c r="F24" s="945">
        <v>0</v>
      </c>
      <c r="G24" s="1121">
        <v>24</v>
      </c>
      <c r="H24" s="945">
        <v>11</v>
      </c>
      <c r="I24" s="945">
        <v>10</v>
      </c>
      <c r="J24" s="945">
        <v>1</v>
      </c>
      <c r="K24" s="945">
        <v>1</v>
      </c>
      <c r="L24" s="1121">
        <v>5</v>
      </c>
      <c r="M24" s="945">
        <v>1417</v>
      </c>
      <c r="N24" s="1121">
        <v>46</v>
      </c>
      <c r="O24" s="945">
        <v>432812</v>
      </c>
      <c r="P24" s="44"/>
      <c r="Q24" s="44"/>
      <c r="R24" s="44"/>
      <c r="S24" s="44"/>
      <c r="T24" s="44"/>
      <c r="U24" s="44"/>
      <c r="V24" s="44"/>
      <c r="W24" s="44"/>
      <c r="X24" s="44"/>
      <c r="Y24" s="44"/>
      <c r="Z24" s="44"/>
      <c r="AA24" s="44"/>
      <c r="AB24" s="44"/>
      <c r="AC24" s="44"/>
      <c r="AD24" s="44"/>
      <c r="AE24" s="44"/>
      <c r="AF24" s="44"/>
      <c r="AG24" s="44"/>
      <c r="AH24" s="44"/>
      <c r="AI24" s="44"/>
      <c r="AJ24" s="44"/>
      <c r="AK24" s="44"/>
      <c r="AL24" s="44"/>
    </row>
    <row r="25" spans="1:38" ht="18" customHeight="1">
      <c r="A25" s="1122" t="s">
        <v>4</v>
      </c>
      <c r="B25" s="33">
        <v>65</v>
      </c>
      <c r="C25" s="945">
        <v>32</v>
      </c>
      <c r="D25" s="945">
        <v>3</v>
      </c>
      <c r="E25" s="945">
        <v>7</v>
      </c>
      <c r="F25" s="945">
        <v>0</v>
      </c>
      <c r="G25" s="1121">
        <v>23</v>
      </c>
      <c r="H25" s="945">
        <v>5</v>
      </c>
      <c r="I25" s="945">
        <v>2</v>
      </c>
      <c r="J25" s="945">
        <v>3</v>
      </c>
      <c r="K25" s="945">
        <v>0</v>
      </c>
      <c r="L25" s="1121">
        <v>15</v>
      </c>
      <c r="M25" s="945">
        <v>287</v>
      </c>
      <c r="N25" s="1121">
        <v>4</v>
      </c>
      <c r="O25" s="945">
        <v>64277</v>
      </c>
    </row>
    <row r="26" spans="1:38" ht="18" customHeight="1">
      <c r="A26" s="1120" t="s">
        <v>3</v>
      </c>
      <c r="B26" s="1119">
        <v>74</v>
      </c>
      <c r="C26" s="22">
        <v>40</v>
      </c>
      <c r="D26" s="22">
        <v>4</v>
      </c>
      <c r="E26" s="22">
        <v>8</v>
      </c>
      <c r="F26" s="22">
        <v>0</v>
      </c>
      <c r="G26" s="1118">
        <v>22</v>
      </c>
      <c r="H26" s="22">
        <v>15</v>
      </c>
      <c r="I26" s="22">
        <v>13</v>
      </c>
      <c r="J26" s="22">
        <v>2</v>
      </c>
      <c r="K26" s="22">
        <v>4</v>
      </c>
      <c r="L26" s="1118">
        <v>6</v>
      </c>
      <c r="M26" s="22">
        <v>3709.44</v>
      </c>
      <c r="N26" s="1118">
        <v>15.55</v>
      </c>
      <c r="O26" s="22">
        <v>422793</v>
      </c>
      <c r="P26" s="9"/>
    </row>
    <row r="27" spans="1:38" ht="18" customHeight="1">
      <c r="A27" s="1120" t="s">
        <v>2</v>
      </c>
      <c r="B27" s="1119">
        <v>76</v>
      </c>
      <c r="C27" s="22">
        <v>35</v>
      </c>
      <c r="D27" s="22">
        <v>3</v>
      </c>
      <c r="E27" s="22">
        <v>11</v>
      </c>
      <c r="F27" s="22">
        <v>0</v>
      </c>
      <c r="G27" s="1118">
        <v>27</v>
      </c>
      <c r="H27" s="22">
        <v>12</v>
      </c>
      <c r="I27" s="22">
        <v>9</v>
      </c>
      <c r="J27" s="22">
        <v>3</v>
      </c>
      <c r="K27" s="22">
        <v>0</v>
      </c>
      <c r="L27" s="1118">
        <v>11</v>
      </c>
      <c r="M27" s="22">
        <v>1610</v>
      </c>
      <c r="N27" s="1118">
        <v>12</v>
      </c>
      <c r="O27" s="22">
        <v>140457</v>
      </c>
      <c r="P27" s="9"/>
    </row>
    <row r="28" spans="1:38" ht="18" customHeight="1">
      <c r="A28" s="1120" t="s">
        <v>914</v>
      </c>
      <c r="B28" s="1119">
        <v>66</v>
      </c>
      <c r="C28" s="22">
        <v>29</v>
      </c>
      <c r="D28" s="22">
        <v>2</v>
      </c>
      <c r="E28" s="22">
        <v>8</v>
      </c>
      <c r="F28" s="22">
        <v>0</v>
      </c>
      <c r="G28" s="1118">
        <v>27</v>
      </c>
      <c r="H28" s="22">
        <v>11</v>
      </c>
      <c r="I28" s="22">
        <v>10</v>
      </c>
      <c r="J28" s="22">
        <v>1</v>
      </c>
      <c r="K28" s="22">
        <v>0</v>
      </c>
      <c r="L28" s="1118">
        <v>4</v>
      </c>
      <c r="M28" s="22">
        <v>1036</v>
      </c>
      <c r="N28" s="1118">
        <v>1</v>
      </c>
      <c r="O28" s="22">
        <v>586314</v>
      </c>
      <c r="P28" s="9"/>
    </row>
    <row r="29" spans="1:38" ht="18" customHeight="1">
      <c r="A29" s="1117" t="s">
        <v>0</v>
      </c>
      <c r="B29" s="1116">
        <f>C29+D29+E29+F29+G29</f>
        <v>63</v>
      </c>
      <c r="C29" s="1114">
        <v>40</v>
      </c>
      <c r="D29" s="1114">
        <v>1</v>
      </c>
      <c r="E29" s="1114">
        <v>7</v>
      </c>
      <c r="F29" s="1114">
        <v>0</v>
      </c>
      <c r="G29" s="1115">
        <v>15</v>
      </c>
      <c r="H29" s="1114">
        <f>I29+J29</f>
        <v>15</v>
      </c>
      <c r="I29" s="1114">
        <v>12</v>
      </c>
      <c r="J29" s="1114">
        <v>3</v>
      </c>
      <c r="K29" s="1114">
        <v>0</v>
      </c>
      <c r="L29" s="1115">
        <v>6</v>
      </c>
      <c r="M29" s="1114">
        <v>1816</v>
      </c>
      <c r="N29" s="1115">
        <v>6</v>
      </c>
      <c r="O29" s="1114">
        <v>192853</v>
      </c>
      <c r="P29" s="9"/>
    </row>
    <row r="30" spans="1:38" ht="18" customHeight="1">
      <c r="A30" s="1113"/>
      <c r="B30" s="33"/>
      <c r="C30" s="945"/>
      <c r="D30" s="945"/>
      <c r="E30" s="945"/>
      <c r="F30" s="945"/>
      <c r="G30" s="945"/>
      <c r="H30" s="945"/>
      <c r="I30" s="945"/>
      <c r="J30" s="945"/>
      <c r="K30" s="945"/>
      <c r="L30" s="945"/>
      <c r="M30" s="945"/>
      <c r="O30" s="7" t="s">
        <v>1631</v>
      </c>
    </row>
    <row r="31" spans="1:38" ht="18" customHeight="1">
      <c r="A31" s="1113"/>
      <c r="B31" s="33"/>
      <c r="C31" s="945"/>
      <c r="D31" s="945"/>
      <c r="E31" s="945"/>
      <c r="F31" s="945"/>
      <c r="G31" s="945"/>
      <c r="H31" s="945"/>
      <c r="I31" s="945"/>
      <c r="J31" s="945"/>
      <c r="K31" s="945"/>
      <c r="L31" s="945"/>
      <c r="M31" s="945"/>
      <c r="N31" s="945"/>
      <c r="O31" s="945"/>
    </row>
    <row r="32" spans="1:38" ht="18" customHeight="1">
      <c r="A32" s="339"/>
      <c r="B32" s="21"/>
      <c r="C32" s="21"/>
      <c r="D32" s="21"/>
      <c r="E32" s="21"/>
      <c r="F32" s="21"/>
      <c r="G32" s="21"/>
      <c r="H32" s="21"/>
      <c r="I32" s="21"/>
      <c r="J32" s="21"/>
      <c r="K32" s="21"/>
      <c r="L32" s="21"/>
    </row>
    <row r="33" spans="1:10" ht="18" customHeight="1">
      <c r="A33" s="44"/>
      <c r="B33" s="1070"/>
      <c r="C33" s="1070"/>
      <c r="D33" s="1070"/>
      <c r="H33" s="1070"/>
      <c r="I33" s="1070"/>
      <c r="J33" s="1070"/>
    </row>
    <row r="34" spans="1:10" ht="18" customHeight="1"/>
    <row r="35" spans="1:10" ht="18" customHeight="1"/>
    <row r="36" spans="1:10" ht="18" customHeight="1"/>
    <row r="37" spans="1:10" ht="18" customHeight="1"/>
  </sheetData>
  <mergeCells count="1">
    <mergeCell ref="N2:O2"/>
  </mergeCells>
  <phoneticPr fontId="3"/>
  <printOptions horizontalCentered="1"/>
  <pageMargins left="0.23622047244094491" right="0.23622047244094491" top="0.51181102362204722" bottom="0.74803149606299213" header="0.31496062992125984" footer="0.31496062992125984"/>
  <pageSetup paperSize="9" scale="95" orientation="portrait" r:id="rId1"/>
  <headerFooter alignWithMargins="0"/>
  <colBreaks count="1" manualBreakCount="1">
    <brk id="10"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52D5D-D627-4882-9FA1-EF8F17537564}">
  <sheetPr>
    <pageSetUpPr fitToPage="1"/>
  </sheetPr>
  <dimension ref="A1:Q36"/>
  <sheetViews>
    <sheetView view="pageBreakPreview" zoomScaleNormal="100" zoomScaleSheetLayoutView="100" workbookViewId="0"/>
  </sheetViews>
  <sheetFormatPr defaultColWidth="11.625" defaultRowHeight="18" customHeight="1"/>
  <cols>
    <col min="1" max="1" width="9.625" style="1" customWidth="1"/>
    <col min="2" max="17" width="5.875" style="1" customWidth="1"/>
    <col min="18" max="18" width="2.625" style="1" customWidth="1"/>
    <col min="19" max="16384" width="11.625" style="1"/>
  </cols>
  <sheetData>
    <row r="1" spans="1:17" ht="32.25" customHeight="1">
      <c r="A1" s="1182" t="s">
        <v>1730</v>
      </c>
      <c r="B1" s="9"/>
      <c r="C1" s="9"/>
      <c r="D1" s="9"/>
      <c r="E1" s="9"/>
      <c r="F1" s="9"/>
      <c r="G1" s="9"/>
      <c r="H1" s="9"/>
      <c r="I1" s="9"/>
      <c r="J1" s="9"/>
      <c r="K1" s="9"/>
      <c r="L1" s="9"/>
      <c r="M1" s="9"/>
      <c r="N1" s="9"/>
      <c r="O1" s="9"/>
      <c r="P1" s="9"/>
      <c r="Q1" s="9"/>
    </row>
    <row r="2" spans="1:17" ht="28.5" customHeight="1" thickBot="1">
      <c r="A2" s="9"/>
      <c r="B2" s="9"/>
      <c r="C2" s="9"/>
      <c r="D2" s="9"/>
      <c r="E2" s="9"/>
      <c r="F2" s="9"/>
      <c r="G2" s="9"/>
      <c r="H2" s="9"/>
      <c r="I2" s="9"/>
      <c r="J2" s="9"/>
      <c r="K2" s="9"/>
      <c r="L2" s="9"/>
      <c r="M2" s="9"/>
      <c r="N2" s="308" t="s">
        <v>1729</v>
      </c>
      <c r="O2" s="308"/>
      <c r="P2" s="308"/>
      <c r="Q2" s="308"/>
    </row>
    <row r="3" spans="1:17" ht="32.25" customHeight="1">
      <c r="A3" s="2249" t="s">
        <v>26</v>
      </c>
      <c r="B3" s="2252" t="s">
        <v>1728</v>
      </c>
      <c r="C3" s="2243" t="s">
        <v>1727</v>
      </c>
      <c r="D3" s="2244"/>
      <c r="E3" s="2244"/>
      <c r="F3" s="2244"/>
      <c r="G3" s="2244"/>
      <c r="H3" s="2244"/>
      <c r="I3" s="2244"/>
      <c r="J3" s="2244"/>
      <c r="K3" s="2244"/>
      <c r="L3" s="2244"/>
      <c r="M3" s="2244"/>
      <c r="N3" s="2244"/>
      <c r="O3" s="2244"/>
      <c r="P3" s="2245"/>
      <c r="Q3" s="2246" t="s">
        <v>1726</v>
      </c>
    </row>
    <row r="4" spans="1:17" s="1181" customFormat="1" ht="24.75" customHeight="1">
      <c r="A4" s="2250"/>
      <c r="B4" s="2253"/>
      <c r="C4" s="2257" t="s">
        <v>1725</v>
      </c>
      <c r="D4" s="2257" t="s">
        <v>1724</v>
      </c>
      <c r="E4" s="2257" t="s">
        <v>1723</v>
      </c>
      <c r="F4" s="2257" t="s">
        <v>1722</v>
      </c>
      <c r="G4" s="2257" t="s">
        <v>1721</v>
      </c>
      <c r="H4" s="2254" t="s">
        <v>1720</v>
      </c>
      <c r="I4" s="2254" t="s">
        <v>1719</v>
      </c>
      <c r="J4" s="2254" t="s">
        <v>1718</v>
      </c>
      <c r="K4" s="2254" t="s">
        <v>1717</v>
      </c>
      <c r="L4" s="2254" t="s">
        <v>1716</v>
      </c>
      <c r="M4" s="2255" t="s">
        <v>452</v>
      </c>
      <c r="N4" s="2256"/>
      <c r="O4" s="2256"/>
      <c r="P4" s="2256"/>
      <c r="Q4" s="2247"/>
    </row>
    <row r="5" spans="1:17" ht="72" customHeight="1" thickBot="1">
      <c r="A5" s="2251"/>
      <c r="B5" s="2031"/>
      <c r="C5" s="2033"/>
      <c r="D5" s="2033"/>
      <c r="E5" s="2033"/>
      <c r="F5" s="2033"/>
      <c r="G5" s="2033"/>
      <c r="H5" s="2033"/>
      <c r="I5" s="2033"/>
      <c r="J5" s="2033"/>
      <c r="K5" s="2033"/>
      <c r="L5" s="2033"/>
      <c r="M5" s="1180" t="s">
        <v>1715</v>
      </c>
      <c r="N5" s="1180" t="s">
        <v>1714</v>
      </c>
      <c r="O5" s="1180" t="s">
        <v>1713</v>
      </c>
      <c r="P5" s="1180" t="s">
        <v>452</v>
      </c>
      <c r="Q5" s="2248"/>
    </row>
    <row r="6" spans="1:17" ht="21.95" customHeight="1">
      <c r="A6" s="1179" t="s">
        <v>1712</v>
      </c>
      <c r="B6" s="1178">
        <v>3935</v>
      </c>
      <c r="C6" s="1178">
        <v>46</v>
      </c>
      <c r="D6" s="1178"/>
      <c r="E6" s="1178"/>
      <c r="F6" s="1178">
        <v>2209</v>
      </c>
      <c r="G6" s="1178">
        <v>48</v>
      </c>
      <c r="H6" s="1178">
        <v>20</v>
      </c>
      <c r="I6" s="1178">
        <v>344</v>
      </c>
      <c r="J6" s="1178">
        <v>51</v>
      </c>
      <c r="K6" s="1178">
        <v>52</v>
      </c>
      <c r="L6" s="1178">
        <v>1786</v>
      </c>
      <c r="M6" s="1178">
        <v>405</v>
      </c>
      <c r="N6" s="1178">
        <v>31</v>
      </c>
      <c r="O6" s="1178"/>
      <c r="P6" s="1178">
        <v>43</v>
      </c>
      <c r="Q6" s="1178">
        <v>3966</v>
      </c>
    </row>
    <row r="7" spans="1:17" ht="21.95" customHeight="1">
      <c r="A7" s="1179" t="s">
        <v>1711</v>
      </c>
      <c r="B7" s="1178">
        <v>4096</v>
      </c>
      <c r="C7" s="1178">
        <v>79</v>
      </c>
      <c r="D7" s="1178"/>
      <c r="E7" s="1178">
        <v>3</v>
      </c>
      <c r="F7" s="1178">
        <v>1048</v>
      </c>
      <c r="G7" s="1178">
        <v>50</v>
      </c>
      <c r="H7" s="1178">
        <v>20</v>
      </c>
      <c r="I7" s="1178">
        <v>362</v>
      </c>
      <c r="J7" s="1178">
        <v>51</v>
      </c>
      <c r="K7" s="1178">
        <v>43</v>
      </c>
      <c r="L7" s="1178">
        <v>1985</v>
      </c>
      <c r="M7" s="1178">
        <v>378</v>
      </c>
      <c r="N7" s="1178">
        <v>32</v>
      </c>
      <c r="O7" s="1178"/>
      <c r="P7" s="1178">
        <v>45</v>
      </c>
      <c r="Q7" s="1178">
        <v>4096</v>
      </c>
    </row>
    <row r="8" spans="1:17" ht="21.95" customHeight="1">
      <c r="A8" s="1179" t="s">
        <v>385</v>
      </c>
      <c r="B8" s="1178">
        <v>4242</v>
      </c>
      <c r="C8" s="1178">
        <v>42</v>
      </c>
      <c r="D8" s="1178"/>
      <c r="E8" s="1178">
        <v>3</v>
      </c>
      <c r="F8" s="1178">
        <v>1082</v>
      </c>
      <c r="G8" s="1178">
        <v>47</v>
      </c>
      <c r="H8" s="1178">
        <v>17</v>
      </c>
      <c r="I8" s="1178">
        <v>387</v>
      </c>
      <c r="J8" s="1178">
        <v>57</v>
      </c>
      <c r="K8" s="1178">
        <v>49</v>
      </c>
      <c r="L8" s="1178">
        <v>2040</v>
      </c>
      <c r="M8" s="1178">
        <v>451</v>
      </c>
      <c r="N8" s="1178">
        <v>25</v>
      </c>
      <c r="O8" s="1178"/>
      <c r="P8" s="1178">
        <v>42</v>
      </c>
      <c r="Q8" s="1178">
        <v>4292</v>
      </c>
    </row>
    <row r="9" spans="1:17" ht="21.95" customHeight="1">
      <c r="A9" s="1179" t="s">
        <v>21</v>
      </c>
      <c r="B9" s="1178">
        <v>4331</v>
      </c>
      <c r="C9" s="1178">
        <v>62</v>
      </c>
      <c r="D9" s="1178"/>
      <c r="E9" s="1178">
        <v>2</v>
      </c>
      <c r="F9" s="1178">
        <v>1029</v>
      </c>
      <c r="G9" s="1178">
        <v>67</v>
      </c>
      <c r="H9" s="1178">
        <v>28</v>
      </c>
      <c r="I9" s="1178">
        <v>409</v>
      </c>
      <c r="J9" s="1178">
        <v>57</v>
      </c>
      <c r="K9" s="1178">
        <v>59</v>
      </c>
      <c r="L9" s="1178">
        <v>2099</v>
      </c>
      <c r="M9" s="1178">
        <v>454</v>
      </c>
      <c r="N9" s="1178">
        <v>21</v>
      </c>
      <c r="O9" s="1178"/>
      <c r="P9" s="1178">
        <v>44</v>
      </c>
      <c r="Q9" s="1178">
        <v>4384</v>
      </c>
    </row>
    <row r="10" spans="1:17" ht="21.95" customHeight="1">
      <c r="A10" s="1179" t="s">
        <v>384</v>
      </c>
      <c r="B10" s="1178">
        <v>4900</v>
      </c>
      <c r="C10" s="1178">
        <v>66</v>
      </c>
      <c r="D10" s="1178">
        <v>2</v>
      </c>
      <c r="E10" s="1178">
        <v>1</v>
      </c>
      <c r="F10" s="1178">
        <v>1234</v>
      </c>
      <c r="G10" s="1178">
        <v>55</v>
      </c>
      <c r="H10" s="1178">
        <v>24</v>
      </c>
      <c r="I10" s="1178">
        <v>451</v>
      </c>
      <c r="J10" s="1178">
        <v>65</v>
      </c>
      <c r="K10" s="1178">
        <v>78</v>
      </c>
      <c r="L10" s="1178">
        <v>2390</v>
      </c>
      <c r="M10" s="1178">
        <v>450</v>
      </c>
      <c r="N10" s="1178">
        <v>21</v>
      </c>
      <c r="O10" s="1178"/>
      <c r="P10" s="1178">
        <v>63</v>
      </c>
      <c r="Q10" s="1178">
        <v>4935</v>
      </c>
    </row>
    <row r="11" spans="1:17" ht="21.95" customHeight="1">
      <c r="A11" s="1179" t="s">
        <v>383</v>
      </c>
      <c r="B11" s="1178">
        <v>5166</v>
      </c>
      <c r="C11" s="1178">
        <v>70</v>
      </c>
      <c r="D11" s="1178"/>
      <c r="E11" s="1178">
        <v>1</v>
      </c>
      <c r="F11" s="1178">
        <v>1160</v>
      </c>
      <c r="G11" s="1178">
        <v>56</v>
      </c>
      <c r="H11" s="1178">
        <v>27</v>
      </c>
      <c r="I11" s="1178">
        <v>477</v>
      </c>
      <c r="J11" s="1178">
        <v>69</v>
      </c>
      <c r="K11" s="1178">
        <v>95</v>
      </c>
      <c r="L11" s="1178">
        <v>2674</v>
      </c>
      <c r="M11" s="1178">
        <v>469</v>
      </c>
      <c r="N11" s="1178">
        <v>15</v>
      </c>
      <c r="O11" s="1178"/>
      <c r="P11" s="1178">
        <v>53</v>
      </c>
      <c r="Q11" s="1178">
        <v>5218</v>
      </c>
    </row>
    <row r="12" spans="1:17" ht="21.95" customHeight="1">
      <c r="A12" s="1179" t="s">
        <v>18</v>
      </c>
      <c r="B12" s="1178">
        <v>5338</v>
      </c>
      <c r="C12" s="1178">
        <v>84</v>
      </c>
      <c r="D12" s="1178">
        <v>1</v>
      </c>
      <c r="E12" s="1178">
        <v>1</v>
      </c>
      <c r="F12" s="1178">
        <v>1130</v>
      </c>
      <c r="G12" s="1178">
        <v>57</v>
      </c>
      <c r="H12" s="1178">
        <v>31</v>
      </c>
      <c r="I12" s="1178">
        <v>533</v>
      </c>
      <c r="J12" s="1178">
        <v>72</v>
      </c>
      <c r="K12" s="1178">
        <v>87</v>
      </c>
      <c r="L12" s="1178">
        <v>2729</v>
      </c>
      <c r="M12" s="1178">
        <v>531</v>
      </c>
      <c r="N12" s="1178">
        <v>21</v>
      </c>
      <c r="O12" s="1178"/>
      <c r="P12" s="1178">
        <v>61</v>
      </c>
      <c r="Q12" s="1178">
        <v>5319</v>
      </c>
    </row>
    <row r="13" spans="1:17" ht="21.95" customHeight="1">
      <c r="A13" s="1179" t="s">
        <v>359</v>
      </c>
      <c r="B13" s="1178">
        <v>5619</v>
      </c>
      <c r="C13" s="1178">
        <v>59</v>
      </c>
      <c r="D13" s="1178">
        <v>1</v>
      </c>
      <c r="E13" s="1178"/>
      <c r="F13" s="1178">
        <v>1134</v>
      </c>
      <c r="G13" s="1178">
        <v>44</v>
      </c>
      <c r="H13" s="1178">
        <v>32</v>
      </c>
      <c r="I13" s="1178">
        <v>616</v>
      </c>
      <c r="J13" s="1178">
        <v>45</v>
      </c>
      <c r="K13" s="1178">
        <v>55</v>
      </c>
      <c r="L13" s="1178">
        <v>2980</v>
      </c>
      <c r="M13" s="1178">
        <v>558</v>
      </c>
      <c r="N13" s="1178">
        <v>21</v>
      </c>
      <c r="O13" s="1178"/>
      <c r="P13" s="1178">
        <v>74</v>
      </c>
      <c r="Q13" s="1178">
        <v>5565</v>
      </c>
    </row>
    <row r="14" spans="1:17" ht="21.95" customHeight="1">
      <c r="A14" s="1177" t="s">
        <v>358</v>
      </c>
      <c r="B14" s="1175">
        <v>6183</v>
      </c>
      <c r="C14" s="1175">
        <v>94</v>
      </c>
      <c r="D14" s="1175"/>
      <c r="E14" s="1175">
        <v>1</v>
      </c>
      <c r="F14" s="1175">
        <v>1132</v>
      </c>
      <c r="G14" s="1175">
        <v>50</v>
      </c>
      <c r="H14" s="1175">
        <v>26</v>
      </c>
      <c r="I14" s="1175">
        <v>694</v>
      </c>
      <c r="J14" s="1175">
        <v>52</v>
      </c>
      <c r="K14" s="1175">
        <v>78</v>
      </c>
      <c r="L14" s="1175">
        <v>3331</v>
      </c>
      <c r="M14" s="1175">
        <v>600</v>
      </c>
      <c r="N14" s="1175">
        <v>13</v>
      </c>
      <c r="O14" s="1175"/>
      <c r="P14" s="1175">
        <v>112</v>
      </c>
      <c r="Q14" s="1175">
        <v>6183</v>
      </c>
    </row>
    <row r="15" spans="1:17" ht="21.95" customHeight="1">
      <c r="A15" s="1177" t="s">
        <v>357</v>
      </c>
      <c r="B15" s="1175">
        <v>6754</v>
      </c>
      <c r="C15" s="1175">
        <v>68</v>
      </c>
      <c r="D15" s="1175"/>
      <c r="E15" s="1175">
        <v>1</v>
      </c>
      <c r="F15" s="1175">
        <v>1157</v>
      </c>
      <c r="G15" s="1175">
        <v>47</v>
      </c>
      <c r="H15" s="1175">
        <v>40</v>
      </c>
      <c r="I15" s="1175">
        <v>724</v>
      </c>
      <c r="J15" s="1175">
        <v>50</v>
      </c>
      <c r="K15" s="1175">
        <v>89</v>
      </c>
      <c r="L15" s="1175">
        <v>3779</v>
      </c>
      <c r="M15" s="1175">
        <v>668</v>
      </c>
      <c r="N15" s="1175">
        <v>11</v>
      </c>
      <c r="O15" s="1175"/>
      <c r="P15" s="1175">
        <v>120</v>
      </c>
      <c r="Q15" s="1175">
        <v>6552</v>
      </c>
    </row>
    <row r="16" spans="1:17" ht="21.95" customHeight="1">
      <c r="A16" s="1177" t="s">
        <v>356</v>
      </c>
      <c r="B16" s="1175">
        <v>6971</v>
      </c>
      <c r="C16" s="1175">
        <v>46</v>
      </c>
      <c r="D16" s="1175"/>
      <c r="E16" s="1175">
        <v>2</v>
      </c>
      <c r="F16" s="1175">
        <v>1230</v>
      </c>
      <c r="G16" s="1175">
        <v>61</v>
      </c>
      <c r="H16" s="1175">
        <v>46</v>
      </c>
      <c r="I16" s="1175">
        <v>736</v>
      </c>
      <c r="J16" s="1175">
        <v>58</v>
      </c>
      <c r="K16" s="1175">
        <v>79</v>
      </c>
      <c r="L16" s="1175">
        <v>3869</v>
      </c>
      <c r="M16" s="1175">
        <v>740</v>
      </c>
      <c r="N16" s="1175">
        <v>5</v>
      </c>
      <c r="O16" s="1175">
        <v>1</v>
      </c>
      <c r="P16" s="1175">
        <v>98</v>
      </c>
      <c r="Q16" s="1175">
        <v>6735</v>
      </c>
    </row>
    <row r="17" spans="1:17" ht="21.75" customHeight="1">
      <c r="A17" s="1177" t="s">
        <v>355</v>
      </c>
      <c r="B17" s="1175">
        <v>6926</v>
      </c>
      <c r="C17" s="1175">
        <v>71</v>
      </c>
      <c r="D17" s="1175"/>
      <c r="E17" s="1175">
        <v>1</v>
      </c>
      <c r="F17" s="1175">
        <v>1175</v>
      </c>
      <c r="G17" s="1175">
        <v>87</v>
      </c>
      <c r="H17" s="1175">
        <v>34</v>
      </c>
      <c r="I17" s="1175">
        <v>775</v>
      </c>
      <c r="J17" s="1175">
        <v>51</v>
      </c>
      <c r="K17" s="1175">
        <v>119</v>
      </c>
      <c r="L17" s="1175">
        <v>3848</v>
      </c>
      <c r="M17" s="1175">
        <v>694</v>
      </c>
      <c r="N17" s="1175"/>
      <c r="O17" s="1175"/>
      <c r="P17" s="1175">
        <v>71</v>
      </c>
      <c r="Q17" s="1175">
        <v>6571</v>
      </c>
    </row>
    <row r="18" spans="1:17" ht="21.75" customHeight="1">
      <c r="A18" s="1177" t="s">
        <v>12</v>
      </c>
      <c r="B18" s="1176">
        <v>6877</v>
      </c>
      <c r="C18" s="1175">
        <v>49</v>
      </c>
      <c r="D18" s="1175">
        <v>1</v>
      </c>
      <c r="E18" s="1175">
        <v>1</v>
      </c>
      <c r="F18" s="1175">
        <v>1185</v>
      </c>
      <c r="G18" s="1175">
        <v>71</v>
      </c>
      <c r="H18" s="1175">
        <v>31</v>
      </c>
      <c r="I18" s="1175">
        <v>740</v>
      </c>
      <c r="J18" s="1175">
        <v>54</v>
      </c>
      <c r="K18" s="1175">
        <v>136</v>
      </c>
      <c r="L18" s="1175">
        <v>3766</v>
      </c>
      <c r="M18" s="1175">
        <v>770</v>
      </c>
      <c r="N18" s="1175">
        <v>12</v>
      </c>
      <c r="O18" s="1175"/>
      <c r="P18" s="1175">
        <v>61</v>
      </c>
      <c r="Q18" s="1175">
        <v>6540</v>
      </c>
    </row>
    <row r="19" spans="1:17" ht="21.75" customHeight="1">
      <c r="A19" s="1177" t="s">
        <v>11</v>
      </c>
      <c r="B19" s="1176">
        <v>6877</v>
      </c>
      <c r="C19" s="1175">
        <v>64</v>
      </c>
      <c r="D19" s="1175"/>
      <c r="E19" s="1175">
        <v>1</v>
      </c>
      <c r="F19" s="1175">
        <v>1208</v>
      </c>
      <c r="G19" s="1175">
        <v>62</v>
      </c>
      <c r="H19" s="1175">
        <v>30</v>
      </c>
      <c r="I19" s="1175">
        <v>750</v>
      </c>
      <c r="J19" s="1175">
        <v>52</v>
      </c>
      <c r="K19" s="1175">
        <v>104</v>
      </c>
      <c r="L19" s="1175">
        <v>3721</v>
      </c>
      <c r="M19" s="1175">
        <v>803</v>
      </c>
      <c r="N19" s="1175">
        <v>31</v>
      </c>
      <c r="O19" s="1175"/>
      <c r="P19" s="1175">
        <v>51</v>
      </c>
      <c r="Q19" s="1175">
        <v>6540</v>
      </c>
    </row>
    <row r="20" spans="1:17" ht="21.75" customHeight="1">
      <c r="A20" s="1177" t="s">
        <v>10</v>
      </c>
      <c r="B20" s="1176">
        <v>7364</v>
      </c>
      <c r="C20" s="1175">
        <v>46</v>
      </c>
      <c r="D20" s="1175"/>
      <c r="E20" s="1175">
        <v>1</v>
      </c>
      <c r="F20" s="1175">
        <v>1112</v>
      </c>
      <c r="G20" s="1175">
        <v>56</v>
      </c>
      <c r="H20" s="1175">
        <v>60</v>
      </c>
      <c r="I20" s="1175">
        <v>807</v>
      </c>
      <c r="J20" s="1175">
        <v>32</v>
      </c>
      <c r="K20" s="1175">
        <v>142</v>
      </c>
      <c r="L20" s="1175">
        <v>4113</v>
      </c>
      <c r="M20" s="1175">
        <v>813</v>
      </c>
      <c r="N20" s="1175">
        <v>88</v>
      </c>
      <c r="O20" s="1175"/>
      <c r="P20" s="1175">
        <v>94</v>
      </c>
      <c r="Q20" s="1175">
        <v>6950</v>
      </c>
    </row>
    <row r="21" spans="1:17" ht="21.75" customHeight="1">
      <c r="A21" s="1177" t="s">
        <v>9</v>
      </c>
      <c r="B21" s="1176">
        <v>7918</v>
      </c>
      <c r="C21" s="1175">
        <v>60</v>
      </c>
      <c r="D21" s="1175">
        <v>5</v>
      </c>
      <c r="E21" s="1175">
        <v>4</v>
      </c>
      <c r="F21" s="1175">
        <v>1189</v>
      </c>
      <c r="G21" s="1175">
        <v>97</v>
      </c>
      <c r="H21" s="1175">
        <v>81</v>
      </c>
      <c r="I21" s="1175">
        <v>875</v>
      </c>
      <c r="J21" s="1175">
        <v>49</v>
      </c>
      <c r="K21" s="1175">
        <v>118</v>
      </c>
      <c r="L21" s="1175">
        <v>4397</v>
      </c>
      <c r="M21" s="1175">
        <v>914</v>
      </c>
      <c r="N21" s="1175">
        <v>45</v>
      </c>
      <c r="O21" s="1175">
        <v>0</v>
      </c>
      <c r="P21" s="1175">
        <v>84</v>
      </c>
      <c r="Q21" s="1175">
        <v>7528</v>
      </c>
    </row>
    <row r="22" spans="1:17" ht="21.75" customHeight="1">
      <c r="A22" s="1076" t="s">
        <v>8</v>
      </c>
      <c r="B22" s="1176">
        <v>8120</v>
      </c>
      <c r="C22" s="1175">
        <v>65</v>
      </c>
      <c r="D22" s="1175">
        <v>12</v>
      </c>
      <c r="E22" s="1175">
        <v>3</v>
      </c>
      <c r="F22" s="1175">
        <v>1112</v>
      </c>
      <c r="G22" s="1175">
        <v>90</v>
      </c>
      <c r="H22" s="1175">
        <v>62</v>
      </c>
      <c r="I22" s="1175">
        <v>953</v>
      </c>
      <c r="J22" s="1175">
        <v>56</v>
      </c>
      <c r="K22" s="1175">
        <v>84</v>
      </c>
      <c r="L22" s="1175">
        <v>4586</v>
      </c>
      <c r="M22" s="1175">
        <v>949</v>
      </c>
      <c r="N22" s="1175">
        <v>70</v>
      </c>
      <c r="O22" s="1175">
        <v>1</v>
      </c>
      <c r="P22" s="1175">
        <v>77</v>
      </c>
      <c r="Q22" s="1175">
        <v>7709</v>
      </c>
    </row>
    <row r="23" spans="1:17" ht="21.75" customHeight="1">
      <c r="A23" s="1076" t="s">
        <v>7</v>
      </c>
      <c r="B23" s="1176">
        <f>SUM(C23:P23)</f>
        <v>8130</v>
      </c>
      <c r="C23" s="1175">
        <v>51</v>
      </c>
      <c r="D23" s="1175">
        <v>0</v>
      </c>
      <c r="E23" s="1175">
        <v>0</v>
      </c>
      <c r="F23" s="1175">
        <v>1101</v>
      </c>
      <c r="G23" s="1175">
        <v>87</v>
      </c>
      <c r="H23" s="1175">
        <v>75</v>
      </c>
      <c r="I23" s="1175">
        <v>938</v>
      </c>
      <c r="J23" s="1175">
        <v>45</v>
      </c>
      <c r="K23" s="1175">
        <v>85</v>
      </c>
      <c r="L23" s="1175">
        <v>4750</v>
      </c>
      <c r="M23" s="1175">
        <v>869</v>
      </c>
      <c r="N23" s="1175">
        <v>48</v>
      </c>
      <c r="O23" s="1175">
        <v>0</v>
      </c>
      <c r="P23" s="1175">
        <v>81</v>
      </c>
      <c r="Q23" s="1175">
        <v>7658</v>
      </c>
    </row>
    <row r="24" spans="1:17" ht="21.75" customHeight="1">
      <c r="A24" s="1076" t="s">
        <v>6</v>
      </c>
      <c r="B24" s="1176">
        <f>SUM(C24:P24)</f>
        <v>8097</v>
      </c>
      <c r="C24" s="1175">
        <v>58</v>
      </c>
      <c r="D24" s="1175">
        <v>0</v>
      </c>
      <c r="E24" s="1175">
        <v>0</v>
      </c>
      <c r="F24" s="1175">
        <v>1007</v>
      </c>
      <c r="G24" s="1175">
        <v>104</v>
      </c>
      <c r="H24" s="1175">
        <v>82</v>
      </c>
      <c r="I24" s="1175">
        <v>913</v>
      </c>
      <c r="J24" s="1175">
        <v>54</v>
      </c>
      <c r="K24" s="1175">
        <v>99</v>
      </c>
      <c r="L24" s="1175">
        <v>4753</v>
      </c>
      <c r="M24" s="1175">
        <v>903</v>
      </c>
      <c r="N24" s="1175">
        <v>33</v>
      </c>
      <c r="O24" s="1175">
        <v>0</v>
      </c>
      <c r="P24" s="1175">
        <v>91</v>
      </c>
      <c r="Q24" s="1175">
        <v>7578</v>
      </c>
    </row>
    <row r="25" spans="1:17" ht="21.75" customHeight="1">
      <c r="A25" s="1076" t="s">
        <v>5</v>
      </c>
      <c r="B25" s="1176">
        <v>8397</v>
      </c>
      <c r="C25" s="1175">
        <v>38</v>
      </c>
      <c r="D25" s="1175">
        <v>3</v>
      </c>
      <c r="E25" s="1175">
        <v>2</v>
      </c>
      <c r="F25" s="1175">
        <v>1102</v>
      </c>
      <c r="G25" s="1175">
        <v>78</v>
      </c>
      <c r="H25" s="1175">
        <v>77</v>
      </c>
      <c r="I25" s="1175">
        <v>917</v>
      </c>
      <c r="J25" s="1175">
        <v>42</v>
      </c>
      <c r="K25" s="1175">
        <v>84</v>
      </c>
      <c r="L25" s="1175">
        <v>4940</v>
      </c>
      <c r="M25" s="1175">
        <v>997</v>
      </c>
      <c r="N25" s="1175">
        <v>13</v>
      </c>
      <c r="O25" s="1175">
        <v>0</v>
      </c>
      <c r="P25" s="1175">
        <v>104</v>
      </c>
      <c r="Q25" s="1175">
        <v>7910</v>
      </c>
    </row>
    <row r="26" spans="1:17" ht="21.75" customHeight="1">
      <c r="A26" s="1076" t="s">
        <v>4</v>
      </c>
      <c r="B26" s="1175">
        <v>8775</v>
      </c>
      <c r="C26" s="1175">
        <v>48</v>
      </c>
      <c r="D26" s="1175">
        <v>1</v>
      </c>
      <c r="E26" s="1175">
        <v>1</v>
      </c>
      <c r="F26" s="1175">
        <v>1128</v>
      </c>
      <c r="G26" s="1175">
        <v>75</v>
      </c>
      <c r="H26" s="1175">
        <v>83</v>
      </c>
      <c r="I26" s="1175">
        <v>1042</v>
      </c>
      <c r="J26" s="1175">
        <v>37</v>
      </c>
      <c r="K26" s="1175">
        <v>92</v>
      </c>
      <c r="L26" s="1175">
        <v>5225</v>
      </c>
      <c r="M26" s="1175">
        <v>928</v>
      </c>
      <c r="N26" s="1175">
        <v>14</v>
      </c>
      <c r="O26" s="1175">
        <v>0</v>
      </c>
      <c r="P26" s="1175">
        <v>101</v>
      </c>
      <c r="Q26" s="1175">
        <v>8266</v>
      </c>
    </row>
    <row r="27" spans="1:17" ht="21.75" customHeight="1">
      <c r="A27" s="1078" t="s">
        <v>3</v>
      </c>
      <c r="B27" s="1176">
        <v>9041</v>
      </c>
      <c r="C27" s="1175">
        <v>42</v>
      </c>
      <c r="D27" s="1175">
        <v>0</v>
      </c>
      <c r="E27" s="1175">
        <v>2</v>
      </c>
      <c r="F27" s="1175">
        <v>1104</v>
      </c>
      <c r="G27" s="1175">
        <v>91</v>
      </c>
      <c r="H27" s="1175">
        <v>84</v>
      </c>
      <c r="I27" s="1175">
        <v>1102</v>
      </c>
      <c r="J27" s="1175">
        <v>44</v>
      </c>
      <c r="K27" s="1175">
        <v>80</v>
      </c>
      <c r="L27" s="1175">
        <v>5420</v>
      </c>
      <c r="M27" s="1175">
        <v>932</v>
      </c>
      <c r="N27" s="1175">
        <v>15</v>
      </c>
      <c r="O27" s="1175">
        <v>1</v>
      </c>
      <c r="P27" s="1175">
        <v>124</v>
      </c>
      <c r="Q27" s="1175">
        <v>8475</v>
      </c>
    </row>
    <row r="28" spans="1:17" ht="21.75" customHeight="1">
      <c r="A28" s="1076" t="s">
        <v>2</v>
      </c>
      <c r="B28" s="1175">
        <v>9493</v>
      </c>
      <c r="C28" s="1175">
        <v>48</v>
      </c>
      <c r="D28" s="1175">
        <v>1</v>
      </c>
      <c r="E28" s="1175">
        <v>1</v>
      </c>
      <c r="F28" s="1175">
        <v>1059</v>
      </c>
      <c r="G28" s="1175">
        <v>96</v>
      </c>
      <c r="H28" s="1175">
        <v>96</v>
      </c>
      <c r="I28" s="1175">
        <v>1100</v>
      </c>
      <c r="J28" s="1175">
        <v>34</v>
      </c>
      <c r="K28" s="1175">
        <v>79</v>
      </c>
      <c r="L28" s="1175">
        <v>5872</v>
      </c>
      <c r="M28" s="1175">
        <v>985</v>
      </c>
      <c r="N28" s="1175">
        <v>10</v>
      </c>
      <c r="O28" s="1175">
        <v>0</v>
      </c>
      <c r="P28" s="1175">
        <v>112</v>
      </c>
      <c r="Q28" s="1175">
        <v>8856</v>
      </c>
    </row>
    <row r="29" spans="1:17" ht="21.75" customHeight="1">
      <c r="A29" s="1078" t="s">
        <v>914</v>
      </c>
      <c r="B29" s="1176">
        <f>SUM(C29:P29)</f>
        <v>9554</v>
      </c>
      <c r="C29" s="1175">
        <v>37</v>
      </c>
      <c r="D29" s="1175">
        <v>1</v>
      </c>
      <c r="E29" s="1175">
        <v>3</v>
      </c>
      <c r="F29" s="1175">
        <v>974</v>
      </c>
      <c r="G29" s="1175">
        <v>90</v>
      </c>
      <c r="H29" s="1175">
        <v>88</v>
      </c>
      <c r="I29" s="1175">
        <v>1177</v>
      </c>
      <c r="J29" s="1175">
        <v>48</v>
      </c>
      <c r="K29" s="1175">
        <v>106</v>
      </c>
      <c r="L29" s="1175">
        <v>5850</v>
      </c>
      <c r="M29" s="1175">
        <v>1029</v>
      </c>
      <c r="N29" s="1175">
        <v>2</v>
      </c>
      <c r="O29" s="1175">
        <v>1</v>
      </c>
      <c r="P29" s="1175">
        <v>148</v>
      </c>
      <c r="Q29" s="1175">
        <v>8906</v>
      </c>
    </row>
    <row r="30" spans="1:17" ht="21.75" customHeight="1" thickBot="1">
      <c r="A30" s="1073" t="s">
        <v>0</v>
      </c>
      <c r="B30" s="1174">
        <f>SUM(C30:P30)</f>
        <v>8013</v>
      </c>
      <c r="C30" s="1174">
        <v>39</v>
      </c>
      <c r="D30" s="1174">
        <v>0</v>
      </c>
      <c r="E30" s="1174">
        <v>1</v>
      </c>
      <c r="F30" s="1174">
        <v>783</v>
      </c>
      <c r="G30" s="1174">
        <v>92</v>
      </c>
      <c r="H30" s="1174">
        <v>55</v>
      </c>
      <c r="I30" s="1174">
        <v>1139</v>
      </c>
      <c r="J30" s="1174">
        <v>28</v>
      </c>
      <c r="K30" s="1174">
        <v>85</v>
      </c>
      <c r="L30" s="1174">
        <v>4911</v>
      </c>
      <c r="M30" s="1174">
        <v>781</v>
      </c>
      <c r="N30" s="1174">
        <v>0</v>
      </c>
      <c r="O30" s="1174">
        <v>0</v>
      </c>
      <c r="P30" s="1174">
        <v>99</v>
      </c>
      <c r="Q30" s="1174">
        <v>7478</v>
      </c>
    </row>
    <row r="31" spans="1:17" ht="21.95" customHeight="1">
      <c r="A31" s="10"/>
      <c r="B31" s="1173"/>
      <c r="C31" s="10"/>
      <c r="D31" s="10"/>
      <c r="E31" s="10"/>
      <c r="F31" s="10"/>
      <c r="G31" s="10"/>
      <c r="H31" s="10"/>
      <c r="I31" s="10"/>
      <c r="J31" s="10"/>
      <c r="K31" s="10"/>
      <c r="L31" s="10"/>
      <c r="M31" s="10"/>
      <c r="N31" s="10"/>
      <c r="O31" s="10"/>
      <c r="P31" s="10"/>
      <c r="Q31" s="1172" t="s">
        <v>1710</v>
      </c>
    </row>
    <row r="32" spans="1:17" ht="32.25" customHeight="1">
      <c r="A32" s="44"/>
      <c r="G32" s="44"/>
      <c r="H32" s="44"/>
      <c r="I32" s="44"/>
      <c r="J32" s="44"/>
      <c r="K32" s="44"/>
      <c r="L32" s="44"/>
      <c r="M32" s="44"/>
      <c r="N32" s="44"/>
      <c r="O32" s="44"/>
      <c r="P32" s="44"/>
      <c r="Q32" s="44"/>
    </row>
    <row r="33" spans="10:10" ht="24.75" customHeight="1"/>
    <row r="34" spans="10:10" ht="23.25" customHeight="1"/>
    <row r="36" spans="10:10" ht="18" customHeight="1">
      <c r="J36" s="1070"/>
    </row>
  </sheetData>
  <mergeCells count="15">
    <mergeCell ref="C3:P3"/>
    <mergeCell ref="Q3:Q5"/>
    <mergeCell ref="A3:A5"/>
    <mergeCell ref="B3:B5"/>
    <mergeCell ref="L4:L5"/>
    <mergeCell ref="M4:P4"/>
    <mergeCell ref="H4:H5"/>
    <mergeCell ref="I4:I5"/>
    <mergeCell ref="J4:J5"/>
    <mergeCell ref="C4:C5"/>
    <mergeCell ref="K4:K5"/>
    <mergeCell ref="D4:D5"/>
    <mergeCell ref="E4:E5"/>
    <mergeCell ref="F4:F5"/>
    <mergeCell ref="G4:G5"/>
  </mergeCells>
  <phoneticPr fontId="3"/>
  <printOptions horizontalCentered="1"/>
  <pageMargins left="0.59055118110236227" right="3.937007874015748E-2" top="0.51181102362204722" bottom="0.6692913385826772" header="0.86614173228346458" footer="0.51181102362204722"/>
  <pageSetup paperSize="9" scale="6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7C9A9-8CAF-4A0A-8844-51650E4BC8B7}">
  <dimension ref="A1:X187"/>
  <sheetViews>
    <sheetView view="pageBreakPreview" topLeftCell="A109" zoomScaleNormal="100" zoomScaleSheetLayoutView="100" workbookViewId="0">
      <selection activeCell="P108" sqref="P108"/>
    </sheetView>
  </sheetViews>
  <sheetFormatPr defaultRowHeight="13.5"/>
  <cols>
    <col min="1" max="1" width="10.625" style="1135" customWidth="1"/>
    <col min="2" max="13" width="7" style="107" customWidth="1"/>
    <col min="14" max="14" width="8" style="107" customWidth="1"/>
    <col min="15" max="16384" width="9" style="107"/>
  </cols>
  <sheetData>
    <row r="1" spans="1:14" ht="21">
      <c r="A1" s="1171" t="s">
        <v>1709</v>
      </c>
    </row>
    <row r="2" spans="1:14" ht="12" customHeight="1"/>
    <row r="3" spans="1:14" ht="17.100000000000001" customHeight="1">
      <c r="A3" s="1138" t="s">
        <v>1708</v>
      </c>
      <c r="B3" s="1158"/>
      <c r="C3" s="1158"/>
      <c r="D3" s="1158"/>
      <c r="E3" s="1158"/>
      <c r="F3" s="1158"/>
      <c r="G3" s="1158"/>
      <c r="H3" s="1158"/>
      <c r="I3" s="1158"/>
      <c r="J3" s="1158"/>
      <c r="K3" s="1158"/>
      <c r="L3" s="1158"/>
      <c r="M3" s="1158"/>
      <c r="N3" s="1158"/>
    </row>
    <row r="4" spans="1:14" ht="17.100000000000001" customHeight="1" thickBot="1">
      <c r="A4" s="1135" t="s">
        <v>1700</v>
      </c>
      <c r="B4" s="1135"/>
      <c r="C4" s="1135"/>
      <c r="N4" s="725" t="s">
        <v>1301</v>
      </c>
    </row>
    <row r="5" spans="1:14" ht="17.100000000000001" customHeight="1">
      <c r="A5" s="724" t="s">
        <v>1360</v>
      </c>
      <c r="B5" s="2282" t="s">
        <v>1693</v>
      </c>
      <c r="C5" s="2277" t="s">
        <v>1692</v>
      </c>
      <c r="D5" s="2277" t="s">
        <v>1691</v>
      </c>
      <c r="E5" s="2277" t="s">
        <v>1690</v>
      </c>
      <c r="F5" s="2277" t="s">
        <v>1689</v>
      </c>
      <c r="G5" s="2277" t="s">
        <v>1688</v>
      </c>
      <c r="H5" s="2277" t="s">
        <v>1687</v>
      </c>
      <c r="I5" s="2277" t="s">
        <v>1686</v>
      </c>
      <c r="J5" s="2277" t="s">
        <v>1685</v>
      </c>
      <c r="K5" s="2277" t="s">
        <v>1684</v>
      </c>
      <c r="L5" s="2277" t="s">
        <v>1683</v>
      </c>
      <c r="M5" s="2258" t="s">
        <v>1682</v>
      </c>
      <c r="N5" s="2303" t="s">
        <v>1659</v>
      </c>
    </row>
    <row r="6" spans="1:14" ht="17.100000000000001" customHeight="1" thickBot="1">
      <c r="A6" s="1156" t="s">
        <v>1678</v>
      </c>
      <c r="B6" s="2283"/>
      <c r="C6" s="2278"/>
      <c r="D6" s="2278"/>
      <c r="E6" s="2278"/>
      <c r="F6" s="2278"/>
      <c r="G6" s="2278"/>
      <c r="H6" s="2278"/>
      <c r="I6" s="2278"/>
      <c r="J6" s="2278"/>
      <c r="K6" s="2278"/>
      <c r="L6" s="2278"/>
      <c r="M6" s="2259"/>
      <c r="N6" s="2304"/>
    </row>
    <row r="7" spans="1:14" ht="17.100000000000001" customHeight="1">
      <c r="A7" s="1140" t="s">
        <v>1677</v>
      </c>
      <c r="B7" s="1170">
        <v>29369</v>
      </c>
      <c r="C7" s="1170">
        <v>31189</v>
      </c>
      <c r="D7" s="1170">
        <v>30888</v>
      </c>
      <c r="E7" s="1170">
        <v>30580</v>
      </c>
      <c r="F7" s="1170">
        <v>28077</v>
      </c>
      <c r="G7" s="1170">
        <v>28615</v>
      </c>
      <c r="H7" s="1170">
        <v>31159</v>
      </c>
      <c r="I7" s="1170">
        <v>31149</v>
      </c>
      <c r="J7" s="1170">
        <v>30733</v>
      </c>
      <c r="K7" s="1170">
        <v>28199</v>
      </c>
      <c r="L7" s="1170">
        <v>26719</v>
      </c>
      <c r="M7" s="1170">
        <v>29853</v>
      </c>
      <c r="N7" s="1161">
        <f t="shared" ref="N7:N12" si="0">SUM(B7:M7)</f>
        <v>356530</v>
      </c>
    </row>
    <row r="8" spans="1:14" ht="17.100000000000001" customHeight="1">
      <c r="A8" s="1140" t="s">
        <v>1676</v>
      </c>
      <c r="B8" s="1170">
        <v>6258</v>
      </c>
      <c r="C8" s="1170">
        <v>6423</v>
      </c>
      <c r="D8" s="1170">
        <v>6069</v>
      </c>
      <c r="E8" s="1170">
        <v>6252</v>
      </c>
      <c r="F8" s="1170">
        <v>6217</v>
      </c>
      <c r="G8" s="1170">
        <v>6355</v>
      </c>
      <c r="H8" s="1170">
        <v>6456</v>
      </c>
      <c r="I8" s="1170">
        <v>6467</v>
      </c>
      <c r="J8" s="1170">
        <v>6432</v>
      </c>
      <c r="K8" s="1170">
        <v>6770</v>
      </c>
      <c r="L8" s="1170">
        <v>6328</v>
      </c>
      <c r="M8" s="1170">
        <v>6954</v>
      </c>
      <c r="N8" s="1161">
        <f t="shared" si="0"/>
        <v>76981</v>
      </c>
    </row>
    <row r="9" spans="1:14" ht="17.100000000000001" customHeight="1">
      <c r="A9" s="1140" t="s">
        <v>1675</v>
      </c>
      <c r="B9" s="1170">
        <v>6675</v>
      </c>
      <c r="C9" s="1170">
        <v>6095</v>
      </c>
      <c r="D9" s="1170">
        <v>6191</v>
      </c>
      <c r="E9" s="1170">
        <v>6851</v>
      </c>
      <c r="F9" s="1170">
        <v>6790</v>
      </c>
      <c r="G9" s="1170">
        <v>6118</v>
      </c>
      <c r="H9" s="1170">
        <v>6366</v>
      </c>
      <c r="I9" s="1170">
        <v>5944</v>
      </c>
      <c r="J9" s="1170">
        <v>6322</v>
      </c>
      <c r="K9" s="1170">
        <v>6093</v>
      </c>
      <c r="L9" s="1170">
        <v>5778</v>
      </c>
      <c r="M9" s="1170">
        <v>6959</v>
      </c>
      <c r="N9" s="1161">
        <f t="shared" si="0"/>
        <v>76182</v>
      </c>
    </row>
    <row r="10" spans="1:14" ht="17.100000000000001" customHeight="1">
      <c r="A10" s="1140" t="s">
        <v>1674</v>
      </c>
      <c r="B10" s="1154">
        <v>7052</v>
      </c>
      <c r="C10" s="1153">
        <v>7482</v>
      </c>
      <c r="D10" s="1153">
        <v>7117</v>
      </c>
      <c r="E10" s="1153">
        <v>7353</v>
      </c>
      <c r="F10" s="1153">
        <v>7798</v>
      </c>
      <c r="G10" s="1153">
        <v>7503</v>
      </c>
      <c r="H10" s="1153">
        <v>7440</v>
      </c>
      <c r="I10" s="1153">
        <v>7022</v>
      </c>
      <c r="J10" s="1153">
        <v>7245</v>
      </c>
      <c r="K10" s="1153">
        <v>7267</v>
      </c>
      <c r="L10" s="1153">
        <v>6819</v>
      </c>
      <c r="M10" s="1153">
        <v>8145</v>
      </c>
      <c r="N10" s="1161">
        <f t="shared" si="0"/>
        <v>88243</v>
      </c>
    </row>
    <row r="11" spans="1:14" ht="17.100000000000001" customHeight="1">
      <c r="A11" s="1140" t="s">
        <v>1671</v>
      </c>
      <c r="B11" s="1154">
        <v>16501</v>
      </c>
      <c r="C11" s="1153">
        <v>16581</v>
      </c>
      <c r="D11" s="1153">
        <v>17457</v>
      </c>
      <c r="E11" s="1153">
        <v>17745</v>
      </c>
      <c r="F11" s="1153">
        <v>16303</v>
      </c>
      <c r="G11" s="1153">
        <v>16474</v>
      </c>
      <c r="H11" s="1153">
        <v>18234</v>
      </c>
      <c r="I11" s="1153">
        <v>17272</v>
      </c>
      <c r="J11" s="1153">
        <v>17068</v>
      </c>
      <c r="K11" s="1153">
        <v>16649</v>
      </c>
      <c r="L11" s="1153">
        <v>17010</v>
      </c>
      <c r="M11" s="1153">
        <v>17148</v>
      </c>
      <c r="N11" s="1161">
        <f t="shared" si="0"/>
        <v>204442</v>
      </c>
    </row>
    <row r="12" spans="1:14" ht="17.100000000000001" customHeight="1" thickBot="1">
      <c r="A12" s="1145" t="s">
        <v>1669</v>
      </c>
      <c r="B12" s="1152">
        <v>6978</v>
      </c>
      <c r="C12" s="1151">
        <v>6997</v>
      </c>
      <c r="D12" s="1151">
        <v>7115</v>
      </c>
      <c r="E12" s="1151">
        <v>7049</v>
      </c>
      <c r="F12" s="1151">
        <v>6615</v>
      </c>
      <c r="G12" s="1151">
        <v>7620</v>
      </c>
      <c r="H12" s="1151">
        <v>7757</v>
      </c>
      <c r="I12" s="1151">
        <v>7018</v>
      </c>
      <c r="J12" s="1151">
        <v>7454</v>
      </c>
      <c r="K12" s="1151">
        <v>6827</v>
      </c>
      <c r="L12" s="1151">
        <v>7179</v>
      </c>
      <c r="M12" s="1151">
        <v>7045</v>
      </c>
      <c r="N12" s="1169">
        <f t="shared" si="0"/>
        <v>85654</v>
      </c>
    </row>
    <row r="13" spans="1:14" ht="17.100000000000001" customHeight="1" thickTop="1" thickBot="1">
      <c r="A13" s="1149" t="s">
        <v>434</v>
      </c>
      <c r="B13" s="1148">
        <f t="shared" ref="B13:N13" si="1">SUM(B7:B12)</f>
        <v>72833</v>
      </c>
      <c r="C13" s="1148">
        <f t="shared" si="1"/>
        <v>74767</v>
      </c>
      <c r="D13" s="1148">
        <f t="shared" si="1"/>
        <v>74837</v>
      </c>
      <c r="E13" s="1148">
        <f t="shared" si="1"/>
        <v>75830</v>
      </c>
      <c r="F13" s="1148">
        <f t="shared" si="1"/>
        <v>71800</v>
      </c>
      <c r="G13" s="1148">
        <f t="shared" si="1"/>
        <v>72685</v>
      </c>
      <c r="H13" s="1148">
        <f t="shared" si="1"/>
        <v>77412</v>
      </c>
      <c r="I13" s="1148">
        <f t="shared" si="1"/>
        <v>74872</v>
      </c>
      <c r="J13" s="1148">
        <f t="shared" si="1"/>
        <v>75254</v>
      </c>
      <c r="K13" s="1148">
        <f t="shared" si="1"/>
        <v>71805</v>
      </c>
      <c r="L13" s="1148">
        <f t="shared" si="1"/>
        <v>69833</v>
      </c>
      <c r="M13" s="1148">
        <f t="shared" si="1"/>
        <v>76104</v>
      </c>
      <c r="N13" s="1168">
        <f t="shared" si="1"/>
        <v>888032</v>
      </c>
    </row>
    <row r="14" spans="1:14" ht="17.100000000000001" customHeight="1">
      <c r="A14" s="1138"/>
      <c r="B14" s="1158"/>
      <c r="C14" s="1158"/>
      <c r="D14" s="1158"/>
      <c r="E14" s="1158"/>
      <c r="F14" s="1158"/>
      <c r="G14" s="1158"/>
      <c r="H14" s="1158"/>
      <c r="I14" s="1158"/>
      <c r="J14" s="1158"/>
      <c r="K14" s="1158"/>
      <c r="L14" s="1158"/>
      <c r="M14" s="1158"/>
      <c r="N14" s="1158"/>
    </row>
    <row r="15" spans="1:14" ht="17.100000000000001" customHeight="1" thickBot="1">
      <c r="A15" s="1164" t="s">
        <v>1694</v>
      </c>
      <c r="B15" s="1164"/>
      <c r="C15" s="1164"/>
      <c r="N15" s="725" t="s">
        <v>1301</v>
      </c>
    </row>
    <row r="16" spans="1:14" ht="17.100000000000001" customHeight="1">
      <c r="A16" s="724" t="s">
        <v>1360</v>
      </c>
      <c r="B16" s="2282" t="s">
        <v>1693</v>
      </c>
      <c r="C16" s="2277" t="s">
        <v>1692</v>
      </c>
      <c r="D16" s="2277" t="s">
        <v>1691</v>
      </c>
      <c r="E16" s="2277" t="s">
        <v>1690</v>
      </c>
      <c r="F16" s="2277" t="s">
        <v>1689</v>
      </c>
      <c r="G16" s="2277" t="s">
        <v>1688</v>
      </c>
      <c r="H16" s="2277" t="s">
        <v>1687</v>
      </c>
      <c r="I16" s="2277" t="s">
        <v>1686</v>
      </c>
      <c r="J16" s="2277" t="s">
        <v>1685</v>
      </c>
      <c r="K16" s="2277" t="s">
        <v>1684</v>
      </c>
      <c r="L16" s="2277" t="s">
        <v>1683</v>
      </c>
      <c r="M16" s="2258" t="s">
        <v>1682</v>
      </c>
      <c r="N16" s="2303" t="s">
        <v>1659</v>
      </c>
    </row>
    <row r="17" spans="1:14" ht="17.100000000000001" customHeight="1" thickBot="1">
      <c r="A17" s="1156" t="s">
        <v>1678</v>
      </c>
      <c r="B17" s="2283"/>
      <c r="C17" s="2278"/>
      <c r="D17" s="2278"/>
      <c r="E17" s="2278"/>
      <c r="F17" s="2278"/>
      <c r="G17" s="2278"/>
      <c r="H17" s="2278"/>
      <c r="I17" s="2278"/>
      <c r="J17" s="2278"/>
      <c r="K17" s="2278"/>
      <c r="L17" s="2278"/>
      <c r="M17" s="2259"/>
      <c r="N17" s="2304"/>
    </row>
    <row r="18" spans="1:14" ht="17.100000000000001" customHeight="1">
      <c r="A18" s="1140" t="s">
        <v>74</v>
      </c>
      <c r="B18" s="1170">
        <v>844</v>
      </c>
      <c r="C18" s="1170">
        <v>847</v>
      </c>
      <c r="D18" s="1170">
        <v>853</v>
      </c>
      <c r="E18" s="1170">
        <v>879</v>
      </c>
      <c r="F18" s="1170">
        <v>796</v>
      </c>
      <c r="G18" s="1170">
        <v>875</v>
      </c>
      <c r="H18" s="1170">
        <v>950</v>
      </c>
      <c r="I18" s="1170">
        <v>728</v>
      </c>
      <c r="J18" s="1170">
        <v>766</v>
      </c>
      <c r="K18" s="1170">
        <v>676</v>
      </c>
      <c r="L18" s="1170">
        <v>696</v>
      </c>
      <c r="M18" s="1170">
        <v>802</v>
      </c>
      <c r="N18" s="1161">
        <f>SUM(B18:M18)</f>
        <v>9712</v>
      </c>
    </row>
    <row r="19" spans="1:14" ht="17.100000000000001" customHeight="1">
      <c r="A19" s="1140" t="s">
        <v>1658</v>
      </c>
      <c r="B19" s="1170">
        <v>831</v>
      </c>
      <c r="C19" s="1170">
        <v>795</v>
      </c>
      <c r="D19" s="1170">
        <v>788</v>
      </c>
      <c r="E19" s="1170">
        <v>875</v>
      </c>
      <c r="F19" s="1170">
        <v>852</v>
      </c>
      <c r="G19" s="1170">
        <v>927</v>
      </c>
      <c r="H19" s="1170">
        <v>912</v>
      </c>
      <c r="I19" s="1170">
        <v>797</v>
      </c>
      <c r="J19" s="1170">
        <v>829</v>
      </c>
      <c r="K19" s="1170">
        <v>749</v>
      </c>
      <c r="L19" s="1170">
        <v>684</v>
      </c>
      <c r="M19" s="1170">
        <v>833</v>
      </c>
      <c r="N19" s="1161">
        <f>SUM(B19:M19)</f>
        <v>9872</v>
      </c>
    </row>
    <row r="20" spans="1:14" ht="17.100000000000001" customHeight="1">
      <c r="A20" s="1140" t="s">
        <v>158</v>
      </c>
      <c r="B20" s="1154">
        <v>723</v>
      </c>
      <c r="C20" s="1153">
        <v>676</v>
      </c>
      <c r="D20" s="1153">
        <v>706</v>
      </c>
      <c r="E20" s="1153">
        <v>794</v>
      </c>
      <c r="F20" s="1153">
        <v>718</v>
      </c>
      <c r="G20" s="1153">
        <v>790</v>
      </c>
      <c r="H20" s="1153">
        <v>793</v>
      </c>
      <c r="I20" s="1153">
        <v>691</v>
      </c>
      <c r="J20" s="1153">
        <v>708</v>
      </c>
      <c r="K20" s="1153">
        <v>652</v>
      </c>
      <c r="L20" s="1153">
        <v>698</v>
      </c>
      <c r="M20" s="1153">
        <v>810</v>
      </c>
      <c r="N20" s="1161">
        <f>SUM(B20:M20)</f>
        <v>8759</v>
      </c>
    </row>
    <row r="21" spans="1:14" ht="17.100000000000001" customHeight="1">
      <c r="A21" s="1140" t="s">
        <v>218</v>
      </c>
      <c r="B21" s="1154">
        <v>1257</v>
      </c>
      <c r="C21" s="1153">
        <v>1222</v>
      </c>
      <c r="D21" s="1153">
        <v>1275</v>
      </c>
      <c r="E21" s="1153">
        <v>1294</v>
      </c>
      <c r="F21" s="1153">
        <v>1146</v>
      </c>
      <c r="G21" s="1153">
        <v>1198</v>
      </c>
      <c r="H21" s="1153">
        <v>1297</v>
      </c>
      <c r="I21" s="1153">
        <v>1116</v>
      </c>
      <c r="J21" s="1153">
        <v>1142</v>
      </c>
      <c r="K21" s="1153">
        <v>1102</v>
      </c>
      <c r="L21" s="1153">
        <v>1146</v>
      </c>
      <c r="M21" s="1153">
        <v>1396</v>
      </c>
      <c r="N21" s="1161">
        <f>SUM(B21:M21)</f>
        <v>14591</v>
      </c>
    </row>
    <row r="22" spans="1:14" ht="17.100000000000001" customHeight="1" thickBot="1">
      <c r="A22" s="1145" t="s">
        <v>1657</v>
      </c>
      <c r="B22" s="1152">
        <v>692</v>
      </c>
      <c r="C22" s="1151">
        <v>641</v>
      </c>
      <c r="D22" s="1151">
        <v>676</v>
      </c>
      <c r="E22" s="1151">
        <v>716</v>
      </c>
      <c r="F22" s="1151">
        <v>662</v>
      </c>
      <c r="G22" s="1151">
        <v>611</v>
      </c>
      <c r="H22" s="1151">
        <v>708</v>
      </c>
      <c r="I22" s="1151">
        <v>675</v>
      </c>
      <c r="J22" s="1151">
        <v>650</v>
      </c>
      <c r="K22" s="1151">
        <v>598</v>
      </c>
      <c r="L22" s="1151">
        <v>615</v>
      </c>
      <c r="M22" s="1151">
        <v>687</v>
      </c>
      <c r="N22" s="1169">
        <f>SUM(B22:M22)</f>
        <v>7931</v>
      </c>
    </row>
    <row r="23" spans="1:14" ht="17.100000000000001" customHeight="1" thickTop="1" thickBot="1">
      <c r="A23" s="1149" t="s">
        <v>434</v>
      </c>
      <c r="B23" s="1148">
        <f t="shared" ref="B23:N23" si="2">SUM(B18:B22)</f>
        <v>4347</v>
      </c>
      <c r="C23" s="1148">
        <f t="shared" si="2"/>
        <v>4181</v>
      </c>
      <c r="D23" s="1148">
        <f t="shared" si="2"/>
        <v>4298</v>
      </c>
      <c r="E23" s="1148">
        <f t="shared" si="2"/>
        <v>4558</v>
      </c>
      <c r="F23" s="1148">
        <f t="shared" si="2"/>
        <v>4174</v>
      </c>
      <c r="G23" s="1148">
        <f t="shared" si="2"/>
        <v>4401</v>
      </c>
      <c r="H23" s="1148">
        <f t="shared" si="2"/>
        <v>4660</v>
      </c>
      <c r="I23" s="1148">
        <f t="shared" si="2"/>
        <v>4007</v>
      </c>
      <c r="J23" s="1148">
        <f t="shared" si="2"/>
        <v>4095</v>
      </c>
      <c r="K23" s="1148">
        <f t="shared" si="2"/>
        <v>3777</v>
      </c>
      <c r="L23" s="1148">
        <f t="shared" si="2"/>
        <v>3839</v>
      </c>
      <c r="M23" s="1148">
        <f t="shared" si="2"/>
        <v>4528</v>
      </c>
      <c r="N23" s="1168">
        <f t="shared" si="2"/>
        <v>50865</v>
      </c>
    </row>
    <row r="24" spans="1:14" ht="17.100000000000001" customHeight="1">
      <c r="A24" s="1138"/>
      <c r="B24" s="1158"/>
      <c r="C24" s="1158"/>
      <c r="D24" s="1158"/>
      <c r="E24" s="1158"/>
      <c r="F24" s="1158"/>
      <c r="G24" s="1158"/>
      <c r="H24" s="1158"/>
      <c r="I24" s="1158"/>
      <c r="J24" s="1158"/>
      <c r="K24" s="1158"/>
      <c r="L24" s="1158"/>
      <c r="M24" s="1158"/>
      <c r="N24" s="1158"/>
    </row>
    <row r="25" spans="1:14" ht="17.100000000000001" customHeight="1">
      <c r="A25" s="1138"/>
      <c r="B25" s="1158"/>
      <c r="C25" s="1158"/>
      <c r="D25" s="1158"/>
      <c r="E25" s="1158"/>
      <c r="F25" s="1158"/>
      <c r="G25" s="1158"/>
      <c r="H25" s="1158"/>
      <c r="I25" s="1158"/>
      <c r="J25" s="1158"/>
      <c r="K25" s="1158"/>
      <c r="L25" s="1158"/>
      <c r="M25" s="1158"/>
      <c r="N25" s="1158"/>
    </row>
    <row r="26" spans="1:14" ht="17.100000000000001" customHeight="1">
      <c r="A26" s="1138" t="s">
        <v>1707</v>
      </c>
      <c r="B26" s="1158"/>
      <c r="C26" s="1158"/>
      <c r="D26" s="1158"/>
      <c r="E26" s="1158"/>
      <c r="F26" s="1158"/>
      <c r="G26" s="1158"/>
      <c r="H26" s="1158"/>
      <c r="I26" s="1158"/>
      <c r="J26" s="1158"/>
      <c r="K26" s="1158"/>
      <c r="L26" s="1158"/>
      <c r="M26" s="1158"/>
      <c r="N26" s="1158"/>
    </row>
    <row r="27" spans="1:14" ht="17.100000000000001" customHeight="1" thickBot="1">
      <c r="A27" s="1164" t="s">
        <v>1700</v>
      </c>
      <c r="B27" s="1164"/>
      <c r="C27" s="1164"/>
      <c r="N27" s="725" t="s">
        <v>1301</v>
      </c>
    </row>
    <row r="28" spans="1:14" ht="17.100000000000001" customHeight="1">
      <c r="A28" s="724" t="s">
        <v>1360</v>
      </c>
      <c r="B28" s="2282" t="s">
        <v>1693</v>
      </c>
      <c r="C28" s="2277" t="s">
        <v>1692</v>
      </c>
      <c r="D28" s="2277" t="s">
        <v>1691</v>
      </c>
      <c r="E28" s="2277" t="s">
        <v>1690</v>
      </c>
      <c r="F28" s="2277" t="s">
        <v>1689</v>
      </c>
      <c r="G28" s="2277" t="s">
        <v>1688</v>
      </c>
      <c r="H28" s="2277" t="s">
        <v>1687</v>
      </c>
      <c r="I28" s="2277" t="s">
        <v>1686</v>
      </c>
      <c r="J28" s="2277" t="s">
        <v>1685</v>
      </c>
      <c r="K28" s="2277" t="s">
        <v>1684</v>
      </c>
      <c r="L28" s="2277" t="s">
        <v>1683</v>
      </c>
      <c r="M28" s="2258" t="s">
        <v>1682</v>
      </c>
      <c r="N28" s="2303" t="s">
        <v>1659</v>
      </c>
    </row>
    <row r="29" spans="1:14" ht="17.100000000000001" customHeight="1" thickBot="1">
      <c r="A29" s="1156" t="s">
        <v>1678</v>
      </c>
      <c r="B29" s="2283"/>
      <c r="C29" s="2278"/>
      <c r="D29" s="2278"/>
      <c r="E29" s="2278"/>
      <c r="F29" s="2278"/>
      <c r="G29" s="2278"/>
      <c r="H29" s="2278"/>
      <c r="I29" s="2278"/>
      <c r="J29" s="2278"/>
      <c r="K29" s="2278"/>
      <c r="L29" s="2278"/>
      <c r="M29" s="2259"/>
      <c r="N29" s="2304"/>
    </row>
    <row r="30" spans="1:14" ht="17.100000000000001" customHeight="1">
      <c r="A30" s="1140" t="s">
        <v>1677</v>
      </c>
      <c r="B30" s="112">
        <v>31273</v>
      </c>
      <c r="C30" s="112">
        <v>31545</v>
      </c>
      <c r="D30" s="112">
        <v>34079</v>
      </c>
      <c r="E30" s="1155">
        <v>32215</v>
      </c>
      <c r="F30" s="1155">
        <v>29556</v>
      </c>
      <c r="G30" s="1155">
        <v>29250</v>
      </c>
      <c r="H30" s="1155">
        <v>32914</v>
      </c>
      <c r="I30" s="1155">
        <v>31119</v>
      </c>
      <c r="J30" s="1155">
        <v>30835</v>
      </c>
      <c r="K30" s="1155">
        <v>28193</v>
      </c>
      <c r="L30" s="1155">
        <v>28769</v>
      </c>
      <c r="M30" s="1155">
        <v>31844</v>
      </c>
      <c r="N30" s="1161">
        <f t="shared" ref="N30:N35" si="3">SUM(B30:M30)</f>
        <v>371592</v>
      </c>
    </row>
    <row r="31" spans="1:14" ht="17.100000000000001" customHeight="1">
      <c r="A31" s="1140" t="s">
        <v>1676</v>
      </c>
      <c r="B31" s="1155">
        <v>7202</v>
      </c>
      <c r="C31" s="1155">
        <v>6743</v>
      </c>
      <c r="D31" s="1155">
        <v>6671</v>
      </c>
      <c r="E31" s="1155">
        <v>6971</v>
      </c>
      <c r="F31" s="1155">
        <v>6324</v>
      </c>
      <c r="G31" s="1155">
        <v>7168</v>
      </c>
      <c r="H31" s="1155">
        <v>7200</v>
      </c>
      <c r="I31" s="1155">
        <v>7306</v>
      </c>
      <c r="J31" s="1155">
        <v>7327</v>
      </c>
      <c r="K31" s="1155">
        <v>6883</v>
      </c>
      <c r="L31" s="1155">
        <v>7293</v>
      </c>
      <c r="M31" s="1155">
        <v>7677</v>
      </c>
      <c r="N31" s="1161">
        <f t="shared" si="3"/>
        <v>84765</v>
      </c>
    </row>
    <row r="32" spans="1:14" ht="17.100000000000001" customHeight="1">
      <c r="A32" s="1140" t="s">
        <v>1675</v>
      </c>
      <c r="B32" s="1155">
        <v>7141</v>
      </c>
      <c r="C32" s="1155">
        <v>6401</v>
      </c>
      <c r="D32" s="1155">
        <v>6890</v>
      </c>
      <c r="E32" s="1155">
        <v>7401</v>
      </c>
      <c r="F32" s="1155">
        <v>7404</v>
      </c>
      <c r="G32" s="1155">
        <v>6828</v>
      </c>
      <c r="H32" s="1155">
        <v>6527</v>
      </c>
      <c r="I32" s="1155">
        <v>6345</v>
      </c>
      <c r="J32" s="1155">
        <v>6746</v>
      </c>
      <c r="K32" s="1155">
        <v>6237</v>
      </c>
      <c r="L32" s="1155">
        <v>6178</v>
      </c>
      <c r="M32" s="1155">
        <v>7625</v>
      </c>
      <c r="N32" s="1161">
        <f t="shared" si="3"/>
        <v>81723</v>
      </c>
    </row>
    <row r="33" spans="1:14" ht="17.100000000000001" customHeight="1">
      <c r="A33" s="1140" t="s">
        <v>1674</v>
      </c>
      <c r="B33" s="1154">
        <v>8565</v>
      </c>
      <c r="C33" s="1153">
        <v>8470</v>
      </c>
      <c r="D33" s="1153">
        <v>9031</v>
      </c>
      <c r="E33" s="1153">
        <v>9269</v>
      </c>
      <c r="F33" s="1153">
        <v>8784</v>
      </c>
      <c r="G33" s="1153">
        <v>8769</v>
      </c>
      <c r="H33" s="1153">
        <v>9138</v>
      </c>
      <c r="I33" s="1153">
        <v>8543</v>
      </c>
      <c r="J33" s="1153">
        <v>8764</v>
      </c>
      <c r="K33" s="1153">
        <v>7913</v>
      </c>
      <c r="L33" s="1153">
        <v>8292</v>
      </c>
      <c r="M33" s="1153">
        <v>9655</v>
      </c>
      <c r="N33" s="1161">
        <f t="shared" si="3"/>
        <v>105193</v>
      </c>
    </row>
    <row r="34" spans="1:14" ht="17.100000000000001" customHeight="1">
      <c r="A34" s="1140" t="s">
        <v>1671</v>
      </c>
      <c r="B34" s="1154">
        <v>16021</v>
      </c>
      <c r="C34" s="1153">
        <v>16524</v>
      </c>
      <c r="D34" s="1153">
        <v>18181</v>
      </c>
      <c r="E34" s="1153">
        <v>18691</v>
      </c>
      <c r="F34" s="1153">
        <v>18147</v>
      </c>
      <c r="G34" s="1153">
        <v>17198</v>
      </c>
      <c r="H34" s="1153">
        <v>18646</v>
      </c>
      <c r="I34" s="1153">
        <v>17781</v>
      </c>
      <c r="J34" s="1153">
        <v>17668</v>
      </c>
      <c r="K34" s="1153">
        <v>16789</v>
      </c>
      <c r="L34" s="1153">
        <v>18180</v>
      </c>
      <c r="M34" s="1153">
        <v>17821</v>
      </c>
      <c r="N34" s="1161">
        <f t="shared" si="3"/>
        <v>211647</v>
      </c>
    </row>
    <row r="35" spans="1:14" ht="17.100000000000001" customHeight="1" thickBot="1">
      <c r="A35" s="1145" t="s">
        <v>1669</v>
      </c>
      <c r="B35" s="1152">
        <v>7897</v>
      </c>
      <c r="C35" s="1151">
        <v>8114</v>
      </c>
      <c r="D35" s="1151">
        <v>8870</v>
      </c>
      <c r="E35" s="1151">
        <v>8661</v>
      </c>
      <c r="F35" s="1151">
        <v>6888</v>
      </c>
      <c r="G35" s="1151">
        <v>8555</v>
      </c>
      <c r="H35" s="1151">
        <v>9008</v>
      </c>
      <c r="I35" s="1151">
        <v>8177</v>
      </c>
      <c r="J35" s="1151">
        <v>8726</v>
      </c>
      <c r="K35" s="1151">
        <v>7797</v>
      </c>
      <c r="L35" s="1151">
        <v>7876</v>
      </c>
      <c r="M35" s="1151">
        <v>8348</v>
      </c>
      <c r="N35" s="1161">
        <f t="shared" si="3"/>
        <v>98917</v>
      </c>
    </row>
    <row r="36" spans="1:14" ht="17.100000000000001" customHeight="1" thickTop="1" thickBot="1">
      <c r="A36" s="1149" t="s">
        <v>434</v>
      </c>
      <c r="B36" s="1148">
        <f t="shared" ref="B36:N36" si="4">SUM(B30:B35)</f>
        <v>78099</v>
      </c>
      <c r="C36" s="1148">
        <f t="shared" si="4"/>
        <v>77797</v>
      </c>
      <c r="D36" s="1148">
        <f t="shared" si="4"/>
        <v>83722</v>
      </c>
      <c r="E36" s="1148">
        <f t="shared" si="4"/>
        <v>83208</v>
      </c>
      <c r="F36" s="1148">
        <f t="shared" si="4"/>
        <v>77103</v>
      </c>
      <c r="G36" s="1148">
        <f t="shared" si="4"/>
        <v>77768</v>
      </c>
      <c r="H36" s="1148">
        <f t="shared" si="4"/>
        <v>83433</v>
      </c>
      <c r="I36" s="1148">
        <f t="shared" si="4"/>
        <v>79271</v>
      </c>
      <c r="J36" s="1148">
        <f t="shared" si="4"/>
        <v>80066</v>
      </c>
      <c r="K36" s="1148">
        <f t="shared" si="4"/>
        <v>73812</v>
      </c>
      <c r="L36" s="1148">
        <f t="shared" si="4"/>
        <v>76588</v>
      </c>
      <c r="M36" s="1148">
        <f t="shared" si="4"/>
        <v>82970</v>
      </c>
      <c r="N36" s="1147">
        <f t="shared" si="4"/>
        <v>953837</v>
      </c>
    </row>
    <row r="37" spans="1:14" ht="17.100000000000001" customHeight="1">
      <c r="A37" s="1138"/>
      <c r="B37" s="1158"/>
      <c r="C37" s="1158"/>
      <c r="D37" s="1158"/>
      <c r="E37" s="1158"/>
      <c r="F37" s="1158"/>
      <c r="G37" s="1158"/>
      <c r="H37" s="1158"/>
      <c r="I37" s="1158"/>
      <c r="J37" s="1158"/>
      <c r="K37" s="1158"/>
      <c r="L37" s="1158"/>
      <c r="M37" s="1158"/>
      <c r="N37" s="1158"/>
    </row>
    <row r="38" spans="1:14" ht="17.100000000000001" customHeight="1" thickBot="1">
      <c r="A38" s="1135" t="s">
        <v>1694</v>
      </c>
      <c r="B38" s="1135"/>
      <c r="C38" s="1135"/>
      <c r="N38" s="725" t="s">
        <v>1301</v>
      </c>
    </row>
    <row r="39" spans="1:14" ht="17.100000000000001" customHeight="1">
      <c r="A39" s="724" t="s">
        <v>1360</v>
      </c>
      <c r="B39" s="2282" t="s">
        <v>1693</v>
      </c>
      <c r="C39" s="2277" t="s">
        <v>1692</v>
      </c>
      <c r="D39" s="2277" t="s">
        <v>1691</v>
      </c>
      <c r="E39" s="2277" t="s">
        <v>1690</v>
      </c>
      <c r="F39" s="2277" t="s">
        <v>1689</v>
      </c>
      <c r="G39" s="2277" t="s">
        <v>1688</v>
      </c>
      <c r="H39" s="2277" t="s">
        <v>1687</v>
      </c>
      <c r="I39" s="2277" t="s">
        <v>1686</v>
      </c>
      <c r="J39" s="2277" t="s">
        <v>1685</v>
      </c>
      <c r="K39" s="2277" t="s">
        <v>1684</v>
      </c>
      <c r="L39" s="2277" t="s">
        <v>1683</v>
      </c>
      <c r="M39" s="2258" t="s">
        <v>1682</v>
      </c>
      <c r="N39" s="2303" t="s">
        <v>1659</v>
      </c>
    </row>
    <row r="40" spans="1:14" ht="17.100000000000001" customHeight="1" thickBot="1">
      <c r="A40" s="1156" t="s">
        <v>1678</v>
      </c>
      <c r="B40" s="2283"/>
      <c r="C40" s="2278"/>
      <c r="D40" s="2278"/>
      <c r="E40" s="2278"/>
      <c r="F40" s="2278"/>
      <c r="G40" s="2278"/>
      <c r="H40" s="2278"/>
      <c r="I40" s="2278"/>
      <c r="J40" s="2278"/>
      <c r="K40" s="2278"/>
      <c r="L40" s="2278"/>
      <c r="M40" s="2259"/>
      <c r="N40" s="2304"/>
    </row>
    <row r="41" spans="1:14" ht="17.100000000000001" customHeight="1">
      <c r="A41" s="1146" t="s">
        <v>74</v>
      </c>
      <c r="B41" s="1155">
        <v>769</v>
      </c>
      <c r="C41" s="1155">
        <v>638</v>
      </c>
      <c r="D41" s="1155">
        <v>818</v>
      </c>
      <c r="E41" s="1155">
        <v>877</v>
      </c>
      <c r="F41" s="1155">
        <v>747</v>
      </c>
      <c r="G41" s="1155">
        <v>779</v>
      </c>
      <c r="H41" s="1155">
        <v>833</v>
      </c>
      <c r="I41" s="1155">
        <v>706</v>
      </c>
      <c r="J41" s="1155">
        <v>753</v>
      </c>
      <c r="K41" s="1155">
        <v>638</v>
      </c>
      <c r="L41" s="1155">
        <v>739</v>
      </c>
      <c r="M41" s="1155">
        <v>777</v>
      </c>
      <c r="N41" s="1150">
        <f>SUM(B41:M41)</f>
        <v>9074</v>
      </c>
    </row>
    <row r="42" spans="1:14" ht="17.100000000000001" customHeight="1">
      <c r="A42" s="1146" t="s">
        <v>1658</v>
      </c>
      <c r="B42" s="1155">
        <v>825</v>
      </c>
      <c r="C42" s="1155">
        <v>676</v>
      </c>
      <c r="D42" s="1155">
        <v>893</v>
      </c>
      <c r="E42" s="1155">
        <v>879</v>
      </c>
      <c r="F42" s="1155">
        <v>759</v>
      </c>
      <c r="G42" s="1155">
        <v>794</v>
      </c>
      <c r="H42" s="1155">
        <v>857</v>
      </c>
      <c r="I42" s="1155">
        <v>779</v>
      </c>
      <c r="J42" s="1155">
        <v>778</v>
      </c>
      <c r="K42" s="1155">
        <v>721</v>
      </c>
      <c r="L42" s="1155">
        <v>761</v>
      </c>
      <c r="M42" s="1155">
        <v>878</v>
      </c>
      <c r="N42" s="1150">
        <f>SUM(B42:M42)</f>
        <v>9600</v>
      </c>
    </row>
    <row r="43" spans="1:14" ht="17.100000000000001" customHeight="1">
      <c r="A43" s="1146" t="s">
        <v>158</v>
      </c>
      <c r="B43" s="1154">
        <v>771</v>
      </c>
      <c r="C43" s="1153">
        <v>569</v>
      </c>
      <c r="D43" s="1153">
        <v>658</v>
      </c>
      <c r="E43" s="1153">
        <v>731</v>
      </c>
      <c r="F43" s="1153">
        <v>590</v>
      </c>
      <c r="G43" s="1153">
        <v>638</v>
      </c>
      <c r="H43" s="1153">
        <v>734</v>
      </c>
      <c r="I43" s="1153">
        <v>644</v>
      </c>
      <c r="J43" s="1153">
        <v>681</v>
      </c>
      <c r="K43" s="1153">
        <v>556</v>
      </c>
      <c r="L43" s="1153">
        <v>606</v>
      </c>
      <c r="M43" s="1153">
        <v>736</v>
      </c>
      <c r="N43" s="1150">
        <f>SUM(B43:M43)</f>
        <v>7914</v>
      </c>
    </row>
    <row r="44" spans="1:14" ht="17.100000000000001" customHeight="1">
      <c r="A44" s="1146" t="s">
        <v>218</v>
      </c>
      <c r="B44" s="1154">
        <v>1304</v>
      </c>
      <c r="C44" s="1153">
        <v>1078</v>
      </c>
      <c r="D44" s="1153">
        <v>1324</v>
      </c>
      <c r="E44" s="1153">
        <v>1439</v>
      </c>
      <c r="F44" s="1153">
        <v>1157</v>
      </c>
      <c r="G44" s="1153">
        <v>1094</v>
      </c>
      <c r="H44" s="1153">
        <v>1259</v>
      </c>
      <c r="I44" s="1153">
        <v>1089</v>
      </c>
      <c r="J44" s="1153">
        <v>1135</v>
      </c>
      <c r="K44" s="1153">
        <v>1057</v>
      </c>
      <c r="L44" s="1153">
        <v>1056</v>
      </c>
      <c r="M44" s="1153">
        <v>1237</v>
      </c>
      <c r="N44" s="1150">
        <f>SUM(B44:M44)</f>
        <v>14229</v>
      </c>
    </row>
    <row r="45" spans="1:14" ht="17.100000000000001" customHeight="1" thickBot="1">
      <c r="A45" s="1145" t="s">
        <v>1657</v>
      </c>
      <c r="B45" s="1152">
        <v>682</v>
      </c>
      <c r="C45" s="1151">
        <v>543</v>
      </c>
      <c r="D45" s="1151">
        <v>709</v>
      </c>
      <c r="E45" s="1151">
        <v>785</v>
      </c>
      <c r="F45" s="1151">
        <v>747</v>
      </c>
      <c r="G45" s="1151">
        <v>534</v>
      </c>
      <c r="H45" s="1151">
        <v>686</v>
      </c>
      <c r="I45" s="1151">
        <v>610</v>
      </c>
      <c r="J45" s="1151">
        <v>639</v>
      </c>
      <c r="K45" s="1151">
        <v>569</v>
      </c>
      <c r="L45" s="1151">
        <v>575</v>
      </c>
      <c r="M45" s="1151">
        <v>648</v>
      </c>
      <c r="N45" s="1150">
        <f>SUM(B45:M45)</f>
        <v>7727</v>
      </c>
    </row>
    <row r="46" spans="1:14" ht="17.100000000000001" customHeight="1" thickTop="1" thickBot="1">
      <c r="A46" s="1149" t="s">
        <v>434</v>
      </c>
      <c r="B46" s="1148">
        <f t="shared" ref="B46:N46" si="5">SUM(B41:B45)</f>
        <v>4351</v>
      </c>
      <c r="C46" s="1148">
        <f t="shared" si="5"/>
        <v>3504</v>
      </c>
      <c r="D46" s="1148">
        <f t="shared" si="5"/>
        <v>4402</v>
      </c>
      <c r="E46" s="1148">
        <f t="shared" si="5"/>
        <v>4711</v>
      </c>
      <c r="F46" s="1148">
        <f t="shared" si="5"/>
        <v>4000</v>
      </c>
      <c r="G46" s="1148">
        <f t="shared" si="5"/>
        <v>3839</v>
      </c>
      <c r="H46" s="1148">
        <f t="shared" si="5"/>
        <v>4369</v>
      </c>
      <c r="I46" s="1148">
        <f t="shared" si="5"/>
        <v>3828</v>
      </c>
      <c r="J46" s="1148">
        <f t="shared" si="5"/>
        <v>3986</v>
      </c>
      <c r="K46" s="1148">
        <f t="shared" si="5"/>
        <v>3541</v>
      </c>
      <c r="L46" s="1148">
        <f t="shared" si="5"/>
        <v>3737</v>
      </c>
      <c r="M46" s="1148">
        <f t="shared" si="5"/>
        <v>4276</v>
      </c>
      <c r="N46" s="1147">
        <f t="shared" si="5"/>
        <v>48544</v>
      </c>
    </row>
    <row r="47" spans="1:14" ht="17.100000000000001" customHeight="1">
      <c r="A47" s="1138"/>
      <c r="B47" s="1158"/>
      <c r="C47" s="1158"/>
      <c r="D47" s="1158"/>
      <c r="E47" s="1158"/>
      <c r="F47" s="1158"/>
      <c r="G47" s="1158"/>
      <c r="H47" s="1158"/>
      <c r="I47" s="1158"/>
      <c r="J47" s="1158"/>
      <c r="K47" s="1158"/>
      <c r="L47" s="1158"/>
      <c r="M47" s="1158"/>
      <c r="N47" s="1158"/>
    </row>
    <row r="48" spans="1:14" ht="17.100000000000001" customHeight="1">
      <c r="A48" s="1138"/>
      <c r="B48" s="1158"/>
      <c r="C48" s="1158"/>
      <c r="D48" s="1158"/>
      <c r="E48" s="1158"/>
      <c r="F48" s="1158"/>
      <c r="G48" s="1158"/>
      <c r="H48" s="1158"/>
      <c r="I48" s="1158"/>
      <c r="J48" s="1158"/>
      <c r="K48" s="1158"/>
      <c r="L48" s="1158"/>
      <c r="M48" s="1158"/>
      <c r="N48" s="1158"/>
    </row>
    <row r="49" spans="1:14" ht="17.100000000000001" customHeight="1">
      <c r="A49" s="1135" t="s">
        <v>1706</v>
      </c>
      <c r="K49" s="1136"/>
      <c r="N49" s="725"/>
    </row>
    <row r="50" spans="1:14" ht="17.100000000000001" customHeight="1" thickBot="1">
      <c r="A50" s="1164" t="s">
        <v>1700</v>
      </c>
      <c r="B50" s="1164"/>
      <c r="C50" s="1164"/>
      <c r="N50" s="725" t="s">
        <v>1301</v>
      </c>
    </row>
    <row r="51" spans="1:14" ht="17.100000000000001" customHeight="1">
      <c r="A51" s="724" t="s">
        <v>1360</v>
      </c>
      <c r="B51" s="2282" t="s">
        <v>1693</v>
      </c>
      <c r="C51" s="2277" t="s">
        <v>1692</v>
      </c>
      <c r="D51" s="2277" t="s">
        <v>1691</v>
      </c>
      <c r="E51" s="2277" t="s">
        <v>1690</v>
      </c>
      <c r="F51" s="2277" t="s">
        <v>1689</v>
      </c>
      <c r="G51" s="2277" t="s">
        <v>1688</v>
      </c>
      <c r="H51" s="2277" t="s">
        <v>1687</v>
      </c>
      <c r="I51" s="2277" t="s">
        <v>1686</v>
      </c>
      <c r="J51" s="2277" t="s">
        <v>1685</v>
      </c>
      <c r="K51" s="2277" t="s">
        <v>1684</v>
      </c>
      <c r="L51" s="2277" t="s">
        <v>1683</v>
      </c>
      <c r="M51" s="2258" t="s">
        <v>1682</v>
      </c>
      <c r="N51" s="2303" t="s">
        <v>1659</v>
      </c>
    </row>
    <row r="52" spans="1:14" ht="17.100000000000001" customHeight="1" thickBot="1">
      <c r="A52" s="1156" t="s">
        <v>1678</v>
      </c>
      <c r="B52" s="2283"/>
      <c r="C52" s="2278"/>
      <c r="D52" s="2278"/>
      <c r="E52" s="2278"/>
      <c r="F52" s="2278"/>
      <c r="G52" s="2278"/>
      <c r="H52" s="2278"/>
      <c r="I52" s="2278"/>
      <c r="J52" s="2278"/>
      <c r="K52" s="2278"/>
      <c r="L52" s="2278"/>
      <c r="M52" s="2259"/>
      <c r="N52" s="2304"/>
    </row>
    <row r="53" spans="1:14" ht="17.100000000000001" customHeight="1">
      <c r="A53" s="1140" t="s">
        <v>1677</v>
      </c>
      <c r="B53" s="1163">
        <v>30810</v>
      </c>
      <c r="C53" s="1163">
        <v>32247</v>
      </c>
      <c r="D53" s="1163">
        <v>34161</v>
      </c>
      <c r="E53" s="1155">
        <v>32071</v>
      </c>
      <c r="F53" s="1155">
        <v>29162</v>
      </c>
      <c r="G53" s="1155">
        <v>29536</v>
      </c>
      <c r="H53" s="1155">
        <v>33086</v>
      </c>
      <c r="I53" s="1155">
        <v>33956</v>
      </c>
      <c r="J53" s="1155">
        <v>31534</v>
      </c>
      <c r="K53" s="1155">
        <v>29827</v>
      </c>
      <c r="L53" s="1155">
        <v>31915</v>
      </c>
      <c r="M53" s="1155">
        <v>32869</v>
      </c>
      <c r="N53" s="1161">
        <f t="shared" ref="N53:N59" si="6">SUM(B53:M53)</f>
        <v>381174</v>
      </c>
    </row>
    <row r="54" spans="1:14" ht="17.100000000000001" customHeight="1">
      <c r="A54" s="1140" t="s">
        <v>1676</v>
      </c>
      <c r="B54" s="1155">
        <v>7448</v>
      </c>
      <c r="C54" s="1155">
        <v>7560</v>
      </c>
      <c r="D54" s="1155">
        <v>7423</v>
      </c>
      <c r="E54" s="1155">
        <v>7347</v>
      </c>
      <c r="F54" s="1155">
        <v>6851</v>
      </c>
      <c r="G54" s="1155">
        <v>7580</v>
      </c>
      <c r="H54" s="1155">
        <v>7812</v>
      </c>
      <c r="I54" s="1155">
        <v>7993</v>
      </c>
      <c r="J54" s="1155">
        <v>7895</v>
      </c>
      <c r="K54" s="1155">
        <v>7506</v>
      </c>
      <c r="L54" s="1155">
        <v>7504</v>
      </c>
      <c r="M54" s="1155">
        <v>8149</v>
      </c>
      <c r="N54" s="1161">
        <f t="shared" si="6"/>
        <v>91068</v>
      </c>
    </row>
    <row r="55" spans="1:14" ht="17.100000000000001" customHeight="1">
      <c r="A55" s="1140" t="s">
        <v>1675</v>
      </c>
      <c r="B55" s="1155">
        <v>6892</v>
      </c>
      <c r="C55" s="1155">
        <v>6508</v>
      </c>
      <c r="D55" s="1155">
        <v>6926</v>
      </c>
      <c r="E55" s="1155">
        <v>6993</v>
      </c>
      <c r="F55" s="1155">
        <v>7138</v>
      </c>
      <c r="G55" s="1155">
        <v>7131</v>
      </c>
      <c r="H55" s="1155">
        <v>6998</v>
      </c>
      <c r="I55" s="1155">
        <v>7010</v>
      </c>
      <c r="J55" s="1155">
        <v>6938</v>
      </c>
      <c r="K55" s="1155">
        <v>6114</v>
      </c>
      <c r="L55" s="1155">
        <v>6228</v>
      </c>
      <c r="M55" s="1155">
        <v>7703</v>
      </c>
      <c r="N55" s="1161">
        <f t="shared" si="6"/>
        <v>82579</v>
      </c>
    </row>
    <row r="56" spans="1:14" ht="17.100000000000001" customHeight="1">
      <c r="A56" s="1140" t="s">
        <v>1674</v>
      </c>
      <c r="B56" s="1154">
        <v>10009</v>
      </c>
      <c r="C56" s="1153">
        <v>9876</v>
      </c>
      <c r="D56" s="1153">
        <v>9984</v>
      </c>
      <c r="E56" s="1153">
        <v>9404</v>
      </c>
      <c r="F56" s="1153">
        <v>8949</v>
      </c>
      <c r="G56" s="1153">
        <v>9669</v>
      </c>
      <c r="H56" s="1153">
        <v>9889</v>
      </c>
      <c r="I56" s="1153">
        <v>9779</v>
      </c>
      <c r="J56" s="1153">
        <v>9923</v>
      </c>
      <c r="K56" s="1153">
        <v>8860</v>
      </c>
      <c r="L56" s="1153">
        <v>9347</v>
      </c>
      <c r="M56" s="1153">
        <v>10343</v>
      </c>
      <c r="N56" s="1161">
        <f t="shared" si="6"/>
        <v>116032</v>
      </c>
    </row>
    <row r="57" spans="1:14" ht="17.100000000000001" customHeight="1">
      <c r="A57" s="1140" t="s">
        <v>1671</v>
      </c>
      <c r="B57" s="1154">
        <v>18585</v>
      </c>
      <c r="C57" s="1153">
        <v>17851</v>
      </c>
      <c r="D57" s="1153">
        <v>19761</v>
      </c>
      <c r="E57" s="1153">
        <v>19075</v>
      </c>
      <c r="F57" s="1153">
        <v>16996</v>
      </c>
      <c r="G57" s="1153">
        <v>18348</v>
      </c>
      <c r="H57" s="1153">
        <v>19432</v>
      </c>
      <c r="I57" s="1153">
        <v>19412</v>
      </c>
      <c r="J57" s="1153">
        <v>18354</v>
      </c>
      <c r="K57" s="1153">
        <v>17229</v>
      </c>
      <c r="L57" s="1153">
        <v>18562</v>
      </c>
      <c r="M57" s="1153">
        <v>18943</v>
      </c>
      <c r="N57" s="1161">
        <f t="shared" si="6"/>
        <v>222548</v>
      </c>
    </row>
    <row r="58" spans="1:14" ht="17.100000000000001" customHeight="1">
      <c r="A58" s="1146" t="s">
        <v>1670</v>
      </c>
      <c r="B58" s="1153">
        <v>5239</v>
      </c>
      <c r="C58" s="1153">
        <v>5407</v>
      </c>
      <c r="D58" s="1153">
        <v>6074</v>
      </c>
      <c r="E58" s="1153">
        <v>4979</v>
      </c>
      <c r="F58" s="1153">
        <v>3695</v>
      </c>
      <c r="G58" s="1153">
        <v>5998</v>
      </c>
      <c r="H58" s="1153">
        <v>6613</v>
      </c>
      <c r="I58" s="1153">
        <v>6389</v>
      </c>
      <c r="J58" s="1153">
        <v>5868</v>
      </c>
      <c r="K58" s="1153">
        <v>5201</v>
      </c>
      <c r="L58" s="1153">
        <v>5573</v>
      </c>
      <c r="M58" s="1167">
        <v>5855</v>
      </c>
      <c r="N58" s="1161">
        <f t="shared" si="6"/>
        <v>66891</v>
      </c>
    </row>
    <row r="59" spans="1:14" ht="17.100000000000001" customHeight="1" thickBot="1">
      <c r="A59" s="1145" t="s">
        <v>1669</v>
      </c>
      <c r="B59" s="1152">
        <v>3791</v>
      </c>
      <c r="C59" s="1151">
        <v>3720</v>
      </c>
      <c r="D59" s="1151">
        <v>3614</v>
      </c>
      <c r="E59" s="1151">
        <v>3753</v>
      </c>
      <c r="F59" s="1151">
        <v>3392</v>
      </c>
      <c r="G59" s="1151">
        <v>3677</v>
      </c>
      <c r="H59" s="1151">
        <v>3938</v>
      </c>
      <c r="I59" s="1151">
        <v>3568</v>
      </c>
      <c r="J59" s="1151">
        <v>3776</v>
      </c>
      <c r="K59" s="1151">
        <v>3612</v>
      </c>
      <c r="L59" s="1151">
        <v>3608</v>
      </c>
      <c r="M59" s="1151">
        <v>3921</v>
      </c>
      <c r="N59" s="1166">
        <f t="shared" si="6"/>
        <v>44370</v>
      </c>
    </row>
    <row r="60" spans="1:14" ht="17.100000000000001" customHeight="1" thickTop="1" thickBot="1">
      <c r="A60" s="1149" t="s">
        <v>434</v>
      </c>
      <c r="B60" s="1148">
        <f t="shared" ref="B60:N60" si="7">SUM(B53:B59)</f>
        <v>82774</v>
      </c>
      <c r="C60" s="1148">
        <f t="shared" si="7"/>
        <v>83169</v>
      </c>
      <c r="D60" s="1148">
        <f t="shared" si="7"/>
        <v>87943</v>
      </c>
      <c r="E60" s="1148">
        <f t="shared" si="7"/>
        <v>83622</v>
      </c>
      <c r="F60" s="1148">
        <f t="shared" si="7"/>
        <v>76183</v>
      </c>
      <c r="G60" s="1148">
        <f t="shared" si="7"/>
        <v>81939</v>
      </c>
      <c r="H60" s="1148">
        <f t="shared" si="7"/>
        <v>87768</v>
      </c>
      <c r="I60" s="1148">
        <f t="shared" si="7"/>
        <v>88107</v>
      </c>
      <c r="J60" s="1148">
        <f t="shared" si="7"/>
        <v>84288</v>
      </c>
      <c r="K60" s="1148">
        <f t="shared" si="7"/>
        <v>78349</v>
      </c>
      <c r="L60" s="1148">
        <f t="shared" si="7"/>
        <v>82737</v>
      </c>
      <c r="M60" s="1148">
        <f t="shared" si="7"/>
        <v>87783</v>
      </c>
      <c r="N60" s="1165">
        <f t="shared" si="7"/>
        <v>1004662</v>
      </c>
    </row>
    <row r="61" spans="1:14" ht="17.100000000000001" customHeight="1">
      <c r="A61" s="1159" t="s">
        <v>1705</v>
      </c>
      <c r="K61" s="1136"/>
      <c r="N61" s="725"/>
    </row>
    <row r="62" spans="1:14" ht="17.100000000000001" customHeight="1">
      <c r="A62" s="1138"/>
      <c r="K62" s="1136"/>
      <c r="N62" s="725"/>
    </row>
    <row r="63" spans="1:14" ht="17.100000000000001" customHeight="1" thickBot="1">
      <c r="A63" s="1135" t="s">
        <v>1694</v>
      </c>
      <c r="B63" s="1135"/>
      <c r="C63" s="1135"/>
      <c r="N63" s="725" t="s">
        <v>1301</v>
      </c>
    </row>
    <row r="64" spans="1:14" ht="17.100000000000001" customHeight="1">
      <c r="A64" s="724" t="s">
        <v>1360</v>
      </c>
      <c r="B64" s="2282" t="s">
        <v>1693</v>
      </c>
      <c r="C64" s="2277" t="s">
        <v>1692</v>
      </c>
      <c r="D64" s="2277" t="s">
        <v>1691</v>
      </c>
      <c r="E64" s="2277" t="s">
        <v>1690</v>
      </c>
      <c r="F64" s="2277" t="s">
        <v>1689</v>
      </c>
      <c r="G64" s="2277" t="s">
        <v>1688</v>
      </c>
      <c r="H64" s="2277" t="s">
        <v>1687</v>
      </c>
      <c r="I64" s="2277" t="s">
        <v>1686</v>
      </c>
      <c r="J64" s="2277" t="s">
        <v>1685</v>
      </c>
      <c r="K64" s="2277" t="s">
        <v>1684</v>
      </c>
      <c r="L64" s="2277" t="s">
        <v>1683</v>
      </c>
      <c r="M64" s="2258" t="s">
        <v>1682</v>
      </c>
      <c r="N64" s="2303" t="s">
        <v>1659</v>
      </c>
    </row>
    <row r="65" spans="1:14" ht="17.100000000000001" customHeight="1" thickBot="1">
      <c r="A65" s="1156" t="s">
        <v>1678</v>
      </c>
      <c r="B65" s="2283"/>
      <c r="C65" s="2278"/>
      <c r="D65" s="2278"/>
      <c r="E65" s="2278"/>
      <c r="F65" s="2278"/>
      <c r="G65" s="2278"/>
      <c r="H65" s="2278"/>
      <c r="I65" s="2278"/>
      <c r="J65" s="2278"/>
      <c r="K65" s="2278"/>
      <c r="L65" s="2278"/>
      <c r="M65" s="2259"/>
      <c r="N65" s="2304"/>
    </row>
    <row r="66" spans="1:14" ht="17.100000000000001" customHeight="1">
      <c r="A66" s="1146" t="s">
        <v>74</v>
      </c>
      <c r="B66" s="1155">
        <v>725</v>
      </c>
      <c r="C66" s="1155">
        <v>687</v>
      </c>
      <c r="D66" s="1155">
        <v>860</v>
      </c>
      <c r="E66" s="1155">
        <v>756</v>
      </c>
      <c r="F66" s="1155">
        <v>650</v>
      </c>
      <c r="G66" s="1155">
        <v>808</v>
      </c>
      <c r="H66" s="1155">
        <v>821</v>
      </c>
      <c r="I66" s="1155">
        <v>725</v>
      </c>
      <c r="J66" s="1155">
        <v>791</v>
      </c>
      <c r="K66" s="1155">
        <v>641</v>
      </c>
      <c r="L66" s="1155">
        <v>720</v>
      </c>
      <c r="M66" s="1155">
        <v>867</v>
      </c>
      <c r="N66" s="1150">
        <f>SUM(B66:M66)</f>
        <v>9051</v>
      </c>
    </row>
    <row r="67" spans="1:14" ht="17.100000000000001" customHeight="1">
      <c r="A67" s="1146" t="s">
        <v>1658</v>
      </c>
      <c r="B67" s="1155">
        <v>834</v>
      </c>
      <c r="C67" s="1155">
        <v>755</v>
      </c>
      <c r="D67" s="1155">
        <v>902</v>
      </c>
      <c r="E67" s="1155">
        <v>886</v>
      </c>
      <c r="F67" s="1155">
        <v>857</v>
      </c>
      <c r="G67" s="1155">
        <v>911</v>
      </c>
      <c r="H67" s="1155">
        <v>889</v>
      </c>
      <c r="I67" s="1155">
        <v>876</v>
      </c>
      <c r="J67" s="1155">
        <v>865</v>
      </c>
      <c r="K67" s="1155">
        <v>770</v>
      </c>
      <c r="L67" s="1155">
        <v>844</v>
      </c>
      <c r="M67" s="1155">
        <v>951</v>
      </c>
      <c r="N67" s="1150">
        <f>SUM(B67:M67)</f>
        <v>10340</v>
      </c>
    </row>
    <row r="68" spans="1:14" ht="17.100000000000001" customHeight="1">
      <c r="A68" s="1146" t="s">
        <v>158</v>
      </c>
      <c r="B68" s="1154">
        <v>684</v>
      </c>
      <c r="C68" s="1153">
        <v>644</v>
      </c>
      <c r="D68" s="1153">
        <v>759</v>
      </c>
      <c r="E68" s="1153">
        <v>681</v>
      </c>
      <c r="F68" s="1153">
        <v>743</v>
      </c>
      <c r="G68" s="1153">
        <v>751</v>
      </c>
      <c r="H68" s="1153">
        <v>761</v>
      </c>
      <c r="I68" s="1153">
        <v>690</v>
      </c>
      <c r="J68" s="1153">
        <v>670</v>
      </c>
      <c r="K68" s="1153">
        <v>596</v>
      </c>
      <c r="L68" s="1153">
        <v>682</v>
      </c>
      <c r="M68" s="1153">
        <v>764</v>
      </c>
      <c r="N68" s="1150">
        <f>SUM(B68:M68)</f>
        <v>8425</v>
      </c>
    </row>
    <row r="69" spans="1:14" ht="17.100000000000001" customHeight="1">
      <c r="A69" s="1146" t="s">
        <v>218</v>
      </c>
      <c r="B69" s="1154">
        <v>1221</v>
      </c>
      <c r="C69" s="1153">
        <v>1151</v>
      </c>
      <c r="D69" s="1153">
        <v>1396</v>
      </c>
      <c r="E69" s="1153">
        <v>1275</v>
      </c>
      <c r="F69" s="1153">
        <v>1288</v>
      </c>
      <c r="G69" s="1153">
        <v>1255</v>
      </c>
      <c r="H69" s="1153">
        <v>1230</v>
      </c>
      <c r="I69" s="1153">
        <v>1264</v>
      </c>
      <c r="J69" s="1153">
        <v>1233</v>
      </c>
      <c r="K69" s="1153">
        <v>1151</v>
      </c>
      <c r="L69" s="1153">
        <v>1233</v>
      </c>
      <c r="M69" s="1153">
        <v>1386</v>
      </c>
      <c r="N69" s="1150">
        <f>SUM(B69:M69)</f>
        <v>15083</v>
      </c>
    </row>
    <row r="70" spans="1:14" ht="17.100000000000001" customHeight="1" thickBot="1">
      <c r="A70" s="1145" t="s">
        <v>1657</v>
      </c>
      <c r="B70" s="1152">
        <v>615</v>
      </c>
      <c r="C70" s="1151">
        <v>608</v>
      </c>
      <c r="D70" s="1151">
        <v>718</v>
      </c>
      <c r="E70" s="1151">
        <v>691</v>
      </c>
      <c r="F70" s="1151">
        <v>673</v>
      </c>
      <c r="G70" s="1151">
        <v>705</v>
      </c>
      <c r="H70" s="1151">
        <v>688</v>
      </c>
      <c r="I70" s="1151">
        <v>654</v>
      </c>
      <c r="J70" s="1151">
        <v>623</v>
      </c>
      <c r="K70" s="1151">
        <v>609</v>
      </c>
      <c r="L70" s="1151">
        <v>614</v>
      </c>
      <c r="M70" s="1151">
        <v>714</v>
      </c>
      <c r="N70" s="1150">
        <f>SUM(B70:M70)</f>
        <v>7912</v>
      </c>
    </row>
    <row r="71" spans="1:14" ht="17.100000000000001" customHeight="1" thickTop="1" thickBot="1">
      <c r="A71" s="1149" t="s">
        <v>434</v>
      </c>
      <c r="B71" s="1148">
        <f t="shared" ref="B71:N71" si="8">SUM(B66:B70)</f>
        <v>4079</v>
      </c>
      <c r="C71" s="1148">
        <f t="shared" si="8"/>
        <v>3845</v>
      </c>
      <c r="D71" s="1148">
        <f t="shared" si="8"/>
        <v>4635</v>
      </c>
      <c r="E71" s="1148">
        <f t="shared" si="8"/>
        <v>4289</v>
      </c>
      <c r="F71" s="1148">
        <f t="shared" si="8"/>
        <v>4211</v>
      </c>
      <c r="G71" s="1148">
        <f t="shared" si="8"/>
        <v>4430</v>
      </c>
      <c r="H71" s="1148">
        <f t="shared" si="8"/>
        <v>4389</v>
      </c>
      <c r="I71" s="1148">
        <f t="shared" si="8"/>
        <v>4209</v>
      </c>
      <c r="J71" s="1148">
        <f t="shared" si="8"/>
        <v>4182</v>
      </c>
      <c r="K71" s="1148">
        <f t="shared" si="8"/>
        <v>3767</v>
      </c>
      <c r="L71" s="1148">
        <f t="shared" si="8"/>
        <v>4093</v>
      </c>
      <c r="M71" s="1148">
        <f t="shared" si="8"/>
        <v>4682</v>
      </c>
      <c r="N71" s="1147">
        <f t="shared" si="8"/>
        <v>50811</v>
      </c>
    </row>
    <row r="72" spans="1:14" ht="17.100000000000001" customHeight="1">
      <c r="A72" s="1138"/>
      <c r="K72" s="1136"/>
      <c r="N72" s="725"/>
    </row>
    <row r="73" spans="1:14" ht="17.100000000000001" customHeight="1">
      <c r="A73" s="1138"/>
      <c r="K73" s="1136"/>
      <c r="N73" s="725"/>
    </row>
    <row r="74" spans="1:14" ht="17.100000000000001" customHeight="1">
      <c r="A74" s="1135" t="s">
        <v>1704</v>
      </c>
      <c r="K74" s="1136"/>
      <c r="N74" s="725"/>
    </row>
    <row r="75" spans="1:14" ht="17.100000000000001" customHeight="1" thickBot="1">
      <c r="A75" s="1164" t="s">
        <v>1700</v>
      </c>
      <c r="B75" s="1164"/>
      <c r="C75" s="1164"/>
      <c r="N75" s="725" t="s">
        <v>1301</v>
      </c>
    </row>
    <row r="76" spans="1:14" ht="17.100000000000001" customHeight="1">
      <c r="A76" s="724" t="s">
        <v>1360</v>
      </c>
      <c r="B76" s="2282" t="s">
        <v>1693</v>
      </c>
      <c r="C76" s="2277" t="s">
        <v>1692</v>
      </c>
      <c r="D76" s="2277" t="s">
        <v>1691</v>
      </c>
      <c r="E76" s="2277" t="s">
        <v>1690</v>
      </c>
      <c r="F76" s="2277" t="s">
        <v>1689</v>
      </c>
      <c r="G76" s="2277" t="s">
        <v>1688</v>
      </c>
      <c r="H76" s="2277" t="s">
        <v>1687</v>
      </c>
      <c r="I76" s="2277" t="s">
        <v>1686</v>
      </c>
      <c r="J76" s="2277" t="s">
        <v>1685</v>
      </c>
      <c r="K76" s="2277" t="s">
        <v>1684</v>
      </c>
      <c r="L76" s="2277" t="s">
        <v>1683</v>
      </c>
      <c r="M76" s="2258" t="s">
        <v>1682</v>
      </c>
      <c r="N76" s="2303" t="s">
        <v>1659</v>
      </c>
    </row>
    <row r="77" spans="1:14" ht="17.100000000000001" customHeight="1" thickBot="1">
      <c r="A77" s="1156" t="s">
        <v>1678</v>
      </c>
      <c r="B77" s="2283"/>
      <c r="C77" s="2278"/>
      <c r="D77" s="2278"/>
      <c r="E77" s="2278"/>
      <c r="F77" s="2278"/>
      <c r="G77" s="2278"/>
      <c r="H77" s="2278"/>
      <c r="I77" s="2278"/>
      <c r="J77" s="2278"/>
      <c r="K77" s="2278"/>
      <c r="L77" s="2278"/>
      <c r="M77" s="2259"/>
      <c r="N77" s="2304"/>
    </row>
    <row r="78" spans="1:14" ht="17.100000000000001" customHeight="1">
      <c r="A78" s="1140" t="s">
        <v>1677</v>
      </c>
      <c r="B78" s="1163">
        <v>32226</v>
      </c>
      <c r="C78" s="1163">
        <v>32976</v>
      </c>
      <c r="D78" s="1163">
        <v>32999</v>
      </c>
      <c r="E78" s="1155">
        <v>32732</v>
      </c>
      <c r="F78" s="1155">
        <v>32044</v>
      </c>
      <c r="G78" s="1155">
        <v>31269</v>
      </c>
      <c r="H78" s="1155">
        <v>33328</v>
      </c>
      <c r="I78" s="1155">
        <v>34286</v>
      </c>
      <c r="J78" s="1155">
        <v>33911</v>
      </c>
      <c r="K78" s="1155">
        <v>30034</v>
      </c>
      <c r="L78" s="1155">
        <v>29373</v>
      </c>
      <c r="M78" s="1155">
        <v>32855</v>
      </c>
      <c r="N78" s="1161">
        <f t="shared" ref="N78:N84" si="9">SUM(B78:M78)</f>
        <v>388033</v>
      </c>
    </row>
    <row r="79" spans="1:14" ht="17.100000000000001" customHeight="1">
      <c r="A79" s="1140" t="s">
        <v>1676</v>
      </c>
      <c r="B79" s="1155">
        <v>8171</v>
      </c>
      <c r="C79" s="1155">
        <v>8430</v>
      </c>
      <c r="D79" s="1155">
        <v>7836</v>
      </c>
      <c r="E79" s="1155">
        <v>7973</v>
      </c>
      <c r="F79" s="1155">
        <v>7859</v>
      </c>
      <c r="G79" s="1155">
        <v>8195</v>
      </c>
      <c r="H79" s="1155">
        <v>7974</v>
      </c>
      <c r="I79" s="1155">
        <v>8347</v>
      </c>
      <c r="J79" s="1155">
        <v>7946</v>
      </c>
      <c r="K79" s="1155">
        <v>7448</v>
      </c>
      <c r="L79" s="1155">
        <v>7305</v>
      </c>
      <c r="M79" s="1155">
        <v>8257</v>
      </c>
      <c r="N79" s="1161">
        <f t="shared" si="9"/>
        <v>95741</v>
      </c>
    </row>
    <row r="80" spans="1:14" ht="17.100000000000001" customHeight="1">
      <c r="A80" s="1140" t="s">
        <v>1675</v>
      </c>
      <c r="B80" s="1155">
        <v>7450</v>
      </c>
      <c r="C80" s="1155">
        <v>7091</v>
      </c>
      <c r="D80" s="1155">
        <v>7291</v>
      </c>
      <c r="E80" s="1155">
        <v>7356</v>
      </c>
      <c r="F80" s="1155">
        <v>7561</v>
      </c>
      <c r="G80" s="1155">
        <v>7224</v>
      </c>
      <c r="H80" s="1155">
        <v>7676</v>
      </c>
      <c r="I80" s="1155">
        <v>6738</v>
      </c>
      <c r="J80" s="1155">
        <v>7236</v>
      </c>
      <c r="K80" s="1155">
        <v>6856</v>
      </c>
      <c r="L80" s="1155">
        <v>6784</v>
      </c>
      <c r="M80" s="1155">
        <v>8251</v>
      </c>
      <c r="N80" s="1161">
        <f t="shared" si="9"/>
        <v>87514</v>
      </c>
    </row>
    <row r="81" spans="1:14" ht="17.100000000000001" customHeight="1">
      <c r="A81" s="1140" t="s">
        <v>1674</v>
      </c>
      <c r="B81" s="1154">
        <v>9097</v>
      </c>
      <c r="C81" s="1153">
        <v>9537</v>
      </c>
      <c r="D81" s="1153">
        <v>9139</v>
      </c>
      <c r="E81" s="1153">
        <v>9483</v>
      </c>
      <c r="F81" s="1153">
        <v>10183</v>
      </c>
      <c r="G81" s="1153">
        <v>9186</v>
      </c>
      <c r="H81" s="1153">
        <v>9720</v>
      </c>
      <c r="I81" s="1153">
        <v>8786</v>
      </c>
      <c r="J81" s="1153">
        <v>9795</v>
      </c>
      <c r="K81" s="1153">
        <v>8812</v>
      </c>
      <c r="L81" s="1153">
        <v>8105</v>
      </c>
      <c r="M81" s="1153">
        <v>10021</v>
      </c>
      <c r="N81" s="1161">
        <f t="shared" si="9"/>
        <v>111864</v>
      </c>
    </row>
    <row r="82" spans="1:14" ht="17.100000000000001" customHeight="1">
      <c r="A82" s="1140" t="s">
        <v>1671</v>
      </c>
      <c r="B82" s="1154">
        <v>18134</v>
      </c>
      <c r="C82" s="1153">
        <v>18589</v>
      </c>
      <c r="D82" s="1153">
        <v>20626</v>
      </c>
      <c r="E82" s="1153">
        <v>18424</v>
      </c>
      <c r="F82" s="1153">
        <v>18107</v>
      </c>
      <c r="G82" s="1153">
        <v>18338</v>
      </c>
      <c r="H82" s="1153">
        <v>19790</v>
      </c>
      <c r="I82" s="1153">
        <v>19367</v>
      </c>
      <c r="J82" s="1153">
        <v>19241</v>
      </c>
      <c r="K82" s="1153">
        <v>18395</v>
      </c>
      <c r="L82" s="1153">
        <v>17296</v>
      </c>
      <c r="M82" s="1153">
        <v>18826</v>
      </c>
      <c r="N82" s="1161">
        <f t="shared" si="9"/>
        <v>225133</v>
      </c>
    </row>
    <row r="83" spans="1:14" ht="17.100000000000001" customHeight="1">
      <c r="A83" s="1146" t="s">
        <v>1670</v>
      </c>
      <c r="B83" s="1153">
        <v>6150</v>
      </c>
      <c r="C83" s="1153">
        <v>7146</v>
      </c>
      <c r="D83" s="1153">
        <v>7844</v>
      </c>
      <c r="E83" s="1153">
        <v>6721</v>
      </c>
      <c r="F83" s="1153">
        <v>4368</v>
      </c>
      <c r="G83" s="1153">
        <v>7481</v>
      </c>
      <c r="H83" s="1153">
        <v>7605</v>
      </c>
      <c r="I83" s="1153">
        <v>7073</v>
      </c>
      <c r="J83" s="1153">
        <v>6511</v>
      </c>
      <c r="K83" s="1153">
        <v>6243</v>
      </c>
      <c r="L83" s="1153">
        <v>6618</v>
      </c>
      <c r="M83" s="1167">
        <v>6747</v>
      </c>
      <c r="N83" s="1161">
        <f t="shared" si="9"/>
        <v>80507</v>
      </c>
    </row>
    <row r="84" spans="1:14" ht="17.100000000000001" customHeight="1" thickBot="1">
      <c r="A84" s="1145" t="s">
        <v>1669</v>
      </c>
      <c r="B84" s="1152">
        <v>4103</v>
      </c>
      <c r="C84" s="1151">
        <v>4147</v>
      </c>
      <c r="D84" s="1151">
        <v>4265</v>
      </c>
      <c r="E84" s="1151">
        <v>4179</v>
      </c>
      <c r="F84" s="1151">
        <v>4065</v>
      </c>
      <c r="G84" s="1151">
        <v>4160</v>
      </c>
      <c r="H84" s="1151">
        <v>4125</v>
      </c>
      <c r="I84" s="1151">
        <v>4183</v>
      </c>
      <c r="J84" s="1151">
        <v>4157</v>
      </c>
      <c r="K84" s="1151">
        <v>3706</v>
      </c>
      <c r="L84" s="1151">
        <v>3638</v>
      </c>
      <c r="M84" s="1151">
        <v>4027</v>
      </c>
      <c r="N84" s="1166">
        <f t="shared" si="9"/>
        <v>48755</v>
      </c>
    </row>
    <row r="85" spans="1:14" ht="17.100000000000001" customHeight="1" thickTop="1" thickBot="1">
      <c r="A85" s="1149" t="s">
        <v>434</v>
      </c>
      <c r="B85" s="1148">
        <f t="shared" ref="B85:N85" si="10">SUM(B78:B84)</f>
        <v>85331</v>
      </c>
      <c r="C85" s="1148">
        <f t="shared" si="10"/>
        <v>87916</v>
      </c>
      <c r="D85" s="1148">
        <f t="shared" si="10"/>
        <v>90000</v>
      </c>
      <c r="E85" s="1148">
        <f t="shared" si="10"/>
        <v>86868</v>
      </c>
      <c r="F85" s="1148">
        <f t="shared" si="10"/>
        <v>84187</v>
      </c>
      <c r="G85" s="1148">
        <f t="shared" si="10"/>
        <v>85853</v>
      </c>
      <c r="H85" s="1148">
        <f t="shared" si="10"/>
        <v>90218</v>
      </c>
      <c r="I85" s="1148">
        <f t="shared" si="10"/>
        <v>88780</v>
      </c>
      <c r="J85" s="1148">
        <f t="shared" si="10"/>
        <v>88797</v>
      </c>
      <c r="K85" s="1148">
        <f t="shared" si="10"/>
        <v>81494</v>
      </c>
      <c r="L85" s="1148">
        <f t="shared" si="10"/>
        <v>79119</v>
      </c>
      <c r="M85" s="1148">
        <f t="shared" si="10"/>
        <v>88984</v>
      </c>
      <c r="N85" s="1165">
        <f t="shared" si="10"/>
        <v>1037547</v>
      </c>
    </row>
    <row r="86" spans="1:14" ht="17.100000000000001" customHeight="1">
      <c r="K86" s="1136"/>
      <c r="N86" s="725"/>
    </row>
    <row r="87" spans="1:14" ht="17.100000000000001" customHeight="1" thickBot="1">
      <c r="A87" s="1135" t="s">
        <v>1694</v>
      </c>
      <c r="B87" s="1135"/>
      <c r="C87" s="1135"/>
      <c r="N87" s="725" t="s">
        <v>1301</v>
      </c>
    </row>
    <row r="88" spans="1:14" ht="17.100000000000001" customHeight="1">
      <c r="A88" s="724" t="s">
        <v>1360</v>
      </c>
      <c r="B88" s="2282" t="s">
        <v>1693</v>
      </c>
      <c r="C88" s="2277" t="s">
        <v>1692</v>
      </c>
      <c r="D88" s="2277" t="s">
        <v>1691</v>
      </c>
      <c r="E88" s="2277" t="s">
        <v>1690</v>
      </c>
      <c r="F88" s="2277" t="s">
        <v>1689</v>
      </c>
      <c r="G88" s="2277" t="s">
        <v>1688</v>
      </c>
      <c r="H88" s="2277" t="s">
        <v>1687</v>
      </c>
      <c r="I88" s="2277" t="s">
        <v>1686</v>
      </c>
      <c r="J88" s="2277" t="s">
        <v>1685</v>
      </c>
      <c r="K88" s="2277" t="s">
        <v>1684</v>
      </c>
      <c r="L88" s="2277" t="s">
        <v>1683</v>
      </c>
      <c r="M88" s="2258" t="s">
        <v>1682</v>
      </c>
      <c r="N88" s="2303" t="s">
        <v>1659</v>
      </c>
    </row>
    <row r="89" spans="1:14" ht="17.100000000000001" customHeight="1" thickBot="1">
      <c r="A89" s="1156" t="s">
        <v>1678</v>
      </c>
      <c r="B89" s="2283"/>
      <c r="C89" s="2278"/>
      <c r="D89" s="2278"/>
      <c r="E89" s="2278"/>
      <c r="F89" s="2278"/>
      <c r="G89" s="2278"/>
      <c r="H89" s="2278"/>
      <c r="I89" s="2278"/>
      <c r="J89" s="2278"/>
      <c r="K89" s="2278"/>
      <c r="L89" s="2278"/>
      <c r="M89" s="2259"/>
      <c r="N89" s="2304"/>
    </row>
    <row r="90" spans="1:14" ht="17.100000000000001" customHeight="1">
      <c r="A90" s="1146" t="s">
        <v>74</v>
      </c>
      <c r="B90" s="1155">
        <v>786</v>
      </c>
      <c r="C90" s="1155">
        <v>803</v>
      </c>
      <c r="D90" s="1155">
        <v>945</v>
      </c>
      <c r="E90" s="1155">
        <v>846</v>
      </c>
      <c r="F90" s="1155">
        <v>805</v>
      </c>
      <c r="G90" s="1155">
        <v>791</v>
      </c>
      <c r="H90" s="1155">
        <v>802</v>
      </c>
      <c r="I90" s="1155">
        <v>774</v>
      </c>
      <c r="J90" s="1155">
        <v>815</v>
      </c>
      <c r="K90" s="1155">
        <v>698</v>
      </c>
      <c r="L90" s="1155">
        <v>755</v>
      </c>
      <c r="M90" s="1155">
        <v>860</v>
      </c>
      <c r="N90" s="1150">
        <f>SUM(B90:M90)</f>
        <v>9680</v>
      </c>
    </row>
    <row r="91" spans="1:14" ht="17.100000000000001" customHeight="1">
      <c r="A91" s="1146" t="s">
        <v>1658</v>
      </c>
      <c r="B91" s="1155">
        <v>875</v>
      </c>
      <c r="C91" s="1155">
        <v>815</v>
      </c>
      <c r="D91" s="1155">
        <v>970</v>
      </c>
      <c r="E91" s="1155">
        <v>934</v>
      </c>
      <c r="F91" s="1155">
        <v>865</v>
      </c>
      <c r="G91" s="1155">
        <v>938</v>
      </c>
      <c r="H91" s="1155">
        <v>1003</v>
      </c>
      <c r="I91" s="1155">
        <v>897</v>
      </c>
      <c r="J91" s="1155">
        <v>931</v>
      </c>
      <c r="K91" s="1155">
        <v>807</v>
      </c>
      <c r="L91" s="1155">
        <v>864</v>
      </c>
      <c r="M91" s="1155">
        <v>964</v>
      </c>
      <c r="N91" s="1150">
        <f>SUM(B91:M91)</f>
        <v>10863</v>
      </c>
    </row>
    <row r="92" spans="1:14" ht="17.100000000000001" customHeight="1">
      <c r="A92" s="1146" t="s">
        <v>158</v>
      </c>
      <c r="B92" s="1154">
        <v>652</v>
      </c>
      <c r="C92" s="1153">
        <v>651</v>
      </c>
      <c r="D92" s="1153">
        <v>763</v>
      </c>
      <c r="E92" s="1153">
        <v>733</v>
      </c>
      <c r="F92" s="1153">
        <v>729</v>
      </c>
      <c r="G92" s="1153">
        <v>690</v>
      </c>
      <c r="H92" s="1153">
        <v>713</v>
      </c>
      <c r="I92" s="1153">
        <v>686</v>
      </c>
      <c r="J92" s="1153">
        <v>645</v>
      </c>
      <c r="K92" s="1153">
        <v>529</v>
      </c>
      <c r="L92" s="1153">
        <v>610</v>
      </c>
      <c r="M92" s="1153">
        <v>782</v>
      </c>
      <c r="N92" s="1150">
        <f>SUM(B92:M92)</f>
        <v>8183</v>
      </c>
    </row>
    <row r="93" spans="1:14" ht="17.100000000000001" customHeight="1">
      <c r="A93" s="1146" t="s">
        <v>218</v>
      </c>
      <c r="B93" s="1154">
        <v>1427</v>
      </c>
      <c r="C93" s="1153">
        <v>1428</v>
      </c>
      <c r="D93" s="1153">
        <v>1616</v>
      </c>
      <c r="E93" s="1153">
        <v>1524</v>
      </c>
      <c r="F93" s="1153">
        <v>1507</v>
      </c>
      <c r="G93" s="1153">
        <v>1491</v>
      </c>
      <c r="H93" s="1153">
        <v>1593</v>
      </c>
      <c r="I93" s="1153">
        <v>1558</v>
      </c>
      <c r="J93" s="1153">
        <v>1515</v>
      </c>
      <c r="K93" s="1153">
        <v>1388</v>
      </c>
      <c r="L93" s="1153">
        <v>1402</v>
      </c>
      <c r="M93" s="1153">
        <v>1755</v>
      </c>
      <c r="N93" s="1150">
        <f>SUM(B93:M93)</f>
        <v>18204</v>
      </c>
    </row>
    <row r="94" spans="1:14" ht="17.100000000000001" customHeight="1" thickBot="1">
      <c r="A94" s="1145" t="s">
        <v>1657</v>
      </c>
      <c r="B94" s="1152">
        <v>544</v>
      </c>
      <c r="C94" s="1151">
        <v>613</v>
      </c>
      <c r="D94" s="1151">
        <v>672</v>
      </c>
      <c r="E94" s="1151">
        <v>708</v>
      </c>
      <c r="F94" s="1151">
        <v>709</v>
      </c>
      <c r="G94" s="1151">
        <v>674</v>
      </c>
      <c r="H94" s="1151">
        <v>653</v>
      </c>
      <c r="I94" s="1151">
        <v>619</v>
      </c>
      <c r="J94" s="1151">
        <v>662</v>
      </c>
      <c r="K94" s="1151">
        <v>587</v>
      </c>
      <c r="L94" s="1151">
        <v>560</v>
      </c>
      <c r="M94" s="1151">
        <v>705</v>
      </c>
      <c r="N94" s="1150">
        <f>SUM(B94:M94)</f>
        <v>7706</v>
      </c>
    </row>
    <row r="95" spans="1:14" ht="17.100000000000001" customHeight="1" thickTop="1" thickBot="1">
      <c r="A95" s="1149" t="s">
        <v>434</v>
      </c>
      <c r="B95" s="1148">
        <f t="shared" ref="B95:N95" si="11">SUM(B90:B94)</f>
        <v>4284</v>
      </c>
      <c r="C95" s="1148">
        <f t="shared" si="11"/>
        <v>4310</v>
      </c>
      <c r="D95" s="1148">
        <f t="shared" si="11"/>
        <v>4966</v>
      </c>
      <c r="E95" s="1148">
        <f t="shared" si="11"/>
        <v>4745</v>
      </c>
      <c r="F95" s="1148">
        <f t="shared" si="11"/>
        <v>4615</v>
      </c>
      <c r="G95" s="1148">
        <f t="shared" si="11"/>
        <v>4584</v>
      </c>
      <c r="H95" s="1148">
        <f t="shared" si="11"/>
        <v>4764</v>
      </c>
      <c r="I95" s="1148">
        <f t="shared" si="11"/>
        <v>4534</v>
      </c>
      <c r="J95" s="1148">
        <f t="shared" si="11"/>
        <v>4568</v>
      </c>
      <c r="K95" s="1148">
        <f t="shared" si="11"/>
        <v>4009</v>
      </c>
      <c r="L95" s="1148">
        <f t="shared" si="11"/>
        <v>4191</v>
      </c>
      <c r="M95" s="1148">
        <f t="shared" si="11"/>
        <v>5066</v>
      </c>
      <c r="N95" s="1147">
        <f t="shared" si="11"/>
        <v>54636</v>
      </c>
    </row>
    <row r="96" spans="1:14" ht="17.100000000000001" customHeight="1">
      <c r="K96" s="1136"/>
      <c r="N96" s="725"/>
    </row>
    <row r="97" spans="1:14" ht="17.100000000000001" customHeight="1">
      <c r="K97" s="1136"/>
      <c r="N97" s="725"/>
    </row>
    <row r="98" spans="1:14" ht="17.100000000000001" customHeight="1">
      <c r="A98" s="1135" t="s">
        <v>1703</v>
      </c>
      <c r="K98" s="1136"/>
      <c r="N98" s="725"/>
    </row>
    <row r="99" spans="1:14" ht="17.100000000000001" customHeight="1" thickBot="1">
      <c r="A99" s="1164" t="s">
        <v>1700</v>
      </c>
      <c r="B99" s="1164"/>
      <c r="C99" s="1164"/>
      <c r="N99" s="725" t="s">
        <v>1301</v>
      </c>
    </row>
    <row r="100" spans="1:14" ht="17.100000000000001" customHeight="1">
      <c r="A100" s="724" t="s">
        <v>1360</v>
      </c>
      <c r="B100" s="2282" t="s">
        <v>1693</v>
      </c>
      <c r="C100" s="2277" t="s">
        <v>1692</v>
      </c>
      <c r="D100" s="2277" t="s">
        <v>1691</v>
      </c>
      <c r="E100" s="2277" t="s">
        <v>1690</v>
      </c>
      <c r="F100" s="2277" t="s">
        <v>1689</v>
      </c>
      <c r="G100" s="2277" t="s">
        <v>1688</v>
      </c>
      <c r="H100" s="2277" t="s">
        <v>1687</v>
      </c>
      <c r="I100" s="2277" t="s">
        <v>1686</v>
      </c>
      <c r="J100" s="2277" t="s">
        <v>1685</v>
      </c>
      <c r="K100" s="2277" t="s">
        <v>1684</v>
      </c>
      <c r="L100" s="2277" t="s">
        <v>1683</v>
      </c>
      <c r="M100" s="2258" t="s">
        <v>1682</v>
      </c>
      <c r="N100" s="2303" t="s">
        <v>1659</v>
      </c>
    </row>
    <row r="101" spans="1:14" ht="17.100000000000001" customHeight="1" thickBot="1">
      <c r="A101" s="1156" t="s">
        <v>1678</v>
      </c>
      <c r="B101" s="2283"/>
      <c r="C101" s="2278"/>
      <c r="D101" s="2278"/>
      <c r="E101" s="2278"/>
      <c r="F101" s="2278"/>
      <c r="G101" s="2278"/>
      <c r="H101" s="2278"/>
      <c r="I101" s="2278"/>
      <c r="J101" s="2278"/>
      <c r="K101" s="2278"/>
      <c r="L101" s="2278"/>
      <c r="M101" s="2259"/>
      <c r="N101" s="2304"/>
    </row>
    <row r="102" spans="1:14" ht="17.100000000000001" customHeight="1">
      <c r="A102" s="1140" t="s">
        <v>1677</v>
      </c>
      <c r="B102" s="1163">
        <v>32279</v>
      </c>
      <c r="C102" s="1163">
        <v>34284</v>
      </c>
      <c r="D102" s="1163">
        <v>34950</v>
      </c>
      <c r="E102" s="1155">
        <v>32867</v>
      </c>
      <c r="F102" s="1155">
        <v>31944</v>
      </c>
      <c r="G102" s="1155">
        <v>30352</v>
      </c>
      <c r="H102" s="1155">
        <v>35552</v>
      </c>
      <c r="I102" s="1155">
        <v>35128</v>
      </c>
      <c r="J102" s="1155">
        <v>33846</v>
      </c>
      <c r="K102" s="1155">
        <v>29703</v>
      </c>
      <c r="L102" s="1155">
        <v>30300</v>
      </c>
      <c r="M102" s="1155">
        <v>32909</v>
      </c>
      <c r="N102" s="1161">
        <f t="shared" ref="N102:N108" si="12">SUM(B102:M102)</f>
        <v>394114</v>
      </c>
    </row>
    <row r="103" spans="1:14" ht="17.100000000000001" customHeight="1">
      <c r="A103" s="1140" t="s">
        <v>1676</v>
      </c>
      <c r="B103" s="1155">
        <v>8143</v>
      </c>
      <c r="C103" s="1155">
        <v>8654</v>
      </c>
      <c r="D103" s="1155">
        <v>8167</v>
      </c>
      <c r="E103" s="1155">
        <v>7919</v>
      </c>
      <c r="F103" s="1155">
        <v>7778</v>
      </c>
      <c r="G103" s="1155">
        <v>7887</v>
      </c>
      <c r="H103" s="1155">
        <v>7329</v>
      </c>
      <c r="I103" s="1155">
        <v>7298</v>
      </c>
      <c r="J103" s="1155">
        <v>7223</v>
      </c>
      <c r="K103" s="1155">
        <v>6508</v>
      </c>
      <c r="L103" s="1155">
        <v>6494</v>
      </c>
      <c r="M103" s="1155">
        <v>7004</v>
      </c>
      <c r="N103" s="1161">
        <f t="shared" si="12"/>
        <v>90404</v>
      </c>
    </row>
    <row r="104" spans="1:14" ht="17.100000000000001" customHeight="1">
      <c r="A104" s="1140" t="s">
        <v>1675</v>
      </c>
      <c r="B104" s="1155">
        <v>7677</v>
      </c>
      <c r="C104" s="1155">
        <v>7558</v>
      </c>
      <c r="D104" s="1155">
        <v>7865</v>
      </c>
      <c r="E104" s="1155">
        <v>8058</v>
      </c>
      <c r="F104" s="1155">
        <v>8307</v>
      </c>
      <c r="G104" s="1155">
        <v>7106</v>
      </c>
      <c r="H104" s="1155">
        <v>8015</v>
      </c>
      <c r="I104" s="1155">
        <v>7766</v>
      </c>
      <c r="J104" s="1155">
        <v>7687</v>
      </c>
      <c r="K104" s="1155">
        <v>7224</v>
      </c>
      <c r="L104" s="1155">
        <v>7600</v>
      </c>
      <c r="M104" s="1155">
        <v>8810</v>
      </c>
      <c r="N104" s="1161">
        <f t="shared" si="12"/>
        <v>93673</v>
      </c>
    </row>
    <row r="105" spans="1:14" ht="17.100000000000001" customHeight="1">
      <c r="A105" s="1140" t="s">
        <v>1674</v>
      </c>
      <c r="B105" s="1154">
        <v>10082</v>
      </c>
      <c r="C105" s="1153">
        <v>10197</v>
      </c>
      <c r="D105" s="1153">
        <v>9930</v>
      </c>
      <c r="E105" s="1153">
        <v>10584</v>
      </c>
      <c r="F105" s="1153">
        <v>10808</v>
      </c>
      <c r="G105" s="1153">
        <v>9554</v>
      </c>
      <c r="H105" s="1153">
        <v>9816</v>
      </c>
      <c r="I105" s="1153">
        <v>9358</v>
      </c>
      <c r="J105" s="1153">
        <v>9956</v>
      </c>
      <c r="K105" s="1153">
        <v>8856</v>
      </c>
      <c r="L105" s="1153">
        <v>8690</v>
      </c>
      <c r="M105" s="1153">
        <v>10112</v>
      </c>
      <c r="N105" s="1161">
        <f t="shared" si="12"/>
        <v>117943</v>
      </c>
    </row>
    <row r="106" spans="1:14" ht="17.100000000000001" customHeight="1">
      <c r="A106" s="1140" t="s">
        <v>1671</v>
      </c>
      <c r="B106" s="1154">
        <v>19025</v>
      </c>
      <c r="C106" s="1153">
        <v>19876</v>
      </c>
      <c r="D106" s="1153">
        <v>20788</v>
      </c>
      <c r="E106" s="1153">
        <v>19717</v>
      </c>
      <c r="F106" s="1153">
        <v>18511</v>
      </c>
      <c r="G106" s="1153">
        <v>18533</v>
      </c>
      <c r="H106" s="1153">
        <v>21019</v>
      </c>
      <c r="I106" s="1153">
        <v>21279</v>
      </c>
      <c r="J106" s="1153">
        <v>19627</v>
      </c>
      <c r="K106" s="1153">
        <v>17789</v>
      </c>
      <c r="L106" s="1153">
        <v>18741</v>
      </c>
      <c r="M106" s="1153">
        <v>19691</v>
      </c>
      <c r="N106" s="1161">
        <f t="shared" si="12"/>
        <v>234596</v>
      </c>
    </row>
    <row r="107" spans="1:14" ht="17.100000000000001" customHeight="1">
      <c r="A107" s="1146" t="s">
        <v>1670</v>
      </c>
      <c r="B107" s="1153">
        <v>6015</v>
      </c>
      <c r="C107" s="1153">
        <v>6627</v>
      </c>
      <c r="D107" s="1153">
        <v>7265</v>
      </c>
      <c r="E107" s="1153">
        <v>6654</v>
      </c>
      <c r="F107" s="1153">
        <v>4927</v>
      </c>
      <c r="G107" s="1153">
        <v>6667</v>
      </c>
      <c r="H107" s="1153">
        <v>7000</v>
      </c>
      <c r="I107" s="1153">
        <v>6564</v>
      </c>
      <c r="J107" s="1153">
        <v>5935</v>
      </c>
      <c r="K107" s="1153">
        <v>5325</v>
      </c>
      <c r="L107" s="1153">
        <v>5518</v>
      </c>
      <c r="M107" s="1167">
        <v>5394</v>
      </c>
      <c r="N107" s="1161">
        <f t="shared" si="12"/>
        <v>73891</v>
      </c>
    </row>
    <row r="108" spans="1:14" ht="17.100000000000001" customHeight="1" thickBot="1">
      <c r="A108" s="1145" t="s">
        <v>1669</v>
      </c>
      <c r="B108" s="1152">
        <v>4149</v>
      </c>
      <c r="C108" s="1151">
        <v>4145</v>
      </c>
      <c r="D108" s="1151">
        <v>4208</v>
      </c>
      <c r="E108" s="1151">
        <v>3987</v>
      </c>
      <c r="F108" s="1151">
        <v>3721</v>
      </c>
      <c r="G108" s="1151">
        <v>4059</v>
      </c>
      <c r="H108" s="1151">
        <v>4374</v>
      </c>
      <c r="I108" s="1151">
        <v>4210</v>
      </c>
      <c r="J108" s="1151">
        <v>4217</v>
      </c>
      <c r="K108" s="1151">
        <v>3986</v>
      </c>
      <c r="L108" s="1151">
        <v>3618</v>
      </c>
      <c r="M108" s="1151">
        <v>3693</v>
      </c>
      <c r="N108" s="1166">
        <f t="shared" si="12"/>
        <v>48367</v>
      </c>
    </row>
    <row r="109" spans="1:14" ht="17.100000000000001" customHeight="1" thickTop="1" thickBot="1">
      <c r="A109" s="1149" t="s">
        <v>434</v>
      </c>
      <c r="B109" s="1148">
        <f t="shared" ref="B109:N109" si="13">SUM(B102:B108)</f>
        <v>87370</v>
      </c>
      <c r="C109" s="1148">
        <f t="shared" si="13"/>
        <v>91341</v>
      </c>
      <c r="D109" s="1148">
        <f t="shared" si="13"/>
        <v>93173</v>
      </c>
      <c r="E109" s="1148">
        <f t="shared" si="13"/>
        <v>89786</v>
      </c>
      <c r="F109" s="1148">
        <f t="shared" si="13"/>
        <v>85996</v>
      </c>
      <c r="G109" s="1148">
        <f t="shared" si="13"/>
        <v>84158</v>
      </c>
      <c r="H109" s="1148">
        <f t="shared" si="13"/>
        <v>93105</v>
      </c>
      <c r="I109" s="1148">
        <f t="shared" si="13"/>
        <v>91603</v>
      </c>
      <c r="J109" s="1148">
        <f t="shared" si="13"/>
        <v>88491</v>
      </c>
      <c r="K109" s="1148">
        <f t="shared" si="13"/>
        <v>79391</v>
      </c>
      <c r="L109" s="1148">
        <f t="shared" si="13"/>
        <v>80961</v>
      </c>
      <c r="M109" s="1148">
        <f t="shared" si="13"/>
        <v>87613</v>
      </c>
      <c r="N109" s="1165">
        <f t="shared" si="13"/>
        <v>1052988</v>
      </c>
    </row>
    <row r="110" spans="1:14" ht="17.100000000000001" customHeight="1">
      <c r="A110" s="1159" t="s">
        <v>1702</v>
      </c>
      <c r="K110" s="1136"/>
      <c r="N110" s="725"/>
    </row>
    <row r="111" spans="1:14" ht="17.100000000000001" customHeight="1">
      <c r="K111" s="1136"/>
      <c r="N111" s="725"/>
    </row>
    <row r="112" spans="1:14" ht="17.100000000000001" customHeight="1" thickBot="1">
      <c r="A112" s="1135" t="s">
        <v>1694</v>
      </c>
      <c r="B112" s="1135"/>
      <c r="C112" s="1135"/>
      <c r="N112" s="725" t="s">
        <v>1301</v>
      </c>
    </row>
    <row r="113" spans="1:14" ht="17.100000000000001" customHeight="1">
      <c r="A113" s="724" t="s">
        <v>1360</v>
      </c>
      <c r="B113" s="2282" t="s">
        <v>1693</v>
      </c>
      <c r="C113" s="2277" t="s">
        <v>1692</v>
      </c>
      <c r="D113" s="2277" t="s">
        <v>1691</v>
      </c>
      <c r="E113" s="2277" t="s">
        <v>1690</v>
      </c>
      <c r="F113" s="2277" t="s">
        <v>1689</v>
      </c>
      <c r="G113" s="2277" t="s">
        <v>1688</v>
      </c>
      <c r="H113" s="2277" t="s">
        <v>1687</v>
      </c>
      <c r="I113" s="2277" t="s">
        <v>1686</v>
      </c>
      <c r="J113" s="2277" t="s">
        <v>1685</v>
      </c>
      <c r="K113" s="2277" t="s">
        <v>1684</v>
      </c>
      <c r="L113" s="2277" t="s">
        <v>1683</v>
      </c>
      <c r="M113" s="2258" t="s">
        <v>1682</v>
      </c>
      <c r="N113" s="2303" t="s">
        <v>1659</v>
      </c>
    </row>
    <row r="114" spans="1:14" ht="17.100000000000001" customHeight="1" thickBot="1">
      <c r="A114" s="1156" t="s">
        <v>1678</v>
      </c>
      <c r="B114" s="2283"/>
      <c r="C114" s="2278"/>
      <c r="D114" s="2278"/>
      <c r="E114" s="2278"/>
      <c r="F114" s="2278"/>
      <c r="G114" s="2278"/>
      <c r="H114" s="2278"/>
      <c r="I114" s="2278"/>
      <c r="J114" s="2278"/>
      <c r="K114" s="2278"/>
      <c r="L114" s="2278"/>
      <c r="M114" s="2259"/>
      <c r="N114" s="2304"/>
    </row>
    <row r="115" spans="1:14" ht="17.100000000000001" customHeight="1">
      <c r="A115" s="1146" t="s">
        <v>74</v>
      </c>
      <c r="B115" s="1155">
        <v>787</v>
      </c>
      <c r="C115" s="1155">
        <v>915</v>
      </c>
      <c r="D115" s="1155">
        <v>887</v>
      </c>
      <c r="E115" s="1155">
        <v>893</v>
      </c>
      <c r="F115" s="1155">
        <v>840</v>
      </c>
      <c r="G115" s="1155">
        <v>727</v>
      </c>
      <c r="H115" s="1155">
        <v>905</v>
      </c>
      <c r="I115" s="1155">
        <v>894</v>
      </c>
      <c r="J115" s="1155">
        <v>787</v>
      </c>
      <c r="K115" s="1155">
        <v>716</v>
      </c>
      <c r="L115" s="1155">
        <v>736</v>
      </c>
      <c r="M115" s="1155">
        <v>750</v>
      </c>
      <c r="N115" s="1150">
        <f>SUM(B115:M115)</f>
        <v>9837</v>
      </c>
    </row>
    <row r="116" spans="1:14" ht="17.100000000000001" customHeight="1">
      <c r="A116" s="1146" t="s">
        <v>1658</v>
      </c>
      <c r="B116" s="1155">
        <v>832</v>
      </c>
      <c r="C116" s="1155">
        <v>894</v>
      </c>
      <c r="D116" s="1155">
        <v>927</v>
      </c>
      <c r="E116" s="1155">
        <v>958</v>
      </c>
      <c r="F116" s="1155">
        <v>916</v>
      </c>
      <c r="G116" s="1155">
        <v>839</v>
      </c>
      <c r="H116" s="1155">
        <v>1014</v>
      </c>
      <c r="I116" s="1155">
        <v>894</v>
      </c>
      <c r="J116" s="1155">
        <v>868</v>
      </c>
      <c r="K116" s="1155">
        <v>830</v>
      </c>
      <c r="L116" s="1155">
        <v>812</v>
      </c>
      <c r="M116" s="1155">
        <v>871</v>
      </c>
      <c r="N116" s="1150">
        <f>SUM(B116:M116)</f>
        <v>10655</v>
      </c>
    </row>
    <row r="117" spans="1:14" ht="17.100000000000001" customHeight="1">
      <c r="A117" s="1146" t="s">
        <v>158</v>
      </c>
      <c r="B117" s="1154">
        <v>722</v>
      </c>
      <c r="C117" s="1153">
        <v>708</v>
      </c>
      <c r="D117" s="1153">
        <v>812</v>
      </c>
      <c r="E117" s="1153">
        <v>796</v>
      </c>
      <c r="F117" s="1153">
        <v>767</v>
      </c>
      <c r="G117" s="1153">
        <v>698</v>
      </c>
      <c r="H117" s="1153">
        <v>761</v>
      </c>
      <c r="I117" s="1153">
        <v>755</v>
      </c>
      <c r="J117" s="1153">
        <v>705</v>
      </c>
      <c r="K117" s="1153">
        <v>651</v>
      </c>
      <c r="L117" s="1153">
        <v>701</v>
      </c>
      <c r="M117" s="1153">
        <v>781</v>
      </c>
      <c r="N117" s="1150">
        <f>SUM(B117:M117)</f>
        <v>8857</v>
      </c>
    </row>
    <row r="118" spans="1:14" ht="17.100000000000001" customHeight="1">
      <c r="A118" s="1146" t="s">
        <v>218</v>
      </c>
      <c r="B118" s="1154">
        <v>1547</v>
      </c>
      <c r="C118" s="1153">
        <v>1573</v>
      </c>
      <c r="D118" s="1153">
        <v>1680</v>
      </c>
      <c r="E118" s="1153">
        <v>1606</v>
      </c>
      <c r="F118" s="1153">
        <v>1624</v>
      </c>
      <c r="G118" s="1153">
        <v>1297</v>
      </c>
      <c r="H118" s="1153">
        <v>1686</v>
      </c>
      <c r="I118" s="1153">
        <v>1611</v>
      </c>
      <c r="J118" s="1153">
        <v>1442</v>
      </c>
      <c r="K118" s="1153">
        <v>1332</v>
      </c>
      <c r="L118" s="1153">
        <v>1405</v>
      </c>
      <c r="M118" s="1153">
        <v>1550</v>
      </c>
      <c r="N118" s="1150">
        <f>SUM(B118:M118)</f>
        <v>18353</v>
      </c>
    </row>
    <row r="119" spans="1:14" ht="17.100000000000001" customHeight="1" thickBot="1">
      <c r="A119" s="1145" t="s">
        <v>1657</v>
      </c>
      <c r="B119" s="1152">
        <v>595</v>
      </c>
      <c r="C119" s="1151">
        <v>677</v>
      </c>
      <c r="D119" s="1151">
        <v>779</v>
      </c>
      <c r="E119" s="1151">
        <v>704</v>
      </c>
      <c r="F119" s="1151">
        <v>666</v>
      </c>
      <c r="G119" s="1151">
        <v>642</v>
      </c>
      <c r="H119" s="1151">
        <v>781</v>
      </c>
      <c r="I119" s="1151">
        <v>703</v>
      </c>
      <c r="J119" s="1151">
        <v>662</v>
      </c>
      <c r="K119" s="1151">
        <v>618</v>
      </c>
      <c r="L119" s="1151">
        <v>651</v>
      </c>
      <c r="M119" s="1151">
        <v>678</v>
      </c>
      <c r="N119" s="1150">
        <f>SUM(B119:M119)</f>
        <v>8156</v>
      </c>
    </row>
    <row r="120" spans="1:14" ht="17.100000000000001" customHeight="1" thickTop="1" thickBot="1">
      <c r="A120" s="1149" t="s">
        <v>434</v>
      </c>
      <c r="B120" s="1148">
        <f t="shared" ref="B120:N120" si="14">SUM(B115:B119)</f>
        <v>4483</v>
      </c>
      <c r="C120" s="1148">
        <f t="shared" si="14"/>
        <v>4767</v>
      </c>
      <c r="D120" s="1148">
        <f t="shared" si="14"/>
        <v>5085</v>
      </c>
      <c r="E120" s="1148">
        <f t="shared" si="14"/>
        <v>4957</v>
      </c>
      <c r="F120" s="1148">
        <f t="shared" si="14"/>
        <v>4813</v>
      </c>
      <c r="G120" s="1148">
        <f t="shared" si="14"/>
        <v>4203</v>
      </c>
      <c r="H120" s="1148">
        <f t="shared" si="14"/>
        <v>5147</v>
      </c>
      <c r="I120" s="1148">
        <f t="shared" si="14"/>
        <v>4857</v>
      </c>
      <c r="J120" s="1148">
        <f t="shared" si="14"/>
        <v>4464</v>
      </c>
      <c r="K120" s="1148">
        <f t="shared" si="14"/>
        <v>4147</v>
      </c>
      <c r="L120" s="1148">
        <f t="shared" si="14"/>
        <v>4305</v>
      </c>
      <c r="M120" s="1148">
        <f t="shared" si="14"/>
        <v>4630</v>
      </c>
      <c r="N120" s="1147">
        <f t="shared" si="14"/>
        <v>55858</v>
      </c>
    </row>
    <row r="121" spans="1:14" ht="17.100000000000001" customHeight="1">
      <c r="K121" s="1136"/>
      <c r="N121" s="725"/>
    </row>
    <row r="122" spans="1:14" ht="17.100000000000001" customHeight="1"/>
    <row r="123" spans="1:14" ht="17.100000000000001" customHeight="1">
      <c r="A123" s="1135" t="s">
        <v>1701</v>
      </c>
      <c r="K123" s="1136"/>
      <c r="N123" s="725"/>
    </row>
    <row r="124" spans="1:14" ht="17.100000000000001" customHeight="1" thickBot="1">
      <c r="A124" s="1164" t="s">
        <v>1700</v>
      </c>
      <c r="B124" s="1164"/>
      <c r="C124" s="1164"/>
      <c r="N124" s="725" t="s">
        <v>1301</v>
      </c>
    </row>
    <row r="125" spans="1:14" ht="17.100000000000001" customHeight="1">
      <c r="A125" s="724" t="s">
        <v>1360</v>
      </c>
      <c r="B125" s="2282" t="s">
        <v>1693</v>
      </c>
      <c r="C125" s="2277" t="s">
        <v>1692</v>
      </c>
      <c r="D125" s="2277" t="s">
        <v>1691</v>
      </c>
      <c r="E125" s="2277" t="s">
        <v>1690</v>
      </c>
      <c r="F125" s="2277" t="s">
        <v>1689</v>
      </c>
      <c r="G125" s="2277" t="s">
        <v>1688</v>
      </c>
      <c r="H125" s="2277" t="s">
        <v>1687</v>
      </c>
      <c r="I125" s="2277" t="s">
        <v>1686</v>
      </c>
      <c r="J125" s="2277" t="s">
        <v>1685</v>
      </c>
      <c r="K125" s="2277" t="s">
        <v>1684</v>
      </c>
      <c r="L125" s="2277" t="s">
        <v>1683</v>
      </c>
      <c r="M125" s="2258" t="s">
        <v>1682</v>
      </c>
      <c r="N125" s="2303" t="s">
        <v>1659</v>
      </c>
    </row>
    <row r="126" spans="1:14" ht="17.100000000000001" customHeight="1" thickBot="1">
      <c r="A126" s="1156" t="s">
        <v>1678</v>
      </c>
      <c r="B126" s="2283"/>
      <c r="C126" s="2278"/>
      <c r="D126" s="2278"/>
      <c r="E126" s="2278"/>
      <c r="F126" s="2278"/>
      <c r="G126" s="2278"/>
      <c r="H126" s="2278"/>
      <c r="I126" s="2278"/>
      <c r="J126" s="2278"/>
      <c r="K126" s="2278"/>
      <c r="L126" s="2278"/>
      <c r="M126" s="2259"/>
      <c r="N126" s="2304"/>
    </row>
    <row r="127" spans="1:14" ht="17.100000000000001" customHeight="1">
      <c r="A127" s="1140" t="s">
        <v>1677</v>
      </c>
      <c r="B127" s="1163">
        <v>32140</v>
      </c>
      <c r="C127" s="1163">
        <v>33917</v>
      </c>
      <c r="D127" s="1163">
        <v>34313</v>
      </c>
      <c r="E127" s="1155">
        <v>33249</v>
      </c>
      <c r="F127" s="1155">
        <v>30493</v>
      </c>
      <c r="G127" s="1155">
        <v>31168</v>
      </c>
      <c r="H127" s="1155">
        <v>32934</v>
      </c>
      <c r="I127" s="1155">
        <v>33643</v>
      </c>
      <c r="J127" s="1155">
        <v>32544</v>
      </c>
      <c r="K127" s="1155">
        <v>30470</v>
      </c>
      <c r="L127" s="1155">
        <v>30491</v>
      </c>
      <c r="M127" s="1155">
        <v>23193</v>
      </c>
      <c r="N127" s="1161">
        <f t="shared" ref="N127:N135" si="15">SUM(B127:M127)</f>
        <v>378555</v>
      </c>
    </row>
    <row r="128" spans="1:14" ht="17.100000000000001" customHeight="1">
      <c r="A128" s="1140" t="s">
        <v>1676</v>
      </c>
      <c r="B128" s="1155">
        <v>6559</v>
      </c>
      <c r="C128" s="1155">
        <v>6470</v>
      </c>
      <c r="D128" s="1155">
        <v>6299</v>
      </c>
      <c r="E128" s="1155">
        <v>6289</v>
      </c>
      <c r="F128" s="1155">
        <v>5890</v>
      </c>
      <c r="G128" s="1155">
        <v>6231</v>
      </c>
      <c r="H128" s="1155">
        <v>6510</v>
      </c>
      <c r="I128" s="1155">
        <v>6833</v>
      </c>
      <c r="J128" s="1155">
        <v>6394</v>
      </c>
      <c r="K128" s="1155">
        <v>5902</v>
      </c>
      <c r="L128" s="1155">
        <v>5515</v>
      </c>
      <c r="M128" s="1155">
        <v>4556</v>
      </c>
      <c r="N128" s="1161">
        <f t="shared" si="15"/>
        <v>73448</v>
      </c>
    </row>
    <row r="129" spans="1:14" ht="17.100000000000001" customHeight="1">
      <c r="A129" s="1140" t="s">
        <v>1675</v>
      </c>
      <c r="B129" s="1155">
        <v>6283</v>
      </c>
      <c r="C129" s="1155">
        <v>5989</v>
      </c>
      <c r="D129" s="1155">
        <v>5996</v>
      </c>
      <c r="E129" s="1155">
        <v>6502</v>
      </c>
      <c r="F129" s="1155">
        <v>6700</v>
      </c>
      <c r="G129" s="1155">
        <v>6112</v>
      </c>
      <c r="H129" s="1155">
        <v>6527</v>
      </c>
      <c r="I129" s="1155">
        <v>6349</v>
      </c>
      <c r="J129" s="1155">
        <v>6566</v>
      </c>
      <c r="K129" s="1155">
        <v>6060</v>
      </c>
      <c r="L129" s="1155">
        <v>5814</v>
      </c>
      <c r="M129" s="1155">
        <v>5360</v>
      </c>
      <c r="N129" s="1161">
        <f t="shared" si="15"/>
        <v>74258</v>
      </c>
    </row>
    <row r="130" spans="1:14" ht="17.100000000000001" customHeight="1">
      <c r="A130" s="1140" t="s">
        <v>1674</v>
      </c>
      <c r="B130" s="1154">
        <v>5204</v>
      </c>
      <c r="C130" s="1153">
        <v>4890</v>
      </c>
      <c r="D130" s="1153">
        <v>4737</v>
      </c>
      <c r="E130" s="1153">
        <v>5459</v>
      </c>
      <c r="F130" s="1153">
        <v>5572</v>
      </c>
      <c r="G130" s="1153">
        <v>4678</v>
      </c>
      <c r="H130" s="1153">
        <v>4969</v>
      </c>
      <c r="I130" s="1153">
        <v>5032</v>
      </c>
      <c r="J130" s="1153">
        <v>5387</v>
      </c>
      <c r="K130" s="1153">
        <v>4932</v>
      </c>
      <c r="L130" s="1153">
        <v>4536</v>
      </c>
      <c r="M130" s="1153">
        <v>4305</v>
      </c>
      <c r="N130" s="1161">
        <f t="shared" si="15"/>
        <v>59701</v>
      </c>
    </row>
    <row r="131" spans="1:14" ht="17.100000000000001" customHeight="1">
      <c r="A131" s="1140" t="s">
        <v>1673</v>
      </c>
      <c r="B131" s="1154">
        <v>4673</v>
      </c>
      <c r="C131" s="1153">
        <v>4613</v>
      </c>
      <c r="D131" s="1153">
        <v>4445</v>
      </c>
      <c r="E131" s="1153">
        <v>5019</v>
      </c>
      <c r="F131" s="1153">
        <v>5141</v>
      </c>
      <c r="G131" s="1153">
        <v>4749</v>
      </c>
      <c r="H131" s="1153">
        <v>4880</v>
      </c>
      <c r="I131" s="1153">
        <v>4622</v>
      </c>
      <c r="J131" s="1153">
        <v>5040</v>
      </c>
      <c r="K131" s="1153">
        <v>4561</v>
      </c>
      <c r="L131" s="1153">
        <v>4070</v>
      </c>
      <c r="M131" s="1153">
        <v>3588</v>
      </c>
      <c r="N131" s="1161">
        <f t="shared" si="15"/>
        <v>55401</v>
      </c>
    </row>
    <row r="132" spans="1:14" ht="17.100000000000001" customHeight="1">
      <c r="A132" s="1140" t="s">
        <v>1672</v>
      </c>
      <c r="B132" s="1154">
        <v>657</v>
      </c>
      <c r="C132" s="1153">
        <v>723</v>
      </c>
      <c r="D132" s="1153">
        <v>727</v>
      </c>
      <c r="E132" s="1153">
        <v>731</v>
      </c>
      <c r="F132" s="1153">
        <v>692</v>
      </c>
      <c r="G132" s="1153">
        <v>699</v>
      </c>
      <c r="H132" s="1153">
        <v>775</v>
      </c>
      <c r="I132" s="1153">
        <v>854</v>
      </c>
      <c r="J132" s="1153">
        <v>845</v>
      </c>
      <c r="K132" s="1153">
        <v>911</v>
      </c>
      <c r="L132" s="1153">
        <v>798</v>
      </c>
      <c r="M132" s="1153">
        <v>606</v>
      </c>
      <c r="N132" s="1161">
        <f t="shared" si="15"/>
        <v>9018</v>
      </c>
    </row>
    <row r="133" spans="1:14" ht="17.100000000000001" customHeight="1">
      <c r="A133" s="1140" t="s">
        <v>1671</v>
      </c>
      <c r="B133" s="1154">
        <v>20267</v>
      </c>
      <c r="C133" s="1153">
        <v>19909</v>
      </c>
      <c r="D133" s="1153">
        <v>20464</v>
      </c>
      <c r="E133" s="1153">
        <v>21505</v>
      </c>
      <c r="F133" s="1153">
        <v>19424</v>
      </c>
      <c r="G133" s="1153">
        <v>18953</v>
      </c>
      <c r="H133" s="1153">
        <v>21432</v>
      </c>
      <c r="I133" s="1153">
        <v>20632</v>
      </c>
      <c r="J133" s="1153">
        <v>20068</v>
      </c>
      <c r="K133" s="1153">
        <v>18197</v>
      </c>
      <c r="L133" s="1153">
        <v>17691</v>
      </c>
      <c r="M133" s="1153">
        <v>15864</v>
      </c>
      <c r="N133" s="1161">
        <f t="shared" si="15"/>
        <v>234406</v>
      </c>
    </row>
    <row r="134" spans="1:14" ht="17.100000000000001" customHeight="1">
      <c r="A134" s="1146" t="s">
        <v>1670</v>
      </c>
      <c r="B134" s="1154">
        <v>5839</v>
      </c>
      <c r="C134" s="1153">
        <v>6295</v>
      </c>
      <c r="D134" s="1153">
        <v>7032</v>
      </c>
      <c r="E134" s="1153">
        <v>6421</v>
      </c>
      <c r="F134" s="1153">
        <v>5417</v>
      </c>
      <c r="G134" s="1153">
        <v>6348</v>
      </c>
      <c r="H134" s="1153">
        <v>6426</v>
      </c>
      <c r="I134" s="1153">
        <v>6531</v>
      </c>
      <c r="J134" s="1153">
        <v>6377</v>
      </c>
      <c r="K134" s="1153">
        <v>6353</v>
      </c>
      <c r="L134" s="1153">
        <v>5838</v>
      </c>
      <c r="M134" s="1153">
        <v>4366</v>
      </c>
      <c r="N134" s="1161">
        <f t="shared" si="15"/>
        <v>73243</v>
      </c>
    </row>
    <row r="135" spans="1:14" ht="17.100000000000001" customHeight="1" thickBot="1">
      <c r="A135" s="1145" t="s">
        <v>1699</v>
      </c>
      <c r="B135" s="1151">
        <v>3123</v>
      </c>
      <c r="C135" s="1151">
        <v>3159</v>
      </c>
      <c r="D135" s="1151">
        <v>3025</v>
      </c>
      <c r="E135" s="1151">
        <v>3260</v>
      </c>
      <c r="F135" s="1151">
        <v>3102</v>
      </c>
      <c r="G135" s="1151">
        <v>3041</v>
      </c>
      <c r="H135" s="1151">
        <v>3387</v>
      </c>
      <c r="I135" s="1151">
        <v>2945</v>
      </c>
      <c r="J135" s="1151">
        <v>3013</v>
      </c>
      <c r="K135" s="1151">
        <v>2833</v>
      </c>
      <c r="L135" s="1151">
        <v>2702</v>
      </c>
      <c r="M135" s="1162">
        <v>2582</v>
      </c>
      <c r="N135" s="1161">
        <f t="shared" si="15"/>
        <v>36172</v>
      </c>
    </row>
    <row r="136" spans="1:14" ht="17.100000000000001" customHeight="1" thickTop="1" thickBot="1">
      <c r="A136" s="1149" t="s">
        <v>434</v>
      </c>
      <c r="B136" s="1148">
        <f t="shared" ref="B136:N136" si="16">SUM(B127:B135)</f>
        <v>84745</v>
      </c>
      <c r="C136" s="1148">
        <f t="shared" si="16"/>
        <v>85965</v>
      </c>
      <c r="D136" s="1148">
        <f t="shared" si="16"/>
        <v>87038</v>
      </c>
      <c r="E136" s="1148">
        <f t="shared" si="16"/>
        <v>88435</v>
      </c>
      <c r="F136" s="1148">
        <f t="shared" si="16"/>
        <v>82431</v>
      </c>
      <c r="G136" s="1148">
        <f t="shared" si="16"/>
        <v>81979</v>
      </c>
      <c r="H136" s="1148">
        <f t="shared" si="16"/>
        <v>87840</v>
      </c>
      <c r="I136" s="1148">
        <f t="shared" si="16"/>
        <v>87441</v>
      </c>
      <c r="J136" s="1148">
        <f t="shared" si="16"/>
        <v>86234</v>
      </c>
      <c r="K136" s="1148">
        <f t="shared" si="16"/>
        <v>80219</v>
      </c>
      <c r="L136" s="1148">
        <f t="shared" si="16"/>
        <v>77455</v>
      </c>
      <c r="M136" s="1148">
        <f t="shared" si="16"/>
        <v>64420</v>
      </c>
      <c r="N136" s="1160">
        <f t="shared" si="16"/>
        <v>994202</v>
      </c>
    </row>
    <row r="137" spans="1:14" ht="17.100000000000001" customHeight="1">
      <c r="A137" s="1159" t="s">
        <v>1698</v>
      </c>
      <c r="B137" s="1158"/>
      <c r="C137" s="1158"/>
      <c r="D137" s="1158"/>
      <c r="E137" s="1158"/>
      <c r="F137" s="1158"/>
      <c r="G137" s="1158"/>
      <c r="H137" s="1158"/>
      <c r="I137" s="1158"/>
      <c r="J137" s="1158"/>
      <c r="K137" s="1158"/>
      <c r="L137" s="1158"/>
      <c r="M137" s="1158"/>
      <c r="N137" s="1157"/>
    </row>
    <row r="138" spans="1:14" ht="17.100000000000001" customHeight="1">
      <c r="A138" s="1138" t="s">
        <v>1697</v>
      </c>
      <c r="B138" s="1158"/>
      <c r="C138" s="1158"/>
      <c r="D138" s="1158"/>
      <c r="E138" s="1158"/>
      <c r="F138" s="1158"/>
      <c r="G138" s="1158"/>
      <c r="H138" s="1158"/>
      <c r="I138" s="1158"/>
      <c r="J138" s="1158"/>
      <c r="K138" s="1158"/>
      <c r="L138" s="1158"/>
      <c r="M138" s="1158"/>
      <c r="N138" s="1157"/>
    </row>
    <row r="139" spans="1:14" ht="17.100000000000001" customHeight="1">
      <c r="A139" s="1138" t="s">
        <v>1696</v>
      </c>
      <c r="B139" s="1158"/>
      <c r="C139" s="1158"/>
      <c r="D139" s="1158"/>
      <c r="E139" s="1158"/>
      <c r="F139" s="1158"/>
      <c r="G139" s="1158"/>
      <c r="H139" s="1158"/>
      <c r="I139" s="1158"/>
      <c r="J139" s="1158"/>
      <c r="K139" s="1158"/>
      <c r="L139" s="1158"/>
      <c r="M139" s="1158"/>
      <c r="N139" s="1157"/>
    </row>
    <row r="140" spans="1:14" ht="17.100000000000001" customHeight="1">
      <c r="A140" s="1138" t="s">
        <v>1695</v>
      </c>
      <c r="B140" s="1158"/>
      <c r="C140" s="1158"/>
      <c r="D140" s="1158"/>
      <c r="E140" s="1158"/>
      <c r="F140" s="1158"/>
      <c r="G140" s="1158"/>
      <c r="H140" s="1158"/>
      <c r="I140" s="1158"/>
      <c r="J140" s="1158"/>
      <c r="K140" s="1158"/>
      <c r="L140" s="1158"/>
      <c r="M140" s="1158"/>
      <c r="N140" s="1157"/>
    </row>
    <row r="141" spans="1:14" ht="17.100000000000001" customHeight="1">
      <c r="K141" s="1136"/>
      <c r="N141" s="725"/>
    </row>
    <row r="142" spans="1:14" ht="17.100000000000001" customHeight="1" thickBot="1">
      <c r="A142" s="1135" t="s">
        <v>1694</v>
      </c>
      <c r="B142" s="1135"/>
      <c r="C142" s="1135"/>
      <c r="N142" s="725" t="s">
        <v>1301</v>
      </c>
    </row>
    <row r="143" spans="1:14" ht="17.100000000000001" customHeight="1">
      <c r="A143" s="724" t="s">
        <v>1360</v>
      </c>
      <c r="B143" s="2282" t="s">
        <v>1693</v>
      </c>
      <c r="C143" s="2277" t="s">
        <v>1692</v>
      </c>
      <c r="D143" s="2277" t="s">
        <v>1691</v>
      </c>
      <c r="E143" s="2277" t="s">
        <v>1690</v>
      </c>
      <c r="F143" s="2277" t="s">
        <v>1689</v>
      </c>
      <c r="G143" s="2277" t="s">
        <v>1688</v>
      </c>
      <c r="H143" s="2277" t="s">
        <v>1687</v>
      </c>
      <c r="I143" s="2277" t="s">
        <v>1686</v>
      </c>
      <c r="J143" s="2277" t="s">
        <v>1685</v>
      </c>
      <c r="K143" s="2277" t="s">
        <v>1684</v>
      </c>
      <c r="L143" s="2277" t="s">
        <v>1683</v>
      </c>
      <c r="M143" s="2258" t="s">
        <v>1682</v>
      </c>
      <c r="N143" s="2303" t="s">
        <v>1659</v>
      </c>
    </row>
    <row r="144" spans="1:14" ht="17.100000000000001" customHeight="1" thickBot="1">
      <c r="A144" s="1156" t="s">
        <v>1678</v>
      </c>
      <c r="B144" s="2283"/>
      <c r="C144" s="2278"/>
      <c r="D144" s="2278"/>
      <c r="E144" s="2278"/>
      <c r="F144" s="2278"/>
      <c r="G144" s="2278"/>
      <c r="H144" s="2278"/>
      <c r="I144" s="2278"/>
      <c r="J144" s="2278"/>
      <c r="K144" s="2278"/>
      <c r="L144" s="2278"/>
      <c r="M144" s="2259"/>
      <c r="N144" s="2304"/>
    </row>
    <row r="145" spans="1:24" ht="17.100000000000001" customHeight="1">
      <c r="A145" s="1146" t="s">
        <v>74</v>
      </c>
      <c r="B145" s="1155">
        <v>681</v>
      </c>
      <c r="C145" s="1155">
        <v>680</v>
      </c>
      <c r="D145" s="1155">
        <v>681</v>
      </c>
      <c r="E145" s="1155">
        <v>850</v>
      </c>
      <c r="F145" s="1155">
        <v>681</v>
      </c>
      <c r="G145" s="1155">
        <v>691</v>
      </c>
      <c r="H145" s="1155">
        <v>798</v>
      </c>
      <c r="I145" s="1155">
        <v>758</v>
      </c>
      <c r="J145" s="1155">
        <v>758</v>
      </c>
      <c r="K145" s="1155">
        <v>675</v>
      </c>
      <c r="L145" s="1155">
        <v>681</v>
      </c>
      <c r="M145" s="1155">
        <v>640</v>
      </c>
      <c r="N145" s="1150">
        <f>SUM(B145:M145)</f>
        <v>8574</v>
      </c>
    </row>
    <row r="146" spans="1:24" ht="17.100000000000001" customHeight="1">
      <c r="A146" s="1146" t="s">
        <v>1658</v>
      </c>
      <c r="B146" s="1155">
        <v>923</v>
      </c>
      <c r="C146" s="1155">
        <v>829</v>
      </c>
      <c r="D146" s="1155">
        <v>944</v>
      </c>
      <c r="E146" s="1155">
        <v>996</v>
      </c>
      <c r="F146" s="1155">
        <v>912</v>
      </c>
      <c r="G146" s="1155">
        <v>981</v>
      </c>
      <c r="H146" s="1155">
        <v>1058</v>
      </c>
      <c r="I146" s="1155">
        <v>1007</v>
      </c>
      <c r="J146" s="1155">
        <v>1027</v>
      </c>
      <c r="K146" s="1155">
        <v>866</v>
      </c>
      <c r="L146" s="1155">
        <v>848</v>
      </c>
      <c r="M146" s="1155">
        <v>717</v>
      </c>
      <c r="N146" s="1150">
        <f>SUM(B146:M146)</f>
        <v>11108</v>
      </c>
    </row>
    <row r="147" spans="1:24" ht="17.100000000000001" customHeight="1">
      <c r="A147" s="1146" t="s">
        <v>158</v>
      </c>
      <c r="B147" s="1154">
        <v>716</v>
      </c>
      <c r="C147" s="1153">
        <v>690</v>
      </c>
      <c r="D147" s="1153">
        <v>831</v>
      </c>
      <c r="E147" s="1153">
        <v>912</v>
      </c>
      <c r="F147" s="1153">
        <v>787</v>
      </c>
      <c r="G147" s="1153">
        <v>741</v>
      </c>
      <c r="H147" s="1153">
        <v>787</v>
      </c>
      <c r="I147" s="1153">
        <v>717</v>
      </c>
      <c r="J147" s="1153">
        <v>668</v>
      </c>
      <c r="K147" s="1153">
        <v>609</v>
      </c>
      <c r="L147" s="1153">
        <v>597</v>
      </c>
      <c r="M147" s="1153">
        <v>514</v>
      </c>
      <c r="N147" s="1150">
        <f>SUM(B147:M147)</f>
        <v>8569</v>
      </c>
    </row>
    <row r="148" spans="1:24" ht="17.100000000000001" customHeight="1">
      <c r="A148" s="1146" t="s">
        <v>218</v>
      </c>
      <c r="B148" s="1154">
        <v>1524</v>
      </c>
      <c r="C148" s="1153">
        <v>1405</v>
      </c>
      <c r="D148" s="1153">
        <v>1582</v>
      </c>
      <c r="E148" s="1153">
        <v>1787</v>
      </c>
      <c r="F148" s="1153">
        <v>1560</v>
      </c>
      <c r="G148" s="1153">
        <v>1498</v>
      </c>
      <c r="H148" s="1153">
        <v>1677</v>
      </c>
      <c r="I148" s="1153">
        <v>1602</v>
      </c>
      <c r="J148" s="1153">
        <v>1611</v>
      </c>
      <c r="K148" s="1153">
        <v>1474</v>
      </c>
      <c r="L148" s="1153">
        <v>1289</v>
      </c>
      <c r="M148" s="1153">
        <v>1256</v>
      </c>
      <c r="N148" s="1150">
        <f>SUM(B148:M148)</f>
        <v>18265</v>
      </c>
    </row>
    <row r="149" spans="1:24" ht="17.100000000000001" customHeight="1" thickBot="1">
      <c r="A149" s="1145" t="s">
        <v>1657</v>
      </c>
      <c r="B149" s="1152">
        <v>673</v>
      </c>
      <c r="C149" s="1151">
        <v>620</v>
      </c>
      <c r="D149" s="1151">
        <v>612</v>
      </c>
      <c r="E149" s="1151">
        <v>700</v>
      </c>
      <c r="F149" s="1151">
        <v>613</v>
      </c>
      <c r="G149" s="1151">
        <v>616</v>
      </c>
      <c r="H149" s="1151">
        <v>695</v>
      </c>
      <c r="I149" s="1151">
        <v>677</v>
      </c>
      <c r="J149" s="1151">
        <v>659</v>
      </c>
      <c r="K149" s="1151">
        <v>510</v>
      </c>
      <c r="L149" s="1151">
        <v>530</v>
      </c>
      <c r="M149" s="1151">
        <v>466</v>
      </c>
      <c r="N149" s="1150">
        <f>SUM(B149:M149)</f>
        <v>7371</v>
      </c>
    </row>
    <row r="150" spans="1:24" ht="17.100000000000001" customHeight="1" thickTop="1" thickBot="1">
      <c r="A150" s="1149" t="s">
        <v>434</v>
      </c>
      <c r="B150" s="1148">
        <f t="shared" ref="B150:N150" si="17">SUM(B145:B149)</f>
        <v>4517</v>
      </c>
      <c r="C150" s="1148">
        <f t="shared" si="17"/>
        <v>4224</v>
      </c>
      <c r="D150" s="1148">
        <f t="shared" si="17"/>
        <v>4650</v>
      </c>
      <c r="E150" s="1148">
        <f t="shared" si="17"/>
        <v>5245</v>
      </c>
      <c r="F150" s="1148">
        <f t="shared" si="17"/>
        <v>4553</v>
      </c>
      <c r="G150" s="1148">
        <f t="shared" si="17"/>
        <v>4527</v>
      </c>
      <c r="H150" s="1148">
        <f t="shared" si="17"/>
        <v>5015</v>
      </c>
      <c r="I150" s="1148">
        <f t="shared" si="17"/>
        <v>4761</v>
      </c>
      <c r="J150" s="1148">
        <f t="shared" si="17"/>
        <v>4723</v>
      </c>
      <c r="K150" s="1148">
        <f t="shared" si="17"/>
        <v>4134</v>
      </c>
      <c r="L150" s="1148">
        <f t="shared" si="17"/>
        <v>3945</v>
      </c>
      <c r="M150" s="1148">
        <f t="shared" si="17"/>
        <v>3593</v>
      </c>
      <c r="N150" s="1147">
        <f t="shared" si="17"/>
        <v>53887</v>
      </c>
    </row>
    <row r="151" spans="1:24" ht="17.100000000000001" customHeight="1">
      <c r="K151" s="1136"/>
      <c r="N151" s="725" t="s">
        <v>1654</v>
      </c>
    </row>
    <row r="152" spans="1:24" ht="17.100000000000001" customHeight="1">
      <c r="K152" s="1136"/>
      <c r="N152" s="725"/>
    </row>
    <row r="153" spans="1:24" ht="17.100000000000001" customHeight="1">
      <c r="K153" s="1136"/>
      <c r="N153" s="725"/>
    </row>
    <row r="154" spans="1:24" ht="17.45" customHeight="1"/>
    <row r="155" spans="1:24" ht="17.45" customHeight="1" thickBot="1">
      <c r="A155" s="1135" t="s">
        <v>1681</v>
      </c>
      <c r="B155" s="1135"/>
      <c r="C155" s="1135"/>
      <c r="D155" s="1135"/>
      <c r="E155" s="1135"/>
      <c r="F155" s="1135"/>
      <c r="G155" s="725" t="s">
        <v>1663</v>
      </c>
      <c r="N155" s="725"/>
    </row>
    <row r="156" spans="1:24" ht="17.45" customHeight="1">
      <c r="A156" s="1143" t="s">
        <v>1662</v>
      </c>
      <c r="B156" s="2285" t="s">
        <v>1680</v>
      </c>
      <c r="C156" s="2286"/>
      <c r="D156" s="2286" t="s">
        <v>1679</v>
      </c>
      <c r="E156" s="2289"/>
      <c r="F156" s="2291" t="s">
        <v>1659</v>
      </c>
      <c r="G156" s="2292"/>
    </row>
    <row r="157" spans="1:24" ht="17.45" customHeight="1" thickBot="1">
      <c r="A157" s="1142" t="s">
        <v>1678</v>
      </c>
      <c r="B157" s="2287"/>
      <c r="C157" s="2288"/>
      <c r="D157" s="2288"/>
      <c r="E157" s="2290"/>
      <c r="F157" s="2293"/>
      <c r="G157" s="2294"/>
      <c r="L157" s="1141"/>
      <c r="M157" s="1141"/>
      <c r="N157" s="1141"/>
      <c r="O157" s="1141"/>
      <c r="P157" s="1141"/>
      <c r="Q157" s="1141"/>
      <c r="R157" s="1141"/>
      <c r="S157" s="1141"/>
      <c r="T157" s="1141"/>
      <c r="U157" s="1141"/>
      <c r="V157" s="1141"/>
      <c r="W157" s="1141"/>
      <c r="X157" s="1141"/>
    </row>
    <row r="158" spans="1:24" ht="17.45" customHeight="1">
      <c r="A158" s="1140" t="s">
        <v>1677</v>
      </c>
      <c r="B158" s="2260">
        <v>4</v>
      </c>
      <c r="C158" s="2261"/>
      <c r="D158" s="2261">
        <v>0</v>
      </c>
      <c r="E158" s="2262"/>
      <c r="F158" s="2263">
        <f t="shared" ref="F158:F166" si="18">SUM(B158:E158)</f>
        <v>4</v>
      </c>
      <c r="G158" s="2264"/>
    </row>
    <row r="159" spans="1:24" ht="17.45" customHeight="1">
      <c r="A159" s="1140" t="s">
        <v>1676</v>
      </c>
      <c r="B159" s="2270">
        <v>0</v>
      </c>
      <c r="C159" s="2271"/>
      <c r="D159" s="2271">
        <v>3</v>
      </c>
      <c r="E159" s="2272"/>
      <c r="F159" s="2273">
        <f t="shared" si="18"/>
        <v>3</v>
      </c>
      <c r="G159" s="2274"/>
    </row>
    <row r="160" spans="1:24" ht="17.45" customHeight="1">
      <c r="A160" s="1140" t="s">
        <v>1675</v>
      </c>
      <c r="B160" s="2270">
        <v>3</v>
      </c>
      <c r="C160" s="2271"/>
      <c r="D160" s="2271">
        <v>0</v>
      </c>
      <c r="E160" s="2272"/>
      <c r="F160" s="2273">
        <f t="shared" si="18"/>
        <v>3</v>
      </c>
      <c r="G160" s="2274"/>
    </row>
    <row r="161" spans="1:14" ht="17.45" customHeight="1">
      <c r="A161" s="1140" t="s">
        <v>1674</v>
      </c>
      <c r="B161" s="2270">
        <v>0</v>
      </c>
      <c r="C161" s="2271"/>
      <c r="D161" s="2271">
        <v>2</v>
      </c>
      <c r="E161" s="2272"/>
      <c r="F161" s="2273">
        <f t="shared" si="18"/>
        <v>2</v>
      </c>
      <c r="G161" s="2274"/>
    </row>
    <row r="162" spans="1:14" ht="17.45" customHeight="1">
      <c r="A162" s="1140" t="s">
        <v>1673</v>
      </c>
      <c r="B162" s="2270">
        <v>2</v>
      </c>
      <c r="C162" s="2271"/>
      <c r="D162" s="2271">
        <v>0</v>
      </c>
      <c r="E162" s="2272"/>
      <c r="F162" s="2273">
        <f t="shared" si="18"/>
        <v>2</v>
      </c>
      <c r="G162" s="2274"/>
    </row>
    <row r="163" spans="1:14" ht="17.45" customHeight="1">
      <c r="A163" s="1140" t="s">
        <v>1672</v>
      </c>
      <c r="B163" s="2270">
        <v>0</v>
      </c>
      <c r="C163" s="2271"/>
      <c r="D163" s="2271">
        <v>2</v>
      </c>
      <c r="E163" s="2272"/>
      <c r="F163" s="2273">
        <f t="shared" si="18"/>
        <v>2</v>
      </c>
      <c r="G163" s="2274"/>
    </row>
    <row r="164" spans="1:14" ht="17.45" customHeight="1">
      <c r="A164" s="1146" t="s">
        <v>1671</v>
      </c>
      <c r="B164" s="2295">
        <v>4</v>
      </c>
      <c r="C164" s="2296"/>
      <c r="D164" s="2296">
        <v>0</v>
      </c>
      <c r="E164" s="2297"/>
      <c r="F164" s="2273">
        <f t="shared" si="18"/>
        <v>4</v>
      </c>
      <c r="G164" s="2274"/>
    </row>
    <row r="165" spans="1:14" ht="17.45" customHeight="1">
      <c r="A165" s="1146" t="s">
        <v>1670</v>
      </c>
      <c r="B165" s="2295">
        <v>3</v>
      </c>
      <c r="C165" s="2296"/>
      <c r="D165" s="2296">
        <v>0</v>
      </c>
      <c r="E165" s="2297"/>
      <c r="F165" s="2273">
        <f t="shared" si="18"/>
        <v>3</v>
      </c>
      <c r="G165" s="2274"/>
    </row>
    <row r="166" spans="1:14" ht="17.45" customHeight="1" thickBot="1">
      <c r="A166" s="1145" t="s">
        <v>1669</v>
      </c>
      <c r="B166" s="2298">
        <v>1</v>
      </c>
      <c r="C166" s="2299"/>
      <c r="D166" s="2299">
        <v>1</v>
      </c>
      <c r="E166" s="2300"/>
      <c r="F166" s="2301">
        <f t="shared" si="18"/>
        <v>2</v>
      </c>
      <c r="G166" s="2302"/>
    </row>
    <row r="167" spans="1:14" ht="17.45" customHeight="1" thickTop="1" thickBot="1">
      <c r="A167" s="1144" t="s">
        <v>434</v>
      </c>
      <c r="B167" s="2265">
        <f>SUM(B158:B166)</f>
        <v>17</v>
      </c>
      <c r="C167" s="2266"/>
      <c r="D167" s="2266">
        <f>SUM(D158:D166)</f>
        <v>8</v>
      </c>
      <c r="E167" s="2267"/>
      <c r="F167" s="2268">
        <f>SUM(F158:F166)</f>
        <v>25</v>
      </c>
      <c r="G167" s="2269"/>
    </row>
    <row r="168" spans="1:14" ht="17.45" customHeight="1">
      <c r="A168" s="1138" t="s">
        <v>1668</v>
      </c>
      <c r="B168" s="1137"/>
      <c r="C168" s="1137"/>
      <c r="D168" s="1137"/>
      <c r="E168" s="1137"/>
      <c r="F168" s="1137"/>
      <c r="G168" s="1137"/>
    </row>
    <row r="169" spans="1:14" ht="17.45" customHeight="1">
      <c r="A169" s="1138" t="s">
        <v>1667</v>
      </c>
      <c r="B169" s="1137"/>
      <c r="C169" s="1137"/>
      <c r="D169" s="1137"/>
      <c r="E169" s="1137"/>
      <c r="F169" s="1137"/>
      <c r="G169" s="1137"/>
    </row>
    <row r="170" spans="1:14" ht="17.45" customHeight="1">
      <c r="A170" s="1138" t="s">
        <v>1666</v>
      </c>
      <c r="B170" s="1137"/>
      <c r="C170" s="1137"/>
      <c r="D170" s="1137"/>
      <c r="E170" s="1137"/>
      <c r="F170" s="1137"/>
      <c r="G170" s="1137"/>
    </row>
    <row r="171" spans="1:14" ht="17.45" customHeight="1">
      <c r="A171" s="2284" t="s">
        <v>1665</v>
      </c>
      <c r="B171" s="2284"/>
      <c r="C171" s="2284"/>
      <c r="D171" s="2284"/>
      <c r="E171" s="2284"/>
      <c r="F171" s="2284"/>
      <c r="G171" s="2284"/>
      <c r="H171" s="2284"/>
      <c r="I171" s="2284"/>
      <c r="J171" s="2284"/>
      <c r="K171" s="2284"/>
      <c r="L171" s="2284"/>
      <c r="M171" s="2284"/>
      <c r="N171" s="2284"/>
    </row>
    <row r="172" spans="1:14" ht="17.45" customHeight="1">
      <c r="A172" s="2284"/>
      <c r="B172" s="2284"/>
      <c r="C172" s="2284"/>
      <c r="D172" s="2284"/>
      <c r="E172" s="2284"/>
      <c r="F172" s="2284"/>
      <c r="G172" s="2284"/>
      <c r="H172" s="2284"/>
      <c r="I172" s="2284"/>
      <c r="J172" s="2284"/>
      <c r="K172" s="2284"/>
      <c r="L172" s="2284"/>
      <c r="M172" s="2284"/>
      <c r="N172" s="2284"/>
    </row>
    <row r="173" spans="1:14" ht="17.45" customHeight="1">
      <c r="K173" s="1136"/>
      <c r="N173" s="725"/>
    </row>
    <row r="174" spans="1:14" ht="17.45" customHeight="1"/>
    <row r="175" spans="1:14" ht="17.45" customHeight="1" thickBot="1">
      <c r="A175" s="1135" t="s">
        <v>1664</v>
      </c>
      <c r="B175" s="1135"/>
      <c r="C175" s="1135"/>
      <c r="G175" s="725" t="s">
        <v>1663</v>
      </c>
      <c r="N175" s="725"/>
    </row>
    <row r="176" spans="1:14" ht="17.45" customHeight="1">
      <c r="A176" s="1143" t="s">
        <v>1662</v>
      </c>
      <c r="B176" s="2285" t="s">
        <v>1661</v>
      </c>
      <c r="C176" s="2286"/>
      <c r="D176" s="2286" t="s">
        <v>1660</v>
      </c>
      <c r="E176" s="2289"/>
      <c r="F176" s="2291" t="s">
        <v>1659</v>
      </c>
      <c r="G176" s="2292"/>
    </row>
    <row r="177" spans="1:24" ht="17.45" customHeight="1" thickBot="1">
      <c r="A177" s="1142" t="s">
        <v>348</v>
      </c>
      <c r="B177" s="2287"/>
      <c r="C177" s="2288"/>
      <c r="D177" s="2288"/>
      <c r="E177" s="2290"/>
      <c r="F177" s="2293"/>
      <c r="G177" s="2294"/>
      <c r="L177" s="1141"/>
      <c r="M177" s="1141"/>
      <c r="N177" s="1141"/>
      <c r="O177" s="1141"/>
      <c r="P177" s="1141"/>
      <c r="Q177" s="1141"/>
      <c r="R177" s="1141"/>
      <c r="S177" s="1141"/>
      <c r="T177" s="1141"/>
      <c r="U177" s="1141"/>
      <c r="V177" s="1141"/>
      <c r="W177" s="1141"/>
      <c r="X177" s="1141"/>
    </row>
    <row r="178" spans="1:24" ht="17.45" customHeight="1">
      <c r="A178" s="1140" t="s">
        <v>74</v>
      </c>
      <c r="B178" s="2260">
        <v>4</v>
      </c>
      <c r="C178" s="2261"/>
      <c r="D178" s="2261">
        <v>0</v>
      </c>
      <c r="E178" s="2262"/>
      <c r="F178" s="2263">
        <f>SUM(B178:E178)</f>
        <v>4</v>
      </c>
      <c r="G178" s="2264"/>
    </row>
    <row r="179" spans="1:24" ht="17.45" customHeight="1">
      <c r="A179" s="1140" t="s">
        <v>1658</v>
      </c>
      <c r="B179" s="2270">
        <v>3</v>
      </c>
      <c r="C179" s="2271"/>
      <c r="D179" s="2271">
        <v>1</v>
      </c>
      <c r="E179" s="2272"/>
      <c r="F179" s="2273">
        <f>SUM(B179:E179)</f>
        <v>4</v>
      </c>
      <c r="G179" s="2274"/>
    </row>
    <row r="180" spans="1:24" ht="17.45" customHeight="1">
      <c r="A180" s="1140" t="s">
        <v>158</v>
      </c>
      <c r="B180" s="2270">
        <v>2</v>
      </c>
      <c r="C180" s="2271"/>
      <c r="D180" s="2271">
        <v>1</v>
      </c>
      <c r="E180" s="2272"/>
      <c r="F180" s="2273">
        <f>SUM(B180:E180)</f>
        <v>3</v>
      </c>
      <c r="G180" s="2274"/>
    </row>
    <row r="181" spans="1:24" ht="17.45" customHeight="1">
      <c r="A181" s="1140" t="s">
        <v>218</v>
      </c>
      <c r="B181" s="2270">
        <v>4</v>
      </c>
      <c r="C181" s="2271"/>
      <c r="D181" s="2271">
        <v>2</v>
      </c>
      <c r="E181" s="2272"/>
      <c r="F181" s="2273">
        <f>SUM(B181:E181)</f>
        <v>6</v>
      </c>
      <c r="G181" s="2274"/>
    </row>
    <row r="182" spans="1:24" ht="17.45" customHeight="1" thickBot="1">
      <c r="A182" s="1140" t="s">
        <v>1657</v>
      </c>
      <c r="B182" s="2275">
        <v>1</v>
      </c>
      <c r="C182" s="2276"/>
      <c r="D182" s="2276">
        <v>2</v>
      </c>
      <c r="E182" s="2279"/>
      <c r="F182" s="2280">
        <f>SUM(B182:E182)</f>
        <v>3</v>
      </c>
      <c r="G182" s="2281"/>
    </row>
    <row r="183" spans="1:24" ht="17.45" customHeight="1" thickTop="1" thickBot="1">
      <c r="A183" s="1139" t="s">
        <v>434</v>
      </c>
      <c r="B183" s="2265">
        <f>SUM(B178:B182)</f>
        <v>14</v>
      </c>
      <c r="C183" s="2266"/>
      <c r="D183" s="2266">
        <f>SUM(D178:D182)</f>
        <v>6</v>
      </c>
      <c r="E183" s="2267"/>
      <c r="F183" s="2268">
        <f>SUM(F178:F182)</f>
        <v>20</v>
      </c>
      <c r="G183" s="2269"/>
    </row>
    <row r="184" spans="1:24" ht="17.45" customHeight="1">
      <c r="A184" s="1138" t="s">
        <v>1656</v>
      </c>
      <c r="B184" s="1137"/>
      <c r="C184" s="1137"/>
      <c r="D184" s="1137"/>
      <c r="E184" s="1137"/>
      <c r="F184" s="1137"/>
      <c r="G184" s="1137"/>
    </row>
    <row r="185" spans="1:24" ht="17.45" customHeight="1">
      <c r="A185" s="1138" t="s">
        <v>1655</v>
      </c>
      <c r="B185" s="1137"/>
      <c r="C185" s="1137"/>
      <c r="D185" s="1137"/>
      <c r="E185" s="1137"/>
      <c r="F185" s="1137"/>
      <c r="G185" s="1137"/>
    </row>
    <row r="186" spans="1:24" ht="17.45" customHeight="1">
      <c r="K186" s="1136"/>
      <c r="N186" s="725" t="s">
        <v>1654</v>
      </c>
    </row>
    <row r="187" spans="1:24" ht="17.45" customHeight="1"/>
  </sheetData>
  <mergeCells count="211">
    <mergeCell ref="H5:H6"/>
    <mergeCell ref="I5:I6"/>
    <mergeCell ref="J5:J6"/>
    <mergeCell ref="K5:K6"/>
    <mergeCell ref="L5:L6"/>
    <mergeCell ref="M5:M6"/>
    <mergeCell ref="N5:N6"/>
    <mergeCell ref="B5:B6"/>
    <mergeCell ref="C5:C6"/>
    <mergeCell ref="D5:D6"/>
    <mergeCell ref="E5:E6"/>
    <mergeCell ref="F5:F6"/>
    <mergeCell ref="G5:G6"/>
    <mergeCell ref="G28:G29"/>
    <mergeCell ref="N28:N29"/>
    <mergeCell ref="H28:H29"/>
    <mergeCell ref="I28:I29"/>
    <mergeCell ref="J28:J29"/>
    <mergeCell ref="K28:K29"/>
    <mergeCell ref="L28:L29"/>
    <mergeCell ref="M28:M29"/>
    <mergeCell ref="B16:B17"/>
    <mergeCell ref="C16:C17"/>
    <mergeCell ref="D16:D17"/>
    <mergeCell ref="E16:E17"/>
    <mergeCell ref="F16:F17"/>
    <mergeCell ref="G16:G17"/>
    <mergeCell ref="H16:H17"/>
    <mergeCell ref="I16:I17"/>
    <mergeCell ref="J16:J17"/>
    <mergeCell ref="K16:K17"/>
    <mergeCell ref="N51:N52"/>
    <mergeCell ref="H51:H52"/>
    <mergeCell ref="I51:I52"/>
    <mergeCell ref="H39:H40"/>
    <mergeCell ref="I39:I40"/>
    <mergeCell ref="J39:J40"/>
    <mergeCell ref="M16:M17"/>
    <mergeCell ref="N16:N17"/>
    <mergeCell ref="B28:B29"/>
    <mergeCell ref="C28:C29"/>
    <mergeCell ref="D28:D29"/>
    <mergeCell ref="E28:E29"/>
    <mergeCell ref="F28:F29"/>
    <mergeCell ref="B39:B40"/>
    <mergeCell ref="C39:C40"/>
    <mergeCell ref="D39:D40"/>
    <mergeCell ref="E39:E40"/>
    <mergeCell ref="F39:F40"/>
    <mergeCell ref="G39:G40"/>
    <mergeCell ref="N39:N40"/>
    <mergeCell ref="L16:L17"/>
    <mergeCell ref="K39:K40"/>
    <mergeCell ref="L39:L40"/>
    <mergeCell ref="M39:M40"/>
    <mergeCell ref="J51:J52"/>
    <mergeCell ref="K51:K52"/>
    <mergeCell ref="L51:L52"/>
    <mergeCell ref="M51:M52"/>
    <mergeCell ref="B51:B52"/>
    <mergeCell ref="C51:C52"/>
    <mergeCell ref="D51:D52"/>
    <mergeCell ref="E51:E52"/>
    <mergeCell ref="F51:F52"/>
    <mergeCell ref="G51:G52"/>
    <mergeCell ref="N64:N65"/>
    <mergeCell ref="B76:B77"/>
    <mergeCell ref="C76:C77"/>
    <mergeCell ref="D76:D77"/>
    <mergeCell ref="E76:E77"/>
    <mergeCell ref="F76:F77"/>
    <mergeCell ref="G76:G77"/>
    <mergeCell ref="N76:N77"/>
    <mergeCell ref="H76:H77"/>
    <mergeCell ref="I76:I77"/>
    <mergeCell ref="H64:H65"/>
    <mergeCell ref="I64:I65"/>
    <mergeCell ref="J64:J65"/>
    <mergeCell ref="K64:K65"/>
    <mergeCell ref="L64:L65"/>
    <mergeCell ref="M64:M65"/>
    <mergeCell ref="J76:J77"/>
    <mergeCell ref="K76:K77"/>
    <mergeCell ref="L76:L77"/>
    <mergeCell ref="M76:M77"/>
    <mergeCell ref="B64:B65"/>
    <mergeCell ref="C64:C65"/>
    <mergeCell ref="D64:D65"/>
    <mergeCell ref="E64:E65"/>
    <mergeCell ref="F64:F65"/>
    <mergeCell ref="G64:G65"/>
    <mergeCell ref="B88:B89"/>
    <mergeCell ref="C88:C89"/>
    <mergeCell ref="D88:D89"/>
    <mergeCell ref="E88:E89"/>
    <mergeCell ref="F88:F89"/>
    <mergeCell ref="G88:G89"/>
    <mergeCell ref="N88:N89"/>
    <mergeCell ref="B100:B101"/>
    <mergeCell ref="C100:C101"/>
    <mergeCell ref="D100:D101"/>
    <mergeCell ref="E100:E101"/>
    <mergeCell ref="F100:F101"/>
    <mergeCell ref="G100:G101"/>
    <mergeCell ref="N100:N101"/>
    <mergeCell ref="H100:H101"/>
    <mergeCell ref="I100:I101"/>
    <mergeCell ref="H88:H89"/>
    <mergeCell ref="I88:I89"/>
    <mergeCell ref="J88:J89"/>
    <mergeCell ref="H113:H114"/>
    <mergeCell ref="I113:I114"/>
    <mergeCell ref="J113:J114"/>
    <mergeCell ref="K88:K89"/>
    <mergeCell ref="L88:L89"/>
    <mergeCell ref="M88:M89"/>
    <mergeCell ref="J100:J101"/>
    <mergeCell ref="K100:K101"/>
    <mergeCell ref="L100:L101"/>
    <mergeCell ref="M100:M101"/>
    <mergeCell ref="N143:N144"/>
    <mergeCell ref="H143:H144"/>
    <mergeCell ref="I143:I144"/>
    <mergeCell ref="J143:J144"/>
    <mergeCell ref="B113:B114"/>
    <mergeCell ref="C113:C114"/>
    <mergeCell ref="D113:D114"/>
    <mergeCell ref="E113:E114"/>
    <mergeCell ref="F113:F114"/>
    <mergeCell ref="G113:G114"/>
    <mergeCell ref="K125:K126"/>
    <mergeCell ref="L125:L126"/>
    <mergeCell ref="M125:M126"/>
    <mergeCell ref="N125:N126"/>
    <mergeCell ref="B143:B144"/>
    <mergeCell ref="C143:C144"/>
    <mergeCell ref="D143:D144"/>
    <mergeCell ref="E143:E144"/>
    <mergeCell ref="F143:F144"/>
    <mergeCell ref="G143:G144"/>
    <mergeCell ref="K113:K114"/>
    <mergeCell ref="L113:L114"/>
    <mergeCell ref="M113:M114"/>
    <mergeCell ref="N113:N114"/>
    <mergeCell ref="H125:H126"/>
    <mergeCell ref="I125:I126"/>
    <mergeCell ref="J125:J126"/>
    <mergeCell ref="B163:C163"/>
    <mergeCell ref="D163:E163"/>
    <mergeCell ref="F163:G163"/>
    <mergeCell ref="B162:C162"/>
    <mergeCell ref="D162:E162"/>
    <mergeCell ref="F162:G162"/>
    <mergeCell ref="B160:C160"/>
    <mergeCell ref="D160:E160"/>
    <mergeCell ref="F160:G160"/>
    <mergeCell ref="B161:C161"/>
    <mergeCell ref="D161:E161"/>
    <mergeCell ref="F161:G161"/>
    <mergeCell ref="A171:N172"/>
    <mergeCell ref="B176:C177"/>
    <mergeCell ref="D176:E177"/>
    <mergeCell ref="F176:G177"/>
    <mergeCell ref="B178:C178"/>
    <mergeCell ref="D178:E178"/>
    <mergeCell ref="F178:G178"/>
    <mergeCell ref="B164:C164"/>
    <mergeCell ref="D164:E164"/>
    <mergeCell ref="F164:G164"/>
    <mergeCell ref="B165:C165"/>
    <mergeCell ref="D165:E165"/>
    <mergeCell ref="F165:G165"/>
    <mergeCell ref="B166:C166"/>
    <mergeCell ref="D166:E166"/>
    <mergeCell ref="F166:G166"/>
    <mergeCell ref="B125:B126"/>
    <mergeCell ref="C125:C126"/>
    <mergeCell ref="D125:D126"/>
    <mergeCell ref="E125:E126"/>
    <mergeCell ref="F125:F126"/>
    <mergeCell ref="G125:G126"/>
    <mergeCell ref="B159:C159"/>
    <mergeCell ref="D159:E159"/>
    <mergeCell ref="F159:G159"/>
    <mergeCell ref="B156:C157"/>
    <mergeCell ref="D156:E157"/>
    <mergeCell ref="F156:G157"/>
    <mergeCell ref="M143:M144"/>
    <mergeCell ref="B158:C158"/>
    <mergeCell ref="D158:E158"/>
    <mergeCell ref="F158:G158"/>
    <mergeCell ref="B183:C183"/>
    <mergeCell ref="D183:E183"/>
    <mergeCell ref="F183:G183"/>
    <mergeCell ref="B181:C181"/>
    <mergeCell ref="D181:E181"/>
    <mergeCell ref="F181:G181"/>
    <mergeCell ref="B182:C182"/>
    <mergeCell ref="K143:K144"/>
    <mergeCell ref="L143:L144"/>
    <mergeCell ref="D182:E182"/>
    <mergeCell ref="F182:G182"/>
    <mergeCell ref="B179:C179"/>
    <mergeCell ref="D179:E179"/>
    <mergeCell ref="F179:G179"/>
    <mergeCell ref="B180:C180"/>
    <mergeCell ref="D180:E180"/>
    <mergeCell ref="F180:G180"/>
    <mergeCell ref="B167:C167"/>
    <mergeCell ref="D167:E167"/>
    <mergeCell ref="F167:G167"/>
  </mergeCells>
  <phoneticPr fontId="3"/>
  <printOptions horizontalCentered="1"/>
  <pageMargins left="0.78740157480314965" right="0.78740157480314965" top="0.98425196850393704" bottom="0.98425196850393704" header="0.51181102362204722" footer="0.51181102362204722"/>
  <pageSetup paperSize="9" scale="78" fitToHeight="4" orientation="portrait" r:id="rId1"/>
  <headerFooter alignWithMargins="0"/>
  <rowBreaks count="3" manualBreakCount="3">
    <brk id="48" max="13" man="1"/>
    <brk id="97" max="13" man="1"/>
    <brk id="153" max="1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51FF1-5A91-412C-B052-3E2743F6CBBA}">
  <sheetPr>
    <pageSetUpPr fitToPage="1"/>
  </sheetPr>
  <dimension ref="A1:N26"/>
  <sheetViews>
    <sheetView view="pageBreakPreview" zoomScaleNormal="100" zoomScaleSheetLayoutView="100" workbookViewId="0">
      <selection sqref="A1:N1"/>
    </sheetView>
  </sheetViews>
  <sheetFormatPr defaultColWidth="9" defaultRowHeight="18.75" customHeight="1"/>
  <cols>
    <col min="1" max="1" width="18.25" style="1183" customWidth="1"/>
    <col min="2" max="7" width="8.625" style="1183" customWidth="1"/>
    <col min="8" max="16384" width="9" style="1183"/>
  </cols>
  <sheetData>
    <row r="1" spans="1:14" ht="32.1" customHeight="1">
      <c r="A1" s="2310" t="s">
        <v>1755</v>
      </c>
      <c r="B1" s="2310"/>
      <c r="C1" s="2310"/>
      <c r="D1" s="2310"/>
      <c r="E1" s="2310"/>
      <c r="F1" s="2310"/>
      <c r="G1" s="2310"/>
      <c r="H1" s="2310"/>
      <c r="I1" s="2310"/>
      <c r="J1" s="2310"/>
      <c r="K1" s="2310"/>
      <c r="L1" s="2310"/>
      <c r="M1" s="2310"/>
      <c r="N1" s="2310"/>
    </row>
    <row r="2" spans="1:14" ht="23.1" customHeight="1" thickBot="1">
      <c r="A2" s="2311" t="s">
        <v>1754</v>
      </c>
      <c r="B2" s="2311"/>
      <c r="C2" s="2311"/>
      <c r="D2" s="2311"/>
      <c r="E2" s="2311"/>
      <c r="F2" s="2311"/>
      <c r="G2" s="2311"/>
      <c r="H2" s="2311"/>
      <c r="I2" s="2311"/>
      <c r="J2" s="2311"/>
      <c r="K2" s="2311"/>
      <c r="L2" s="2311"/>
      <c r="M2" s="2311"/>
      <c r="N2" s="2311"/>
    </row>
    <row r="3" spans="1:14" ht="39.950000000000003" customHeight="1">
      <c r="A3" s="1143" t="s">
        <v>1298</v>
      </c>
      <c r="B3" s="2312" t="s">
        <v>1237</v>
      </c>
      <c r="C3" s="2312" t="s">
        <v>1236</v>
      </c>
      <c r="D3" s="2312" t="s">
        <v>1235</v>
      </c>
      <c r="E3" s="2312" t="s">
        <v>1234</v>
      </c>
      <c r="F3" s="2314" t="s">
        <v>1233</v>
      </c>
      <c r="G3" s="2308" t="s">
        <v>1232</v>
      </c>
      <c r="H3" s="2308" t="s">
        <v>1231</v>
      </c>
      <c r="I3" s="2308" t="s">
        <v>1493</v>
      </c>
      <c r="J3" s="2308" t="s">
        <v>1524</v>
      </c>
      <c r="K3" s="2308" t="s">
        <v>1523</v>
      </c>
      <c r="L3" s="2308" t="s">
        <v>1227</v>
      </c>
      <c r="M3" s="2308" t="s">
        <v>1226</v>
      </c>
      <c r="N3" s="2305" t="s">
        <v>1753</v>
      </c>
    </row>
    <row r="4" spans="1:14" ht="39.950000000000003" customHeight="1" thickBot="1">
      <c r="A4" s="1142" t="s">
        <v>1752</v>
      </c>
      <c r="B4" s="2313"/>
      <c r="C4" s="2313"/>
      <c r="D4" s="2313"/>
      <c r="E4" s="2313"/>
      <c r="F4" s="2315"/>
      <c r="G4" s="2309"/>
      <c r="H4" s="2309"/>
      <c r="I4" s="2309"/>
      <c r="J4" s="2309"/>
      <c r="K4" s="2309"/>
      <c r="L4" s="2309"/>
      <c r="M4" s="2309"/>
      <c r="N4" s="2306"/>
    </row>
    <row r="5" spans="1:14" ht="39.950000000000003" customHeight="1">
      <c r="A5" s="1140" t="s">
        <v>1751</v>
      </c>
      <c r="B5" s="1201">
        <v>50000</v>
      </c>
      <c r="C5" s="1201">
        <v>53800</v>
      </c>
      <c r="D5" s="1200">
        <v>55300</v>
      </c>
      <c r="E5" s="1200">
        <v>56800</v>
      </c>
      <c r="F5" s="1199">
        <v>57600</v>
      </c>
      <c r="G5" s="1198">
        <v>59200</v>
      </c>
      <c r="H5" s="1198">
        <v>62100</v>
      </c>
      <c r="I5" s="1198">
        <v>61700</v>
      </c>
      <c r="J5" s="1198">
        <v>62400</v>
      </c>
      <c r="K5" s="1198">
        <v>63900</v>
      </c>
      <c r="L5" s="1198">
        <v>66100</v>
      </c>
      <c r="M5" s="1198">
        <v>68300</v>
      </c>
      <c r="N5" s="1197">
        <v>69000</v>
      </c>
    </row>
    <row r="6" spans="1:14" ht="39.950000000000003" customHeight="1">
      <c r="A6" s="1140" t="s">
        <v>1750</v>
      </c>
      <c r="B6" s="1201">
        <v>11200</v>
      </c>
      <c r="C6" s="1201">
        <v>12800</v>
      </c>
      <c r="D6" s="1200">
        <v>13700</v>
      </c>
      <c r="E6" s="1200">
        <v>14400</v>
      </c>
      <c r="F6" s="1199">
        <v>14800</v>
      </c>
      <c r="G6" s="1198">
        <v>15700</v>
      </c>
      <c r="H6" s="1198">
        <v>16800</v>
      </c>
      <c r="I6" s="1198">
        <v>17200</v>
      </c>
      <c r="J6" s="1198">
        <v>18500</v>
      </c>
      <c r="K6" s="1198">
        <v>19400</v>
      </c>
      <c r="L6" s="1198">
        <v>20300</v>
      </c>
      <c r="M6" s="1198">
        <v>21500</v>
      </c>
      <c r="N6" s="1197">
        <v>22600</v>
      </c>
    </row>
    <row r="7" spans="1:14" ht="39.950000000000003" customHeight="1">
      <c r="A7" s="1140" t="s">
        <v>1749</v>
      </c>
      <c r="B7" s="1201">
        <v>7400</v>
      </c>
      <c r="C7" s="1201">
        <v>7900</v>
      </c>
      <c r="D7" s="1200">
        <v>8100</v>
      </c>
      <c r="E7" s="1200">
        <v>8400</v>
      </c>
      <c r="F7" s="1199">
        <v>8400</v>
      </c>
      <c r="G7" s="1198">
        <v>9100</v>
      </c>
      <c r="H7" s="1198">
        <v>9400</v>
      </c>
      <c r="I7" s="1198">
        <v>9500</v>
      </c>
      <c r="J7" s="1198">
        <v>10300</v>
      </c>
      <c r="K7" s="1198">
        <v>10500</v>
      </c>
      <c r="L7" s="1198">
        <v>10800</v>
      </c>
      <c r="M7" s="1198">
        <v>11200</v>
      </c>
      <c r="N7" s="1197">
        <v>11600</v>
      </c>
    </row>
    <row r="8" spans="1:14" ht="39.950000000000003" customHeight="1">
      <c r="A8" s="1140" t="s">
        <v>1748</v>
      </c>
      <c r="B8" s="1201">
        <v>3400</v>
      </c>
      <c r="C8" s="1201">
        <v>3700</v>
      </c>
      <c r="D8" s="1200">
        <v>3800</v>
      </c>
      <c r="E8" s="1200">
        <v>4000</v>
      </c>
      <c r="F8" s="1199">
        <v>4100</v>
      </c>
      <c r="G8" s="1198">
        <v>4400</v>
      </c>
      <c r="H8" s="1198">
        <v>4600</v>
      </c>
      <c r="I8" s="1198">
        <v>4700</v>
      </c>
      <c r="J8" s="1198">
        <v>4900</v>
      </c>
      <c r="K8" s="1198">
        <v>5000</v>
      </c>
      <c r="L8" s="1198">
        <v>5200</v>
      </c>
      <c r="M8" s="1198">
        <v>5700</v>
      </c>
      <c r="N8" s="1197">
        <v>5900</v>
      </c>
    </row>
    <row r="9" spans="1:14" ht="39.950000000000003" customHeight="1">
      <c r="A9" s="1140" t="s">
        <v>1747</v>
      </c>
      <c r="B9" s="1201">
        <v>30300</v>
      </c>
      <c r="C9" s="1201">
        <v>33500</v>
      </c>
      <c r="D9" s="1200">
        <v>35100</v>
      </c>
      <c r="E9" s="1200">
        <v>36800</v>
      </c>
      <c r="F9" s="1199">
        <v>37300</v>
      </c>
      <c r="G9" s="1198">
        <v>39700</v>
      </c>
      <c r="H9" s="1198">
        <v>41800</v>
      </c>
      <c r="I9" s="1198">
        <v>41900</v>
      </c>
      <c r="J9" s="1198">
        <v>44600</v>
      </c>
      <c r="K9" s="1198">
        <v>46600</v>
      </c>
      <c r="L9" s="1198">
        <v>48700</v>
      </c>
      <c r="M9" s="1198">
        <v>50600</v>
      </c>
      <c r="N9" s="1197">
        <v>51500</v>
      </c>
    </row>
    <row r="10" spans="1:14" ht="39.950000000000003" customHeight="1">
      <c r="A10" s="1140" t="s">
        <v>1746</v>
      </c>
      <c r="B10" s="1201">
        <v>4900</v>
      </c>
      <c r="C10" s="1201">
        <v>5200</v>
      </c>
      <c r="D10" s="1200">
        <v>5600</v>
      </c>
      <c r="E10" s="1200">
        <v>5800</v>
      </c>
      <c r="F10" s="1199">
        <v>5800</v>
      </c>
      <c r="G10" s="1198">
        <v>6000</v>
      </c>
      <c r="H10" s="1198">
        <v>6100</v>
      </c>
      <c r="I10" s="1198">
        <v>6000</v>
      </c>
      <c r="J10" s="1198">
        <v>6200</v>
      </c>
      <c r="K10" s="1198">
        <v>6400</v>
      </c>
      <c r="L10" s="1198">
        <v>6700</v>
      </c>
      <c r="M10" s="1198">
        <v>6700</v>
      </c>
      <c r="N10" s="1197">
        <v>6700</v>
      </c>
    </row>
    <row r="11" spans="1:14" ht="39.950000000000003" customHeight="1">
      <c r="A11" s="1140" t="s">
        <v>1745</v>
      </c>
      <c r="B11" s="1201">
        <v>7900</v>
      </c>
      <c r="C11" s="1201">
        <v>8800</v>
      </c>
      <c r="D11" s="1200">
        <v>9400</v>
      </c>
      <c r="E11" s="1200">
        <v>10100</v>
      </c>
      <c r="F11" s="1199">
        <v>10600</v>
      </c>
      <c r="G11" s="1198">
        <v>11500</v>
      </c>
      <c r="H11" s="1198">
        <v>12400</v>
      </c>
      <c r="I11" s="1198">
        <v>12600</v>
      </c>
      <c r="J11" s="1198">
        <v>13400</v>
      </c>
      <c r="K11" s="1198">
        <v>13900</v>
      </c>
      <c r="L11" s="1198">
        <v>14500</v>
      </c>
      <c r="M11" s="1198">
        <v>14900</v>
      </c>
      <c r="N11" s="1197">
        <v>15200</v>
      </c>
    </row>
    <row r="12" spans="1:14" ht="39.950000000000003" customHeight="1">
      <c r="A12" s="1140" t="s">
        <v>1744</v>
      </c>
      <c r="B12" s="1201">
        <v>11400</v>
      </c>
      <c r="C12" s="1201">
        <v>12600</v>
      </c>
      <c r="D12" s="1200">
        <v>13400</v>
      </c>
      <c r="E12" s="1200">
        <v>14100</v>
      </c>
      <c r="F12" s="1199">
        <v>14900</v>
      </c>
      <c r="G12" s="1198">
        <v>16200</v>
      </c>
      <c r="H12" s="1198">
        <v>17600</v>
      </c>
      <c r="I12" s="1198">
        <v>18000</v>
      </c>
      <c r="J12" s="1198">
        <v>19200</v>
      </c>
      <c r="K12" s="1198">
        <v>20600</v>
      </c>
      <c r="L12" s="1198">
        <v>22400</v>
      </c>
      <c r="M12" s="1198">
        <v>24000</v>
      </c>
      <c r="N12" s="1197">
        <v>24800</v>
      </c>
    </row>
    <row r="13" spans="1:14" ht="39.950000000000003" customHeight="1">
      <c r="A13" s="1140" t="s">
        <v>1743</v>
      </c>
      <c r="B13" s="1201">
        <v>6100</v>
      </c>
      <c r="C13" s="1201">
        <v>7000</v>
      </c>
      <c r="D13" s="1200">
        <v>7400</v>
      </c>
      <c r="E13" s="1200">
        <v>8100</v>
      </c>
      <c r="F13" s="1199">
        <v>8700</v>
      </c>
      <c r="G13" s="1198">
        <v>9900</v>
      </c>
      <c r="H13" s="1198">
        <v>11400</v>
      </c>
      <c r="I13" s="1198">
        <v>11800</v>
      </c>
      <c r="J13" s="1198">
        <v>12500</v>
      </c>
      <c r="K13" s="1198">
        <v>13200</v>
      </c>
      <c r="L13" s="1198">
        <v>14000</v>
      </c>
      <c r="M13" s="1198">
        <v>15100</v>
      </c>
      <c r="N13" s="1197">
        <v>15400</v>
      </c>
    </row>
    <row r="14" spans="1:14" ht="39.950000000000003" customHeight="1">
      <c r="A14" s="1140" t="s">
        <v>1742</v>
      </c>
      <c r="B14" s="1201">
        <v>23800</v>
      </c>
      <c r="C14" s="1201">
        <v>26200</v>
      </c>
      <c r="D14" s="1200">
        <v>27300</v>
      </c>
      <c r="E14" s="1200">
        <v>28600</v>
      </c>
      <c r="F14" s="1199">
        <v>29300</v>
      </c>
      <c r="G14" s="1198">
        <v>30600</v>
      </c>
      <c r="H14" s="1198">
        <v>31900</v>
      </c>
      <c r="I14" s="1198">
        <v>31900</v>
      </c>
      <c r="J14" s="1198">
        <v>33100</v>
      </c>
      <c r="K14" s="1198">
        <v>34600</v>
      </c>
      <c r="L14" s="1198">
        <v>35900</v>
      </c>
      <c r="M14" s="1198">
        <v>37000</v>
      </c>
      <c r="N14" s="1197">
        <v>37600</v>
      </c>
    </row>
    <row r="15" spans="1:14" ht="39.950000000000003" customHeight="1">
      <c r="A15" s="1140" t="s">
        <v>1741</v>
      </c>
      <c r="B15" s="1201">
        <v>2400</v>
      </c>
      <c r="C15" s="1201">
        <v>2500</v>
      </c>
      <c r="D15" s="1200">
        <v>2700</v>
      </c>
      <c r="E15" s="1200">
        <v>2800</v>
      </c>
      <c r="F15" s="1199">
        <v>2800</v>
      </c>
      <c r="G15" s="1198">
        <v>3000</v>
      </c>
      <c r="H15" s="1198">
        <v>3300</v>
      </c>
      <c r="I15" s="1198">
        <v>3400</v>
      </c>
      <c r="J15" s="1198">
        <v>3600</v>
      </c>
      <c r="K15" s="1198">
        <v>4300</v>
      </c>
      <c r="L15" s="1198">
        <v>4700</v>
      </c>
      <c r="M15" s="1198">
        <v>5200</v>
      </c>
      <c r="N15" s="1197">
        <v>5300</v>
      </c>
    </row>
    <row r="16" spans="1:14" ht="39.950000000000003" customHeight="1">
      <c r="A16" s="1140" t="s">
        <v>1740</v>
      </c>
      <c r="B16" s="1201">
        <v>24600</v>
      </c>
      <c r="C16" s="1201">
        <v>26900</v>
      </c>
      <c r="D16" s="1200">
        <v>27800</v>
      </c>
      <c r="E16" s="1200">
        <v>28600</v>
      </c>
      <c r="F16" s="1199">
        <v>29100</v>
      </c>
      <c r="G16" s="1198">
        <v>30400</v>
      </c>
      <c r="H16" s="1198">
        <v>31900</v>
      </c>
      <c r="I16" s="1198">
        <v>32100</v>
      </c>
      <c r="J16" s="1198">
        <v>33100</v>
      </c>
      <c r="K16" s="1198">
        <v>34700</v>
      </c>
      <c r="L16" s="1198">
        <v>36500</v>
      </c>
      <c r="M16" s="1198">
        <v>38200</v>
      </c>
      <c r="N16" s="1197">
        <v>39700</v>
      </c>
    </row>
    <row r="17" spans="1:14" ht="39.950000000000003" customHeight="1">
      <c r="A17" s="1140" t="s">
        <v>1739</v>
      </c>
      <c r="B17" s="1201">
        <v>9100</v>
      </c>
      <c r="C17" s="1201">
        <v>10100</v>
      </c>
      <c r="D17" s="1200">
        <v>11000</v>
      </c>
      <c r="E17" s="1200">
        <v>11700</v>
      </c>
      <c r="F17" s="1199">
        <v>12100</v>
      </c>
      <c r="G17" s="1198">
        <v>12700</v>
      </c>
      <c r="H17" s="1198">
        <v>14000</v>
      </c>
      <c r="I17" s="1198">
        <v>14300</v>
      </c>
      <c r="J17" s="1198">
        <v>15000</v>
      </c>
      <c r="K17" s="1198">
        <v>15500</v>
      </c>
      <c r="L17" s="1198">
        <v>16400</v>
      </c>
      <c r="M17" s="1198">
        <v>17200</v>
      </c>
      <c r="N17" s="1197">
        <v>18000</v>
      </c>
    </row>
    <row r="18" spans="1:14" ht="39.950000000000003" customHeight="1">
      <c r="A18" s="1140" t="s">
        <v>1738</v>
      </c>
      <c r="B18" s="1201">
        <v>2300</v>
      </c>
      <c r="C18" s="1201">
        <v>2500</v>
      </c>
      <c r="D18" s="1200">
        <v>2600</v>
      </c>
      <c r="E18" s="1200">
        <v>2800</v>
      </c>
      <c r="F18" s="1199">
        <v>2800</v>
      </c>
      <c r="G18" s="1198">
        <v>3100</v>
      </c>
      <c r="H18" s="1198">
        <v>3400</v>
      </c>
      <c r="I18" s="1198">
        <v>3600</v>
      </c>
      <c r="J18" s="1198">
        <v>4000</v>
      </c>
      <c r="K18" s="1198">
        <v>4400</v>
      </c>
      <c r="L18" s="1198">
        <v>4900</v>
      </c>
      <c r="M18" s="1198">
        <v>5900</v>
      </c>
      <c r="N18" s="1197">
        <v>6900</v>
      </c>
    </row>
    <row r="19" spans="1:14" ht="39.950000000000003" customHeight="1">
      <c r="A19" s="1140" t="s">
        <v>1737</v>
      </c>
      <c r="B19" s="1201">
        <v>18700</v>
      </c>
      <c r="C19" s="1201">
        <v>20200</v>
      </c>
      <c r="D19" s="1200">
        <v>21400</v>
      </c>
      <c r="E19" s="1200">
        <v>22200</v>
      </c>
      <c r="F19" s="1199">
        <v>22700</v>
      </c>
      <c r="G19" s="1198">
        <v>23700</v>
      </c>
      <c r="H19" s="1198">
        <v>24300</v>
      </c>
      <c r="I19" s="1198">
        <v>23600</v>
      </c>
      <c r="J19" s="1198">
        <v>24100</v>
      </c>
      <c r="K19" s="1198">
        <v>24500</v>
      </c>
      <c r="L19" s="1198">
        <v>25000</v>
      </c>
      <c r="M19" s="1198">
        <v>25500</v>
      </c>
      <c r="N19" s="1197">
        <v>25600</v>
      </c>
    </row>
    <row r="20" spans="1:14" ht="39.950000000000003" customHeight="1">
      <c r="A20" s="1140" t="s">
        <v>1736</v>
      </c>
      <c r="B20" s="1201">
        <v>1900</v>
      </c>
      <c r="C20" s="1201">
        <v>2400</v>
      </c>
      <c r="D20" s="1200">
        <v>2800</v>
      </c>
      <c r="E20" s="1200">
        <v>3100</v>
      </c>
      <c r="F20" s="1199">
        <v>3400</v>
      </c>
      <c r="G20" s="1198">
        <v>3700</v>
      </c>
      <c r="H20" s="1198">
        <v>4000</v>
      </c>
      <c r="I20" s="1198">
        <v>4200</v>
      </c>
      <c r="J20" s="1198">
        <v>4600</v>
      </c>
      <c r="K20" s="1198">
        <v>4800</v>
      </c>
      <c r="L20" s="1198">
        <v>5100</v>
      </c>
      <c r="M20" s="1198">
        <v>5300</v>
      </c>
      <c r="N20" s="1197">
        <v>5500</v>
      </c>
    </row>
    <row r="21" spans="1:14" ht="39.950000000000003" customHeight="1">
      <c r="A21" s="1194" t="s">
        <v>1735</v>
      </c>
      <c r="B21" s="1193">
        <v>1900</v>
      </c>
      <c r="C21" s="1193">
        <v>2200</v>
      </c>
      <c r="D21" s="1193">
        <v>2400</v>
      </c>
      <c r="E21" s="1193">
        <v>2600</v>
      </c>
      <c r="F21" s="1192">
        <v>2700</v>
      </c>
      <c r="G21" s="1191">
        <v>2900</v>
      </c>
      <c r="H21" s="1191">
        <v>3200</v>
      </c>
      <c r="I21" s="1196">
        <v>3400</v>
      </c>
      <c r="J21" s="1191">
        <v>3700</v>
      </c>
      <c r="K21" s="1191">
        <v>4000</v>
      </c>
      <c r="L21" s="1191">
        <v>4300</v>
      </c>
      <c r="M21" s="1191">
        <v>4700</v>
      </c>
      <c r="N21" s="1195">
        <v>4900</v>
      </c>
    </row>
    <row r="22" spans="1:14" ht="39.950000000000003" customHeight="1">
      <c r="A22" s="1194" t="s">
        <v>1734</v>
      </c>
      <c r="B22" s="1193">
        <v>1200</v>
      </c>
      <c r="C22" s="1193">
        <v>1500</v>
      </c>
      <c r="D22" s="1193">
        <v>1700</v>
      </c>
      <c r="E22" s="1193">
        <v>1900</v>
      </c>
      <c r="F22" s="1192">
        <v>2100</v>
      </c>
      <c r="G22" s="1191">
        <v>2200</v>
      </c>
      <c r="H22" s="1191">
        <v>2400</v>
      </c>
      <c r="I22" s="1191">
        <v>2500</v>
      </c>
      <c r="J22" s="1191">
        <v>2600</v>
      </c>
      <c r="K22" s="1191">
        <v>2700</v>
      </c>
      <c r="L22" s="1191">
        <v>3000</v>
      </c>
      <c r="M22" s="1191">
        <v>3200</v>
      </c>
      <c r="N22" s="1195">
        <v>3300</v>
      </c>
    </row>
    <row r="23" spans="1:14" ht="39.950000000000003" customHeight="1">
      <c r="A23" s="1194" t="s">
        <v>1733</v>
      </c>
      <c r="B23" s="1193">
        <v>2000</v>
      </c>
      <c r="C23" s="1193">
        <v>3100</v>
      </c>
      <c r="D23" s="1193">
        <v>3700</v>
      </c>
      <c r="E23" s="1193">
        <v>4300</v>
      </c>
      <c r="F23" s="1192">
        <v>4900</v>
      </c>
      <c r="G23" s="1191">
        <v>5300</v>
      </c>
      <c r="H23" s="1191">
        <v>5900</v>
      </c>
      <c r="I23" s="1191">
        <v>6100</v>
      </c>
      <c r="J23" s="1191">
        <v>6500</v>
      </c>
      <c r="K23" s="1191">
        <v>6800</v>
      </c>
      <c r="L23" s="1191">
        <v>7100</v>
      </c>
      <c r="M23" s="1191">
        <v>7400</v>
      </c>
      <c r="N23" s="1195">
        <v>7400</v>
      </c>
    </row>
    <row r="24" spans="1:14" ht="39.950000000000003" customHeight="1" thickBot="1">
      <c r="A24" s="1194" t="s">
        <v>1732</v>
      </c>
      <c r="B24" s="1193">
        <v>13700</v>
      </c>
      <c r="C24" s="1193">
        <v>14700</v>
      </c>
      <c r="D24" s="1193">
        <v>15100</v>
      </c>
      <c r="E24" s="1193">
        <v>15500</v>
      </c>
      <c r="F24" s="1192">
        <v>15600</v>
      </c>
      <c r="G24" s="1191">
        <v>16600</v>
      </c>
      <c r="H24" s="1191">
        <v>17400</v>
      </c>
      <c r="I24" s="1191">
        <v>17100</v>
      </c>
      <c r="J24" s="1191">
        <v>17800</v>
      </c>
      <c r="K24" s="1190">
        <v>18400</v>
      </c>
      <c r="L24" s="1190">
        <v>18600</v>
      </c>
      <c r="M24" s="1190">
        <v>18800</v>
      </c>
      <c r="N24" s="1189">
        <v>18700</v>
      </c>
    </row>
    <row r="25" spans="1:14" ht="39.950000000000003" customHeight="1" thickBot="1">
      <c r="A25" s="1188" t="s">
        <v>434</v>
      </c>
      <c r="B25" s="1187">
        <f t="shared" ref="B25:M25" si="0">SUM(B5:B24)</f>
        <v>234200</v>
      </c>
      <c r="C25" s="1187">
        <f t="shared" si="0"/>
        <v>257600</v>
      </c>
      <c r="D25" s="1187">
        <f t="shared" si="0"/>
        <v>270300</v>
      </c>
      <c r="E25" s="1187">
        <f t="shared" si="0"/>
        <v>282600</v>
      </c>
      <c r="F25" s="1186">
        <f t="shared" si="0"/>
        <v>289700</v>
      </c>
      <c r="G25" s="1187">
        <f t="shared" si="0"/>
        <v>305900</v>
      </c>
      <c r="H25" s="1186">
        <f t="shared" si="0"/>
        <v>323900</v>
      </c>
      <c r="I25" s="1185">
        <f t="shared" si="0"/>
        <v>325600</v>
      </c>
      <c r="J25" s="1185">
        <f t="shared" si="0"/>
        <v>340100</v>
      </c>
      <c r="K25" s="1185">
        <f t="shared" si="0"/>
        <v>354200</v>
      </c>
      <c r="L25" s="1185">
        <f t="shared" si="0"/>
        <v>370200</v>
      </c>
      <c r="M25" s="1185">
        <f t="shared" si="0"/>
        <v>386400</v>
      </c>
      <c r="N25" s="1184">
        <v>395400</v>
      </c>
    </row>
    <row r="26" spans="1:14" ht="39.950000000000003" customHeight="1">
      <c r="A26" s="2307" t="s">
        <v>1731</v>
      </c>
      <c r="B26" s="2307"/>
      <c r="C26" s="2307"/>
      <c r="D26" s="2307"/>
      <c r="E26" s="2307"/>
      <c r="F26" s="2307"/>
      <c r="G26" s="2307"/>
      <c r="H26" s="2307"/>
      <c r="I26" s="2307"/>
      <c r="J26" s="2307"/>
      <c r="K26" s="2307"/>
      <c r="L26" s="2307"/>
      <c r="M26" s="2307"/>
      <c r="N26" s="2307"/>
    </row>
  </sheetData>
  <mergeCells count="16">
    <mergeCell ref="N3:N4"/>
    <mergeCell ref="A26:N26"/>
    <mergeCell ref="M3:M4"/>
    <mergeCell ref="A1:N1"/>
    <mergeCell ref="A2:N2"/>
    <mergeCell ref="B3:B4"/>
    <mergeCell ref="C3:C4"/>
    <mergeCell ref="D3:D4"/>
    <mergeCell ref="E3:E4"/>
    <mergeCell ref="F3:F4"/>
    <mergeCell ref="G3:G4"/>
    <mergeCell ref="H3:H4"/>
    <mergeCell ref="I3:I4"/>
    <mergeCell ref="J3:J4"/>
    <mergeCell ref="K3:K4"/>
    <mergeCell ref="L3:L4"/>
  </mergeCells>
  <phoneticPr fontId="3"/>
  <pageMargins left="0.78740157480314965" right="0.78740157480314965" top="0.98425196850393704" bottom="0.98425196850393704" header="0.51181102362204722" footer="0.51181102362204722"/>
  <pageSetup paperSize="9" scale="59"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4C5D2-5052-48B7-AC56-3560A26788B0}">
  <dimension ref="A1:J23"/>
  <sheetViews>
    <sheetView view="pageBreakPreview" zoomScaleNormal="100" zoomScaleSheetLayoutView="100" workbookViewId="0">
      <selection activeCell="E52" sqref="E52"/>
    </sheetView>
  </sheetViews>
  <sheetFormatPr defaultRowHeight="13.5"/>
  <cols>
    <col min="1" max="1" width="14.25" style="664" customWidth="1"/>
    <col min="2" max="4" width="17.875" style="664" customWidth="1"/>
    <col min="5" max="6" width="5.875" style="664" customWidth="1"/>
    <col min="7" max="16384" width="9" style="664"/>
  </cols>
  <sheetData>
    <row r="1" spans="1:10" ht="18.75">
      <c r="A1" s="677" t="s">
        <v>1249</v>
      </c>
    </row>
    <row r="2" spans="1:10" ht="14.25" thickBot="1">
      <c r="D2" s="665" t="s">
        <v>1248</v>
      </c>
    </row>
    <row r="3" spans="1:10" s="674" customFormat="1" ht="21" customHeight="1">
      <c r="A3" s="676" t="s">
        <v>1247</v>
      </c>
      <c r="B3" s="675" t="s">
        <v>1246</v>
      </c>
      <c r="C3" s="675" t="s">
        <v>1245</v>
      </c>
      <c r="D3" s="675" t="s">
        <v>434</v>
      </c>
    </row>
    <row r="4" spans="1:10" ht="21" customHeight="1">
      <c r="A4" s="671" t="s">
        <v>1244</v>
      </c>
      <c r="B4" s="669">
        <v>89908</v>
      </c>
      <c r="C4" s="669">
        <v>27622</v>
      </c>
      <c r="D4" s="669">
        <v>117530</v>
      </c>
    </row>
    <row r="5" spans="1:10" ht="21" customHeight="1">
      <c r="A5" s="671" t="s">
        <v>1243</v>
      </c>
      <c r="B5" s="669">
        <v>91384</v>
      </c>
      <c r="C5" s="669">
        <v>28772</v>
      </c>
      <c r="D5" s="669">
        <v>120156</v>
      </c>
    </row>
    <row r="6" spans="1:10" ht="21" customHeight="1">
      <c r="A6" s="671" t="s">
        <v>1242</v>
      </c>
      <c r="B6" s="670">
        <v>92583</v>
      </c>
      <c r="C6" s="669">
        <v>29932</v>
      </c>
      <c r="D6" s="669">
        <v>122515</v>
      </c>
    </row>
    <row r="7" spans="1:10" ht="21" customHeight="1">
      <c r="A7" s="671" t="s">
        <v>1241</v>
      </c>
      <c r="B7" s="669">
        <v>93288</v>
      </c>
      <c r="C7" s="669">
        <v>31177</v>
      </c>
      <c r="D7" s="669">
        <v>124465</v>
      </c>
    </row>
    <row r="8" spans="1:10" ht="21" customHeight="1">
      <c r="A8" s="671" t="s">
        <v>1240</v>
      </c>
      <c r="B8" s="669">
        <v>94927</v>
      </c>
      <c r="C8" s="669">
        <v>32519</v>
      </c>
      <c r="D8" s="669">
        <v>127446</v>
      </c>
      <c r="J8" s="673"/>
    </row>
    <row r="9" spans="1:10" ht="21" customHeight="1">
      <c r="A9" s="671" t="s">
        <v>1239</v>
      </c>
      <c r="B9" s="669">
        <v>96124</v>
      </c>
      <c r="C9" s="669">
        <v>34236</v>
      </c>
      <c r="D9" s="669">
        <v>130360</v>
      </c>
      <c r="J9" s="673"/>
    </row>
    <row r="10" spans="1:10" ht="21" customHeight="1">
      <c r="A10" s="671" t="s">
        <v>1238</v>
      </c>
      <c r="B10" s="669">
        <v>96156</v>
      </c>
      <c r="C10" s="669">
        <v>35972</v>
      </c>
      <c r="D10" s="669">
        <v>132128</v>
      </c>
    </row>
    <row r="11" spans="1:10" ht="21" customHeight="1">
      <c r="A11" s="671" t="s">
        <v>1237</v>
      </c>
      <c r="B11" s="669">
        <v>95928</v>
      </c>
      <c r="C11" s="669">
        <v>37868</v>
      </c>
      <c r="D11" s="669">
        <v>133796</v>
      </c>
    </row>
    <row r="12" spans="1:10" ht="21" customHeight="1">
      <c r="A12" s="671" t="s">
        <v>1236</v>
      </c>
      <c r="B12" s="669">
        <v>95743</v>
      </c>
      <c r="C12" s="669">
        <v>40085</v>
      </c>
      <c r="D12" s="669">
        <v>135828</v>
      </c>
    </row>
    <row r="13" spans="1:10" ht="21" customHeight="1">
      <c r="A13" s="671" t="s">
        <v>1235</v>
      </c>
      <c r="B13" s="669">
        <v>96244</v>
      </c>
      <c r="C13" s="669">
        <v>41622</v>
      </c>
      <c r="D13" s="669">
        <v>137866</v>
      </c>
    </row>
    <row r="14" spans="1:10" ht="21" customHeight="1">
      <c r="A14" s="671" t="s">
        <v>1234</v>
      </c>
      <c r="B14" s="669">
        <v>96898</v>
      </c>
      <c r="C14" s="669">
        <v>43058</v>
      </c>
      <c r="D14" s="669">
        <v>139956</v>
      </c>
    </row>
    <row r="15" spans="1:10" ht="21" customHeight="1">
      <c r="A15" s="671" t="s">
        <v>1233</v>
      </c>
      <c r="B15" s="669">
        <v>97783</v>
      </c>
      <c r="C15" s="669">
        <v>44333</v>
      </c>
      <c r="D15" s="669">
        <v>142116</v>
      </c>
    </row>
    <row r="16" spans="1:10" ht="21" customHeight="1">
      <c r="A16" s="671" t="s">
        <v>1232</v>
      </c>
      <c r="B16" s="669">
        <v>98731</v>
      </c>
      <c r="C16" s="669">
        <v>45988</v>
      </c>
      <c r="D16" s="669">
        <v>144719</v>
      </c>
    </row>
    <row r="17" spans="1:4" ht="21" customHeight="1">
      <c r="A17" s="671" t="s">
        <v>1231</v>
      </c>
      <c r="B17" s="669">
        <v>99772</v>
      </c>
      <c r="C17" s="669">
        <v>47981</v>
      </c>
      <c r="D17" s="669">
        <v>147753</v>
      </c>
    </row>
    <row r="18" spans="1:4" ht="21" customHeight="1">
      <c r="A18" s="671" t="s">
        <v>1230</v>
      </c>
      <c r="B18" s="669">
        <v>100645</v>
      </c>
      <c r="C18" s="669">
        <v>50082</v>
      </c>
      <c r="D18" s="669">
        <v>150727</v>
      </c>
    </row>
    <row r="19" spans="1:4" ht="21" customHeight="1">
      <c r="A19" s="672" t="s">
        <v>1229</v>
      </c>
      <c r="B19" s="670">
        <v>101715</v>
      </c>
      <c r="C19" s="669">
        <v>51716</v>
      </c>
      <c r="D19" s="669">
        <v>153431</v>
      </c>
    </row>
    <row r="20" spans="1:4" ht="21" customHeight="1">
      <c r="A20" s="672" t="s">
        <v>1228</v>
      </c>
      <c r="B20" s="670">
        <v>103587</v>
      </c>
      <c r="C20" s="669">
        <v>52864</v>
      </c>
      <c r="D20" s="669">
        <v>156451</v>
      </c>
    </row>
    <row r="21" spans="1:4" ht="21" customHeight="1">
      <c r="A21" s="671" t="s">
        <v>1227</v>
      </c>
      <c r="B21" s="670">
        <v>104973</v>
      </c>
      <c r="C21" s="669">
        <v>54093</v>
      </c>
      <c r="D21" s="669">
        <v>159066</v>
      </c>
    </row>
    <row r="22" spans="1:4" ht="21" customHeight="1" thickBot="1">
      <c r="A22" s="668" t="s">
        <v>1226</v>
      </c>
      <c r="B22" s="667">
        <v>106668</v>
      </c>
      <c r="C22" s="666">
        <v>55655</v>
      </c>
      <c r="D22" s="666">
        <f>SUM(B22:C22)</f>
        <v>162323</v>
      </c>
    </row>
    <row r="23" spans="1:4">
      <c r="D23" s="665" t="s">
        <v>1225</v>
      </c>
    </row>
  </sheetData>
  <phoneticPr fontId="3"/>
  <printOptions horizontalCentered="1"/>
  <pageMargins left="0.78740157480314965" right="0.78740157480314965" top="0.98425196850393704" bottom="0.98425196850393704" header="0.51181102362204722" footer="0.51181102362204722"/>
  <pageSetup paperSize="9" scale="94"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5421C-042E-499C-B268-9CCCB2A8451A}">
  <sheetPr>
    <pageSetUpPr fitToPage="1"/>
  </sheetPr>
  <dimension ref="A1:Q47"/>
  <sheetViews>
    <sheetView view="pageBreakPreview" zoomScaleNormal="100" zoomScaleSheetLayoutView="100" workbookViewId="0"/>
  </sheetViews>
  <sheetFormatPr defaultRowHeight="13.5"/>
  <cols>
    <col min="1" max="1" width="17.5" style="1" customWidth="1"/>
    <col min="2" max="9" width="8.625" style="124" customWidth="1"/>
    <col min="10" max="13" width="8.625" style="1" customWidth="1"/>
    <col min="14" max="17" width="5.625" style="1" customWidth="1"/>
    <col min="18" max="18" width="10.625" style="1" customWidth="1"/>
    <col min="19" max="16384" width="9" style="1"/>
  </cols>
  <sheetData>
    <row r="1" spans="1:17" ht="36" customHeight="1">
      <c r="A1" s="1231" t="s">
        <v>1772</v>
      </c>
      <c r="B1" s="1229"/>
      <c r="C1" s="1229"/>
      <c r="D1" s="1226"/>
      <c r="E1" s="1226"/>
      <c r="F1" s="1226"/>
      <c r="G1" s="1226"/>
      <c r="H1" s="1226"/>
      <c r="I1" s="1226"/>
    </row>
    <row r="2" spans="1:17" ht="23.25" customHeight="1">
      <c r="A2" s="1230"/>
      <c r="B2" s="1229"/>
      <c r="C2" s="1229"/>
      <c r="D2" s="1226"/>
      <c r="E2" s="1226"/>
      <c r="F2" s="1226"/>
      <c r="G2" s="1226"/>
      <c r="H2" s="1226"/>
      <c r="I2" s="1226"/>
    </row>
    <row r="3" spans="1:17" ht="23.25" customHeight="1">
      <c r="A3" s="1230"/>
      <c r="B3" s="1229"/>
      <c r="C3" s="1229"/>
      <c r="D3" s="1226"/>
      <c r="E3" s="1226"/>
      <c r="F3" s="1226"/>
      <c r="G3" s="1226"/>
      <c r="H3" s="1226"/>
      <c r="I3" s="1226"/>
    </row>
    <row r="4" spans="1:17" ht="17.25" customHeight="1" thickBot="1">
      <c r="A4" s="1228"/>
      <c r="B4" s="1227"/>
      <c r="C4" s="1226"/>
      <c r="D4" s="1226"/>
      <c r="E4" s="1226"/>
      <c r="F4" s="1226"/>
      <c r="G4" s="1225"/>
      <c r="H4" s="1225"/>
      <c r="I4" s="270"/>
      <c r="P4" s="270" t="s">
        <v>1771</v>
      </c>
    </row>
    <row r="5" spans="1:17" s="308" customFormat="1" ht="30" customHeight="1">
      <c r="A5" s="308" t="s">
        <v>1770</v>
      </c>
      <c r="B5" s="2318" t="s">
        <v>1769</v>
      </c>
      <c r="C5" s="2319"/>
      <c r="D5" s="2320" t="s">
        <v>1768</v>
      </c>
      <c r="E5" s="2321"/>
      <c r="F5" s="2322" t="s">
        <v>1767</v>
      </c>
      <c r="G5" s="2323"/>
      <c r="H5" s="2329" t="s">
        <v>1766</v>
      </c>
      <c r="I5" s="2330"/>
      <c r="J5" s="2320" t="s">
        <v>1765</v>
      </c>
      <c r="K5" s="2321"/>
      <c r="L5" s="2320" t="s">
        <v>1764</v>
      </c>
      <c r="M5" s="2321"/>
      <c r="N5" s="2325" t="s">
        <v>1763</v>
      </c>
      <c r="O5" s="2326"/>
      <c r="P5" s="2325" t="s">
        <v>1762</v>
      </c>
      <c r="Q5" s="2331"/>
    </row>
    <row r="6" spans="1:17" s="308" customFormat="1" ht="30" customHeight="1" thickBot="1">
      <c r="A6" s="433" t="s">
        <v>1761</v>
      </c>
      <c r="B6" s="1219" t="s">
        <v>1760</v>
      </c>
      <c r="C6" s="1224" t="s">
        <v>1758</v>
      </c>
      <c r="D6" s="1223" t="s">
        <v>1759</v>
      </c>
      <c r="E6" s="1222" t="s">
        <v>1758</v>
      </c>
      <c r="F6" s="1219" t="s">
        <v>1759</v>
      </c>
      <c r="G6" s="1222" t="s">
        <v>1758</v>
      </c>
      <c r="H6" s="1219" t="s">
        <v>1759</v>
      </c>
      <c r="I6" s="1221" t="s">
        <v>1758</v>
      </c>
      <c r="J6" s="1219" t="s">
        <v>1759</v>
      </c>
      <c r="K6" s="1220" t="s">
        <v>1758</v>
      </c>
      <c r="L6" s="1219" t="s">
        <v>1759</v>
      </c>
      <c r="M6" s="1218" t="s">
        <v>1758</v>
      </c>
      <c r="N6" s="2327"/>
      <c r="O6" s="2328"/>
      <c r="P6" s="2327"/>
      <c r="Q6" s="2332"/>
    </row>
    <row r="7" spans="1:17" s="308" customFormat="1" ht="30" customHeight="1">
      <c r="A7" s="1179" t="s">
        <v>1297</v>
      </c>
      <c r="B7" s="1217">
        <v>38516</v>
      </c>
      <c r="C7" s="1217">
        <v>15399</v>
      </c>
      <c r="D7" s="1217">
        <v>7416</v>
      </c>
      <c r="E7" s="1217">
        <v>2022</v>
      </c>
      <c r="F7" s="1217">
        <v>2082</v>
      </c>
      <c r="G7" s="1217">
        <v>315</v>
      </c>
      <c r="H7" s="1217">
        <v>0</v>
      </c>
      <c r="I7" s="1217">
        <v>0</v>
      </c>
      <c r="J7" s="1217">
        <v>3436</v>
      </c>
      <c r="K7" s="1217">
        <v>33</v>
      </c>
      <c r="L7" s="1217">
        <v>30</v>
      </c>
      <c r="M7" s="1217">
        <v>10</v>
      </c>
      <c r="N7" s="2324">
        <v>1202</v>
      </c>
      <c r="O7" s="2324"/>
      <c r="P7" s="2317">
        <f t="shared" ref="P7:P17" si="0">SUM(B7:I7,J7:O7)</f>
        <v>70461</v>
      </c>
      <c r="Q7" s="2317"/>
    </row>
    <row r="8" spans="1:17" s="308" customFormat="1" ht="30" customHeight="1">
      <c r="A8" s="1179" t="s">
        <v>1296</v>
      </c>
      <c r="B8" s="1217">
        <v>38869</v>
      </c>
      <c r="C8" s="1217">
        <v>16329</v>
      </c>
      <c r="D8" s="1217">
        <v>6798</v>
      </c>
      <c r="E8" s="1217">
        <v>2207</v>
      </c>
      <c r="F8" s="1217">
        <v>1911</v>
      </c>
      <c r="G8" s="1217">
        <v>617</v>
      </c>
      <c r="H8" s="1217">
        <v>0</v>
      </c>
      <c r="I8" s="1217">
        <v>0</v>
      </c>
      <c r="J8" s="1217">
        <v>3303</v>
      </c>
      <c r="K8" s="1217">
        <v>45</v>
      </c>
      <c r="L8" s="1217">
        <v>32</v>
      </c>
      <c r="M8" s="1217">
        <v>8</v>
      </c>
      <c r="N8" s="2324">
        <v>1252</v>
      </c>
      <c r="O8" s="2324"/>
      <c r="P8" s="2317">
        <f t="shared" si="0"/>
        <v>71371</v>
      </c>
      <c r="Q8" s="2317"/>
    </row>
    <row r="9" spans="1:17" s="308" customFormat="1" ht="30" customHeight="1">
      <c r="A9" s="1179" t="s">
        <v>1244</v>
      </c>
      <c r="B9" s="1215">
        <v>39633</v>
      </c>
      <c r="C9" s="1215">
        <v>18445</v>
      </c>
      <c r="D9" s="1215">
        <v>6536</v>
      </c>
      <c r="E9" s="1215">
        <v>2064</v>
      </c>
      <c r="F9" s="1215">
        <v>2884</v>
      </c>
      <c r="G9" s="1215">
        <v>755</v>
      </c>
      <c r="H9" s="1217">
        <v>0</v>
      </c>
      <c r="I9" s="1217">
        <v>0</v>
      </c>
      <c r="J9" s="1215">
        <v>3349</v>
      </c>
      <c r="K9" s="1215">
        <v>45</v>
      </c>
      <c r="L9" s="1215">
        <v>47</v>
      </c>
      <c r="M9" s="1215">
        <v>0</v>
      </c>
      <c r="N9" s="2317">
        <v>1788</v>
      </c>
      <c r="O9" s="2317"/>
      <c r="P9" s="2317">
        <f t="shared" si="0"/>
        <v>75546</v>
      </c>
      <c r="Q9" s="2317"/>
    </row>
    <row r="10" spans="1:17" s="308" customFormat="1" ht="30" customHeight="1">
      <c r="A10" s="1179" t="s">
        <v>1565</v>
      </c>
      <c r="B10" s="1216">
        <v>39777</v>
      </c>
      <c r="C10" s="1215">
        <v>21270</v>
      </c>
      <c r="D10" s="1215">
        <v>4969</v>
      </c>
      <c r="E10" s="1215">
        <v>2485</v>
      </c>
      <c r="F10" s="1215">
        <v>2472</v>
      </c>
      <c r="G10" s="1215">
        <v>496</v>
      </c>
      <c r="H10" s="1217">
        <v>0</v>
      </c>
      <c r="I10" s="1217">
        <v>0</v>
      </c>
      <c r="J10" s="1215">
        <v>4329</v>
      </c>
      <c r="K10" s="1215">
        <v>52</v>
      </c>
      <c r="L10" s="1215">
        <v>49</v>
      </c>
      <c r="M10" s="1215">
        <v>0</v>
      </c>
      <c r="N10" s="2317">
        <v>1776</v>
      </c>
      <c r="O10" s="2317"/>
      <c r="P10" s="2317">
        <f t="shared" si="0"/>
        <v>77675</v>
      </c>
      <c r="Q10" s="2317"/>
    </row>
    <row r="11" spans="1:17" s="308" customFormat="1" ht="30" customHeight="1">
      <c r="A11" s="1179" t="s">
        <v>1564</v>
      </c>
      <c r="B11" s="1216">
        <v>41252</v>
      </c>
      <c r="C11" s="1215">
        <v>21222</v>
      </c>
      <c r="D11" s="1215">
        <v>4487</v>
      </c>
      <c r="E11" s="1215">
        <v>2525</v>
      </c>
      <c r="F11" s="1215">
        <v>2670</v>
      </c>
      <c r="G11" s="1215">
        <v>540</v>
      </c>
      <c r="H11" s="1215">
        <v>0</v>
      </c>
      <c r="I11" s="1215">
        <v>0</v>
      </c>
      <c r="J11" s="1215">
        <v>4283</v>
      </c>
      <c r="K11" s="1215">
        <v>62</v>
      </c>
      <c r="L11" s="1215">
        <v>45</v>
      </c>
      <c r="M11" s="1215">
        <v>0</v>
      </c>
      <c r="N11" s="2317">
        <v>1806</v>
      </c>
      <c r="O11" s="2317"/>
      <c r="P11" s="2317">
        <f t="shared" si="0"/>
        <v>78892</v>
      </c>
      <c r="Q11" s="2317"/>
    </row>
    <row r="12" spans="1:17" s="308" customFormat="1" ht="30" customHeight="1">
      <c r="A12" s="1177" t="s">
        <v>1563</v>
      </c>
      <c r="B12" s="1210">
        <v>41368</v>
      </c>
      <c r="C12" s="1210">
        <v>22201</v>
      </c>
      <c r="D12" s="1210">
        <v>4095</v>
      </c>
      <c r="E12" s="1210">
        <v>2598</v>
      </c>
      <c r="F12" s="1210">
        <v>2656</v>
      </c>
      <c r="G12" s="1210">
        <v>562</v>
      </c>
      <c r="H12" s="1210">
        <v>0</v>
      </c>
      <c r="I12" s="1210">
        <v>0</v>
      </c>
      <c r="J12" s="1210">
        <v>4408</v>
      </c>
      <c r="K12" s="1210">
        <v>44</v>
      </c>
      <c r="L12" s="1210">
        <v>47</v>
      </c>
      <c r="M12" s="1210">
        <v>0</v>
      </c>
      <c r="N12" s="2333">
        <v>1775</v>
      </c>
      <c r="O12" s="2333"/>
      <c r="P12" s="2317">
        <f t="shared" si="0"/>
        <v>79754</v>
      </c>
      <c r="Q12" s="2317"/>
    </row>
    <row r="13" spans="1:17" s="308" customFormat="1" ht="30" customHeight="1">
      <c r="A13" s="1177" t="s">
        <v>1562</v>
      </c>
      <c r="B13" s="1210">
        <v>38862</v>
      </c>
      <c r="C13" s="1210">
        <v>26063</v>
      </c>
      <c r="D13" s="1210">
        <v>3119</v>
      </c>
      <c r="E13" s="1210">
        <v>2548</v>
      </c>
      <c r="F13" s="1210">
        <v>3776</v>
      </c>
      <c r="G13" s="1210">
        <v>484</v>
      </c>
      <c r="H13" s="1210">
        <v>0</v>
      </c>
      <c r="I13" s="1210">
        <v>0</v>
      </c>
      <c r="J13" s="1210">
        <v>5148</v>
      </c>
      <c r="K13" s="1210">
        <v>65</v>
      </c>
      <c r="L13" s="1210">
        <v>48</v>
      </c>
      <c r="M13" s="1210">
        <v>0</v>
      </c>
      <c r="N13" s="2333">
        <v>1456</v>
      </c>
      <c r="O13" s="2333"/>
      <c r="P13" s="2317">
        <f t="shared" si="0"/>
        <v>81569</v>
      </c>
      <c r="Q13" s="2317"/>
    </row>
    <row r="14" spans="1:17" s="308" customFormat="1" ht="30" customHeight="1">
      <c r="A14" s="1177" t="s">
        <v>1561</v>
      </c>
      <c r="B14" s="1210">
        <v>41398</v>
      </c>
      <c r="C14" s="1210">
        <v>26500</v>
      </c>
      <c r="D14" s="1210">
        <v>2871</v>
      </c>
      <c r="E14" s="1210">
        <v>1990</v>
      </c>
      <c r="F14" s="1210">
        <v>538</v>
      </c>
      <c r="G14" s="1210">
        <v>352</v>
      </c>
      <c r="H14" s="1210">
        <v>0</v>
      </c>
      <c r="I14" s="1210">
        <v>0</v>
      </c>
      <c r="J14" s="1210">
        <v>4804</v>
      </c>
      <c r="K14" s="1210">
        <v>75</v>
      </c>
      <c r="L14" s="1210">
        <v>46</v>
      </c>
      <c r="M14" s="1210">
        <v>0</v>
      </c>
      <c r="N14" s="2333">
        <v>1665</v>
      </c>
      <c r="O14" s="2333"/>
      <c r="P14" s="2317">
        <f t="shared" si="0"/>
        <v>80239</v>
      </c>
      <c r="Q14" s="2317"/>
    </row>
    <row r="15" spans="1:17" s="308" customFormat="1" ht="30" customHeight="1">
      <c r="A15" s="1177" t="s">
        <v>1560</v>
      </c>
      <c r="B15" s="1210">
        <v>43634</v>
      </c>
      <c r="C15" s="1210">
        <v>27295</v>
      </c>
      <c r="D15" s="1210">
        <v>3105</v>
      </c>
      <c r="E15" s="1210">
        <v>1721</v>
      </c>
      <c r="F15" s="1210">
        <v>777</v>
      </c>
      <c r="G15" s="1210">
        <v>407</v>
      </c>
      <c r="H15" s="1210">
        <v>0</v>
      </c>
      <c r="I15" s="1210">
        <v>0</v>
      </c>
      <c r="J15" s="1210">
        <v>4923</v>
      </c>
      <c r="K15" s="1210">
        <v>115</v>
      </c>
      <c r="L15" s="1210">
        <v>47</v>
      </c>
      <c r="M15" s="1210">
        <v>0</v>
      </c>
      <c r="N15" s="2333">
        <v>1724</v>
      </c>
      <c r="O15" s="2333"/>
      <c r="P15" s="2317">
        <f t="shared" si="0"/>
        <v>83748</v>
      </c>
      <c r="Q15" s="2317"/>
    </row>
    <row r="16" spans="1:17" s="308" customFormat="1" ht="30" customHeight="1">
      <c r="A16" s="1177" t="s">
        <v>1237</v>
      </c>
      <c r="B16" s="1214">
        <v>44158</v>
      </c>
      <c r="C16" s="1210">
        <v>25368</v>
      </c>
      <c r="D16" s="1210">
        <v>2793</v>
      </c>
      <c r="E16" s="1210">
        <v>740</v>
      </c>
      <c r="F16" s="1210">
        <v>740</v>
      </c>
      <c r="G16" s="1210">
        <v>336</v>
      </c>
      <c r="H16" s="1210">
        <v>0</v>
      </c>
      <c r="I16" s="1210">
        <v>0</v>
      </c>
      <c r="J16" s="1210">
        <v>5049</v>
      </c>
      <c r="K16" s="1210">
        <v>340</v>
      </c>
      <c r="L16" s="1210">
        <v>44</v>
      </c>
      <c r="M16" s="1210">
        <v>0</v>
      </c>
      <c r="N16" s="2316">
        <v>1665</v>
      </c>
      <c r="O16" s="2316"/>
      <c r="P16" s="2317">
        <f t="shared" si="0"/>
        <v>81233</v>
      </c>
      <c r="Q16" s="2317"/>
    </row>
    <row r="17" spans="1:17" s="308" customFormat="1" ht="30" customHeight="1">
      <c r="A17" s="1177" t="s">
        <v>1236</v>
      </c>
      <c r="B17" s="1214">
        <v>44440</v>
      </c>
      <c r="C17" s="1210">
        <v>23511</v>
      </c>
      <c r="D17" s="1210">
        <v>2646</v>
      </c>
      <c r="E17" s="1210">
        <v>583</v>
      </c>
      <c r="F17" s="1210">
        <v>757</v>
      </c>
      <c r="G17" s="1210">
        <v>324</v>
      </c>
      <c r="H17" s="1210">
        <v>0</v>
      </c>
      <c r="I17" s="1210">
        <v>0</v>
      </c>
      <c r="J17" s="1210">
        <v>4836</v>
      </c>
      <c r="K17" s="1210">
        <v>268</v>
      </c>
      <c r="L17" s="1210">
        <v>44</v>
      </c>
      <c r="M17" s="1210">
        <v>0</v>
      </c>
      <c r="N17" s="2316">
        <v>1682</v>
      </c>
      <c r="O17" s="2316"/>
      <c r="P17" s="2317">
        <f t="shared" si="0"/>
        <v>79091</v>
      </c>
      <c r="Q17" s="2317"/>
    </row>
    <row r="18" spans="1:17" s="308" customFormat="1" ht="30" customHeight="1">
      <c r="A18" s="1177" t="s">
        <v>1235</v>
      </c>
      <c r="B18" s="1214">
        <v>43522</v>
      </c>
      <c r="C18" s="1210">
        <v>22708</v>
      </c>
      <c r="D18" s="1210">
        <v>2761</v>
      </c>
      <c r="E18" s="1210">
        <v>552</v>
      </c>
      <c r="F18" s="1210">
        <v>931</v>
      </c>
      <c r="G18" s="1210">
        <v>418</v>
      </c>
      <c r="H18" s="1210">
        <v>0</v>
      </c>
      <c r="I18" s="1210">
        <v>0</v>
      </c>
      <c r="J18" s="1210">
        <v>5264</v>
      </c>
      <c r="K18" s="1210">
        <v>225</v>
      </c>
      <c r="L18" s="1210">
        <v>45</v>
      </c>
      <c r="M18" s="1210">
        <v>0</v>
      </c>
      <c r="N18" s="2316">
        <v>1563</v>
      </c>
      <c r="O18" s="2316"/>
      <c r="P18" s="2316">
        <f>SUM(J18:O18,B18:I18)</f>
        <v>77989</v>
      </c>
      <c r="Q18" s="2316"/>
    </row>
    <row r="19" spans="1:17" s="308" customFormat="1" ht="30" customHeight="1">
      <c r="A19" s="1177" t="s">
        <v>1234</v>
      </c>
      <c r="B19" s="1214">
        <v>42986</v>
      </c>
      <c r="C19" s="1210">
        <v>23544</v>
      </c>
      <c r="D19" s="1210">
        <v>2923</v>
      </c>
      <c r="E19" s="1210">
        <v>613</v>
      </c>
      <c r="F19" s="1210">
        <v>1001</v>
      </c>
      <c r="G19" s="1210">
        <v>333</v>
      </c>
      <c r="H19" s="1210">
        <v>0</v>
      </c>
      <c r="I19" s="1210">
        <v>0</v>
      </c>
      <c r="J19" s="1210">
        <v>5230</v>
      </c>
      <c r="K19" s="1210">
        <v>183</v>
      </c>
      <c r="L19" s="1210">
        <v>42</v>
      </c>
      <c r="M19" s="1210">
        <v>0</v>
      </c>
      <c r="N19" s="2316">
        <v>1552</v>
      </c>
      <c r="O19" s="2316"/>
      <c r="P19" s="2316">
        <v>78407</v>
      </c>
      <c r="Q19" s="2316"/>
    </row>
    <row r="20" spans="1:17" s="308" customFormat="1" ht="30" customHeight="1">
      <c r="A20" s="1177" t="s">
        <v>1233</v>
      </c>
      <c r="B20" s="1214">
        <v>44453</v>
      </c>
      <c r="C20" s="1210">
        <v>23045</v>
      </c>
      <c r="D20" s="1210">
        <v>2998</v>
      </c>
      <c r="E20" s="1210">
        <v>537</v>
      </c>
      <c r="F20" s="1210">
        <v>1395</v>
      </c>
      <c r="G20" s="1210">
        <v>493</v>
      </c>
      <c r="H20" s="1210">
        <v>0</v>
      </c>
      <c r="I20" s="1210">
        <v>0</v>
      </c>
      <c r="J20" s="1210">
        <v>5379</v>
      </c>
      <c r="K20" s="1210">
        <v>132</v>
      </c>
      <c r="L20" s="1210">
        <v>47</v>
      </c>
      <c r="M20" s="1210">
        <v>0</v>
      </c>
      <c r="N20" s="2316">
        <v>1521</v>
      </c>
      <c r="O20" s="2316"/>
      <c r="P20" s="2316">
        <f t="shared" ref="P20:P28" si="1">SUM(J20:O20,B20:I20)</f>
        <v>80000</v>
      </c>
      <c r="Q20" s="2316"/>
    </row>
    <row r="21" spans="1:17" s="308" customFormat="1" ht="30" customHeight="1">
      <c r="A21" s="1177" t="s">
        <v>1232</v>
      </c>
      <c r="B21" s="1214">
        <v>44810</v>
      </c>
      <c r="C21" s="1210">
        <v>23726</v>
      </c>
      <c r="D21" s="1210">
        <v>2557</v>
      </c>
      <c r="E21" s="1212">
        <v>557</v>
      </c>
      <c r="F21" s="1212">
        <v>1518</v>
      </c>
      <c r="G21" s="1212">
        <v>394</v>
      </c>
      <c r="H21" s="1212">
        <v>0</v>
      </c>
      <c r="I21" s="1212">
        <v>0</v>
      </c>
      <c r="J21" s="1212">
        <v>5284</v>
      </c>
      <c r="K21" s="1212">
        <v>3958</v>
      </c>
      <c r="L21" s="1210">
        <v>43</v>
      </c>
      <c r="M21" s="1210">
        <v>0</v>
      </c>
      <c r="N21" s="2316">
        <v>1448</v>
      </c>
      <c r="O21" s="2316"/>
      <c r="P21" s="2316">
        <f t="shared" si="1"/>
        <v>84295</v>
      </c>
      <c r="Q21" s="2316"/>
    </row>
    <row r="22" spans="1:17" s="308" customFormat="1" ht="30" customHeight="1">
      <c r="A22" s="1177" t="s">
        <v>1231</v>
      </c>
      <c r="B22" s="1213">
        <v>45467</v>
      </c>
      <c r="C22" s="1212">
        <v>24949</v>
      </c>
      <c r="D22" s="1212">
        <v>2463</v>
      </c>
      <c r="E22" s="1212">
        <v>554</v>
      </c>
      <c r="F22" s="1212">
        <v>1802</v>
      </c>
      <c r="G22" s="1212">
        <v>362</v>
      </c>
      <c r="H22" s="1212">
        <v>0</v>
      </c>
      <c r="I22" s="1212">
        <v>0</v>
      </c>
      <c r="J22" s="1212">
        <v>5189</v>
      </c>
      <c r="K22" s="1212">
        <v>8266</v>
      </c>
      <c r="L22" s="1210">
        <v>39</v>
      </c>
      <c r="M22" s="1210">
        <v>0</v>
      </c>
      <c r="N22" s="2316">
        <v>1395</v>
      </c>
      <c r="O22" s="2316"/>
      <c r="P22" s="2316">
        <f t="shared" si="1"/>
        <v>90486</v>
      </c>
      <c r="Q22" s="2316"/>
    </row>
    <row r="23" spans="1:17" s="308" customFormat="1" ht="30" customHeight="1">
      <c r="A23" s="1076" t="s">
        <v>1493</v>
      </c>
      <c r="B23" s="1213">
        <v>45993</v>
      </c>
      <c r="C23" s="1212">
        <v>24447</v>
      </c>
      <c r="D23" s="1212">
        <v>2354</v>
      </c>
      <c r="E23" s="1212">
        <v>535</v>
      </c>
      <c r="F23" s="1212">
        <v>1738</v>
      </c>
      <c r="G23" s="1212">
        <v>361</v>
      </c>
      <c r="H23" s="1212">
        <v>0</v>
      </c>
      <c r="I23" s="1212">
        <v>0</v>
      </c>
      <c r="J23" s="1212">
        <v>5123</v>
      </c>
      <c r="K23" s="1212">
        <v>8365</v>
      </c>
      <c r="L23" s="1210">
        <v>47</v>
      </c>
      <c r="M23" s="1210">
        <v>0</v>
      </c>
      <c r="N23" s="2316">
        <v>1328</v>
      </c>
      <c r="O23" s="2316"/>
      <c r="P23" s="2316">
        <f t="shared" si="1"/>
        <v>90291</v>
      </c>
      <c r="Q23" s="2316"/>
    </row>
    <row r="24" spans="1:17" s="308" customFormat="1" ht="30" customHeight="1">
      <c r="A24" s="1078" t="s">
        <v>1524</v>
      </c>
      <c r="B24" s="1213">
        <v>46058</v>
      </c>
      <c r="C24" s="1212">
        <v>25371</v>
      </c>
      <c r="D24" s="1212">
        <v>2385</v>
      </c>
      <c r="E24" s="1212">
        <v>532</v>
      </c>
      <c r="F24" s="1212">
        <v>1777</v>
      </c>
      <c r="G24" s="1212">
        <v>373</v>
      </c>
      <c r="H24" s="1212">
        <v>0</v>
      </c>
      <c r="I24" s="1212">
        <v>0</v>
      </c>
      <c r="J24" s="1212">
        <v>5114</v>
      </c>
      <c r="K24" s="1212">
        <v>11266</v>
      </c>
      <c r="L24" s="1210">
        <v>46</v>
      </c>
      <c r="M24" s="1210">
        <v>0</v>
      </c>
      <c r="N24" s="2316">
        <v>1345</v>
      </c>
      <c r="O24" s="2316"/>
      <c r="P24" s="2316">
        <f t="shared" si="1"/>
        <v>94267</v>
      </c>
      <c r="Q24" s="2316"/>
    </row>
    <row r="25" spans="1:17" s="308" customFormat="1" ht="30" customHeight="1">
      <c r="A25" s="1076" t="s">
        <v>1523</v>
      </c>
      <c r="B25" s="1213">
        <v>46909</v>
      </c>
      <c r="C25" s="1212">
        <v>24344</v>
      </c>
      <c r="D25" s="1212">
        <v>2274</v>
      </c>
      <c r="E25" s="1212">
        <v>474</v>
      </c>
      <c r="F25" s="1212">
        <v>1700</v>
      </c>
      <c r="G25" s="1212">
        <v>212</v>
      </c>
      <c r="H25" s="1212">
        <v>0</v>
      </c>
      <c r="I25" s="1212">
        <v>0</v>
      </c>
      <c r="J25" s="1212">
        <v>5115</v>
      </c>
      <c r="K25" s="1212">
        <v>10290</v>
      </c>
      <c r="L25" s="1210">
        <v>44</v>
      </c>
      <c r="M25" s="1210">
        <v>0</v>
      </c>
      <c r="N25" s="2316">
        <v>1374</v>
      </c>
      <c r="O25" s="2316"/>
      <c r="P25" s="2316">
        <f t="shared" si="1"/>
        <v>92736</v>
      </c>
      <c r="Q25" s="2316"/>
    </row>
    <row r="26" spans="1:17" s="308" customFormat="1" ht="30" customHeight="1">
      <c r="A26" s="1076" t="s">
        <v>1227</v>
      </c>
      <c r="B26" s="1213">
        <v>47476</v>
      </c>
      <c r="C26" s="1212">
        <v>23836</v>
      </c>
      <c r="D26" s="1212">
        <v>2232</v>
      </c>
      <c r="E26" s="1212">
        <v>566</v>
      </c>
      <c r="F26" s="1212">
        <v>1693</v>
      </c>
      <c r="G26" s="1212">
        <v>161</v>
      </c>
      <c r="H26" s="1212">
        <v>0</v>
      </c>
      <c r="I26" s="1212">
        <v>0</v>
      </c>
      <c r="J26" s="1212">
        <v>5006</v>
      </c>
      <c r="K26" s="1212">
        <v>10270</v>
      </c>
      <c r="L26" s="1210">
        <v>44</v>
      </c>
      <c r="M26" s="1210">
        <v>0</v>
      </c>
      <c r="N26" s="2316">
        <v>1270</v>
      </c>
      <c r="O26" s="2316"/>
      <c r="P26" s="2316">
        <f t="shared" si="1"/>
        <v>92554</v>
      </c>
      <c r="Q26" s="2316"/>
    </row>
    <row r="27" spans="1:17" s="308" customFormat="1" ht="30" customHeight="1">
      <c r="A27" s="1076" t="s">
        <v>1226</v>
      </c>
      <c r="B27" s="624">
        <v>48795</v>
      </c>
      <c r="C27" s="1211">
        <v>23234</v>
      </c>
      <c r="D27" s="1211">
        <v>2372</v>
      </c>
      <c r="E27" s="1211">
        <v>596</v>
      </c>
      <c r="F27" s="1211">
        <v>1688</v>
      </c>
      <c r="G27" s="1211">
        <v>149</v>
      </c>
      <c r="H27" s="1211">
        <v>0</v>
      </c>
      <c r="I27" s="1211">
        <v>0</v>
      </c>
      <c r="J27" s="1211">
        <v>5012</v>
      </c>
      <c r="K27" s="1211">
        <v>12329</v>
      </c>
      <c r="L27" s="1210">
        <v>48</v>
      </c>
      <c r="M27" s="1210">
        <v>0</v>
      </c>
      <c r="N27" s="2316">
        <v>1185</v>
      </c>
      <c r="O27" s="2316"/>
      <c r="P27" s="2316">
        <f t="shared" si="1"/>
        <v>95408</v>
      </c>
      <c r="Q27" s="2316"/>
    </row>
    <row r="28" spans="1:17" s="308" customFormat="1" ht="30" customHeight="1" thickBot="1">
      <c r="A28" s="1054" t="s">
        <v>1753</v>
      </c>
      <c r="B28" s="1209">
        <v>48337</v>
      </c>
      <c r="C28" s="1208">
        <v>23968</v>
      </c>
      <c r="D28" s="1208">
        <v>2261</v>
      </c>
      <c r="E28" s="1208">
        <v>555</v>
      </c>
      <c r="F28" s="1208">
        <v>2065</v>
      </c>
      <c r="G28" s="1208">
        <v>149</v>
      </c>
      <c r="H28" s="1208">
        <v>510</v>
      </c>
      <c r="I28" s="1208">
        <v>0</v>
      </c>
      <c r="J28" s="1208">
        <v>5192</v>
      </c>
      <c r="K28" s="1208">
        <v>12053</v>
      </c>
      <c r="L28" s="1207">
        <v>48</v>
      </c>
      <c r="M28" s="1207">
        <v>0</v>
      </c>
      <c r="N28" s="2334">
        <v>1129</v>
      </c>
      <c r="O28" s="2334"/>
      <c r="P28" s="2334">
        <f t="shared" si="1"/>
        <v>96267</v>
      </c>
      <c r="Q28" s="2334"/>
    </row>
    <row r="29" spans="1:17" s="201" customFormat="1" ht="30" customHeight="1">
      <c r="A29" s="1206"/>
      <c r="B29" s="1204"/>
      <c r="C29" s="1205"/>
      <c r="D29" s="1205"/>
      <c r="E29" s="1205"/>
      <c r="F29" s="1205"/>
      <c r="G29" s="1205"/>
      <c r="H29" s="1204"/>
      <c r="I29" s="1204" t="s">
        <v>1757</v>
      </c>
      <c r="J29" s="1203"/>
      <c r="K29" s="1203"/>
      <c r="L29" s="1203"/>
      <c r="M29" s="1203"/>
      <c r="N29" s="1203"/>
      <c r="O29" s="1203"/>
      <c r="P29" s="1203"/>
      <c r="Q29" s="632" t="s">
        <v>1756</v>
      </c>
    </row>
    <row r="30" spans="1:17" s="201" customFormat="1" ht="30" customHeight="1">
      <c r="A30" s="464"/>
      <c r="B30" s="1202"/>
      <c r="C30" s="1202"/>
      <c r="D30" s="1202"/>
      <c r="E30" s="1202"/>
      <c r="F30" s="1202"/>
      <c r="G30" s="1202"/>
      <c r="H30" s="1202"/>
      <c r="I30" s="1202"/>
    </row>
    <row r="31" spans="1:17" s="201" customFormat="1" ht="30" customHeight="1">
      <c r="B31" s="1202"/>
      <c r="C31" s="1202"/>
      <c r="D31" s="1202"/>
      <c r="E31" s="1202"/>
      <c r="F31" s="1202"/>
      <c r="G31" s="1202"/>
      <c r="H31" s="1202"/>
      <c r="I31" s="1202"/>
    </row>
    <row r="32" spans="1:17" s="201" customFormat="1" ht="30" customHeight="1">
      <c r="B32" s="1202"/>
      <c r="C32" s="1202"/>
      <c r="D32" s="1202"/>
      <c r="E32" s="1202"/>
      <c r="F32" s="1202"/>
      <c r="G32" s="1202"/>
      <c r="H32" s="1202"/>
      <c r="I32" s="1202"/>
    </row>
    <row r="33" spans="2:9" s="201" customFormat="1" ht="30" customHeight="1">
      <c r="B33" s="1202"/>
      <c r="C33" s="1202"/>
      <c r="D33" s="1202"/>
      <c r="E33" s="1202"/>
      <c r="F33" s="1202"/>
      <c r="G33" s="1202"/>
      <c r="H33" s="1202"/>
      <c r="I33" s="1202"/>
    </row>
    <row r="34" spans="2:9" s="201" customFormat="1" ht="30" customHeight="1">
      <c r="B34" s="1202"/>
      <c r="C34" s="1202"/>
      <c r="D34" s="1202"/>
      <c r="E34" s="1202"/>
      <c r="F34" s="1202"/>
      <c r="G34" s="1202"/>
      <c r="H34" s="1202"/>
      <c r="I34" s="1202"/>
    </row>
    <row r="35" spans="2:9" s="201" customFormat="1" ht="30" customHeight="1">
      <c r="B35" s="1202"/>
      <c r="C35" s="1202"/>
      <c r="D35" s="1202"/>
      <c r="E35" s="1202"/>
      <c r="F35" s="1202"/>
      <c r="G35" s="1202"/>
      <c r="H35" s="1202"/>
      <c r="I35" s="1202"/>
    </row>
    <row r="36" spans="2:9" s="201" customFormat="1" ht="30" customHeight="1">
      <c r="B36" s="1202"/>
      <c r="C36" s="1202"/>
      <c r="D36" s="1202"/>
      <c r="E36" s="1202"/>
      <c r="F36" s="1202"/>
      <c r="G36" s="1202"/>
      <c r="H36" s="1202"/>
      <c r="I36" s="1202"/>
    </row>
    <row r="37" spans="2:9" s="201" customFormat="1" ht="30" customHeight="1">
      <c r="B37" s="1202"/>
      <c r="C37" s="1202"/>
      <c r="D37" s="1202"/>
      <c r="E37" s="1202"/>
      <c r="F37" s="1202"/>
      <c r="G37" s="1202"/>
      <c r="H37" s="1202"/>
      <c r="I37" s="1202"/>
    </row>
    <row r="38" spans="2:9" s="201" customFormat="1" ht="30" customHeight="1">
      <c r="B38" s="1202"/>
      <c r="C38" s="1202"/>
      <c r="D38" s="1202"/>
      <c r="E38" s="1202"/>
      <c r="F38" s="1202"/>
      <c r="G38" s="1202"/>
      <c r="H38" s="1202"/>
      <c r="I38" s="1202"/>
    </row>
    <row r="39" spans="2:9" s="201" customFormat="1" ht="30" customHeight="1">
      <c r="B39" s="1202"/>
      <c r="C39" s="1202"/>
      <c r="D39" s="1202"/>
      <c r="E39" s="1202"/>
      <c r="F39" s="1202"/>
      <c r="G39" s="1202"/>
      <c r="H39" s="1202"/>
      <c r="I39" s="1202"/>
    </row>
    <row r="40" spans="2:9" s="201" customFormat="1" ht="30" customHeight="1">
      <c r="B40" s="1202"/>
      <c r="C40" s="1202"/>
      <c r="D40" s="1202"/>
      <c r="E40" s="1202"/>
      <c r="F40" s="1202"/>
      <c r="G40" s="1202"/>
      <c r="H40" s="1202"/>
      <c r="I40" s="1202"/>
    </row>
    <row r="41" spans="2:9" s="201" customFormat="1" ht="30" customHeight="1">
      <c r="B41" s="1202"/>
      <c r="C41" s="1202"/>
      <c r="D41" s="1202"/>
      <c r="E41" s="1202"/>
      <c r="F41" s="1202"/>
      <c r="G41" s="1202"/>
      <c r="H41" s="1202"/>
      <c r="I41" s="1202"/>
    </row>
    <row r="42" spans="2:9" s="201" customFormat="1" ht="30" customHeight="1">
      <c r="B42" s="1202"/>
      <c r="C42" s="1202"/>
      <c r="D42" s="1202"/>
      <c r="E42" s="1202"/>
      <c r="F42" s="1202"/>
      <c r="G42" s="1202"/>
      <c r="H42" s="1202"/>
      <c r="I42" s="1202"/>
    </row>
    <row r="43" spans="2:9" s="201" customFormat="1" ht="30" customHeight="1">
      <c r="B43" s="1202"/>
      <c r="C43" s="1202"/>
      <c r="D43" s="1202"/>
      <c r="E43" s="1202"/>
      <c r="F43" s="1202"/>
      <c r="G43" s="1202"/>
      <c r="H43" s="1202"/>
      <c r="I43" s="1202"/>
    </row>
    <row r="44" spans="2:9" s="201" customFormat="1" ht="30" customHeight="1">
      <c r="B44" s="1202"/>
      <c r="C44" s="1202"/>
      <c r="D44" s="1202"/>
      <c r="E44" s="1202"/>
      <c r="F44" s="1202"/>
      <c r="G44" s="1202"/>
      <c r="H44" s="1202"/>
      <c r="I44" s="1202"/>
    </row>
    <row r="45" spans="2:9" s="201" customFormat="1" ht="30" customHeight="1">
      <c r="B45" s="1202"/>
      <c r="C45" s="1202"/>
      <c r="D45" s="1202"/>
      <c r="E45" s="1202"/>
      <c r="F45" s="1202"/>
      <c r="G45" s="1202"/>
      <c r="H45" s="1202"/>
      <c r="I45" s="1202"/>
    </row>
    <row r="46" spans="2:9" s="201" customFormat="1" ht="30" customHeight="1">
      <c r="B46" s="1202"/>
      <c r="C46" s="1202"/>
      <c r="D46" s="1202"/>
      <c r="E46" s="1202"/>
      <c r="F46" s="1202"/>
      <c r="G46" s="1202"/>
      <c r="H46" s="1202"/>
      <c r="I46" s="1202"/>
    </row>
    <row r="47" spans="2:9" s="201" customFormat="1" ht="20.100000000000001" customHeight="1">
      <c r="B47" s="1202"/>
      <c r="C47" s="1202"/>
      <c r="D47" s="1202"/>
      <c r="E47" s="1202"/>
      <c r="F47" s="1202"/>
      <c r="G47" s="1202"/>
      <c r="H47" s="1202"/>
      <c r="I47" s="1202"/>
    </row>
  </sheetData>
  <mergeCells count="52">
    <mergeCell ref="P9:Q9"/>
    <mergeCell ref="N8:O8"/>
    <mergeCell ref="N9:O9"/>
    <mergeCell ref="N10:O10"/>
    <mergeCell ref="P28:Q28"/>
    <mergeCell ref="N28:O28"/>
    <mergeCell ref="P10:Q10"/>
    <mergeCell ref="N19:O19"/>
    <mergeCell ref="P19:Q19"/>
    <mergeCell ref="P22:Q22"/>
    <mergeCell ref="N23:O23"/>
    <mergeCell ref="P23:Q23"/>
    <mergeCell ref="N26:O26"/>
    <mergeCell ref="P26:Q26"/>
    <mergeCell ref="P14:Q14"/>
    <mergeCell ref="P20:Q20"/>
    <mergeCell ref="P5:Q6"/>
    <mergeCell ref="N18:O18"/>
    <mergeCell ref="P18:Q18"/>
    <mergeCell ref="P7:Q7"/>
    <mergeCell ref="P8:Q8"/>
    <mergeCell ref="P13:Q13"/>
    <mergeCell ref="N16:O16"/>
    <mergeCell ref="N11:O11"/>
    <mergeCell ref="N12:O12"/>
    <mergeCell ref="N13:O13"/>
    <mergeCell ref="N15:O15"/>
    <mergeCell ref="N17:O17"/>
    <mergeCell ref="P12:Q12"/>
    <mergeCell ref="P11:Q11"/>
    <mergeCell ref="P17:Q17"/>
    <mergeCell ref="N14:O14"/>
    <mergeCell ref="B5:C5"/>
    <mergeCell ref="D5:E5"/>
    <mergeCell ref="F5:G5"/>
    <mergeCell ref="N7:O7"/>
    <mergeCell ref="J5:K5"/>
    <mergeCell ref="L5:M5"/>
    <mergeCell ref="N5:O6"/>
    <mergeCell ref="H5:I5"/>
    <mergeCell ref="N20:O20"/>
    <mergeCell ref="P15:Q15"/>
    <mergeCell ref="N27:O27"/>
    <mergeCell ref="P27:Q27"/>
    <mergeCell ref="N25:O25"/>
    <mergeCell ref="P25:Q25"/>
    <mergeCell ref="P16:Q16"/>
    <mergeCell ref="N24:O24"/>
    <mergeCell ref="P24:Q24"/>
    <mergeCell ref="P21:Q21"/>
    <mergeCell ref="N22:O22"/>
    <mergeCell ref="N21:O21"/>
  </mergeCells>
  <phoneticPr fontId="3"/>
  <printOptions horizontalCentered="1"/>
  <pageMargins left="0.98425196850393704" right="0.78740157480314965" top="0.98425196850393704" bottom="0.39370078740157483" header="0.51181102362204722" footer="0.51181102362204722"/>
  <pageSetup paperSize="9" scale="53"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526E7-1448-4827-BC4F-BE6988B2D112}">
  <sheetPr>
    <pageSetUpPr fitToPage="1"/>
  </sheetPr>
  <dimension ref="A1:F27"/>
  <sheetViews>
    <sheetView view="pageBreakPreview" zoomScaleNormal="100" zoomScaleSheetLayoutView="100" workbookViewId="0"/>
  </sheetViews>
  <sheetFormatPr defaultRowHeight="13.5"/>
  <cols>
    <col min="1" max="1" width="17.125" style="1" customWidth="1"/>
    <col min="2" max="4" width="18.625" style="1" customWidth="1"/>
    <col min="5" max="16384" width="9" style="1"/>
  </cols>
  <sheetData>
    <row r="1" spans="1:6" ht="21">
      <c r="A1" s="1237" t="s">
        <v>1789</v>
      </c>
    </row>
    <row r="2" spans="1:6" ht="30" customHeight="1" thickBot="1">
      <c r="D2" s="7" t="s">
        <v>1788</v>
      </c>
    </row>
    <row r="3" spans="1:6" ht="18" customHeight="1">
      <c r="A3" s="1236" t="s">
        <v>1787</v>
      </c>
      <c r="B3" s="2010" t="s">
        <v>1786</v>
      </c>
      <c r="C3" s="2335" t="s">
        <v>1785</v>
      </c>
      <c r="D3" s="2335" t="s">
        <v>1659</v>
      </c>
    </row>
    <row r="4" spans="1:6" ht="18" customHeight="1" thickBot="1">
      <c r="A4" s="1062" t="s">
        <v>1298</v>
      </c>
      <c r="B4" s="2011"/>
      <c r="C4" s="2336"/>
      <c r="D4" s="2336"/>
    </row>
    <row r="5" spans="1:6" ht="18" customHeight="1">
      <c r="A5" s="214" t="s">
        <v>1582</v>
      </c>
      <c r="B5" s="21">
        <v>16436.3</v>
      </c>
      <c r="C5" s="21">
        <v>11008.8</v>
      </c>
      <c r="D5" s="1070">
        <f t="shared" ref="D5:D25" si="0">SUM(B5:C5)</f>
        <v>27445.1</v>
      </c>
    </row>
    <row r="6" spans="1:6" ht="18" customHeight="1">
      <c r="A6" s="1179" t="s">
        <v>1581</v>
      </c>
      <c r="B6" s="21">
        <v>14638.9</v>
      </c>
      <c r="C6" s="21">
        <v>12831.8</v>
      </c>
      <c r="D6" s="1070">
        <f t="shared" si="0"/>
        <v>27470.699999999997</v>
      </c>
    </row>
    <row r="7" spans="1:6" ht="18" customHeight="1">
      <c r="A7" s="1179" t="s">
        <v>1499</v>
      </c>
      <c r="B7" s="21">
        <v>13692</v>
      </c>
      <c r="C7" s="21">
        <v>13484</v>
      </c>
      <c r="D7" s="1070">
        <f t="shared" si="0"/>
        <v>27176</v>
      </c>
    </row>
    <row r="8" spans="1:6" ht="18" customHeight="1">
      <c r="A8" s="1179" t="s">
        <v>1498</v>
      </c>
      <c r="B8" s="21">
        <v>11801</v>
      </c>
      <c r="C8" s="85">
        <v>14299</v>
      </c>
      <c r="D8" s="1070">
        <f t="shared" si="0"/>
        <v>26100</v>
      </c>
    </row>
    <row r="9" spans="1:6" ht="18" customHeight="1">
      <c r="A9" s="1179" t="s">
        <v>1497</v>
      </c>
      <c r="B9" s="22">
        <v>11011</v>
      </c>
      <c r="C9" s="945">
        <v>14245</v>
      </c>
      <c r="D9" s="441">
        <f t="shared" si="0"/>
        <v>25256</v>
      </c>
    </row>
    <row r="10" spans="1:6" ht="18" customHeight="1">
      <c r="A10" s="1177" t="s">
        <v>1496</v>
      </c>
      <c r="B10" s="22">
        <v>10176</v>
      </c>
      <c r="C10" s="22">
        <v>14526</v>
      </c>
      <c r="D10" s="441">
        <f t="shared" si="0"/>
        <v>24702</v>
      </c>
    </row>
    <row r="11" spans="1:6" ht="18" customHeight="1">
      <c r="A11" s="1076" t="s">
        <v>1495</v>
      </c>
      <c r="B11" s="22">
        <v>8986</v>
      </c>
      <c r="C11" s="22">
        <v>15491</v>
      </c>
      <c r="D11" s="1070">
        <f t="shared" si="0"/>
        <v>24477</v>
      </c>
    </row>
    <row r="12" spans="1:6" ht="18" customHeight="1">
      <c r="A12" s="1076" t="s">
        <v>1494</v>
      </c>
      <c r="B12" s="22">
        <v>8179</v>
      </c>
      <c r="C12" s="22">
        <v>16336</v>
      </c>
      <c r="D12" s="1070">
        <f t="shared" si="0"/>
        <v>24515</v>
      </c>
    </row>
    <row r="13" spans="1:6" ht="18" customHeight="1">
      <c r="A13" s="1076" t="s">
        <v>1784</v>
      </c>
      <c r="B13" s="950">
        <v>7758</v>
      </c>
      <c r="C13" s="22">
        <v>15889</v>
      </c>
      <c r="D13" s="50">
        <f t="shared" si="0"/>
        <v>23647</v>
      </c>
      <c r="F13" s="44"/>
    </row>
    <row r="14" spans="1:6" ht="18" customHeight="1">
      <c r="A14" s="1076" t="s">
        <v>1783</v>
      </c>
      <c r="B14" s="950">
        <v>7631</v>
      </c>
      <c r="C14" s="22">
        <v>15903</v>
      </c>
      <c r="D14" s="50">
        <f t="shared" si="0"/>
        <v>23534</v>
      </c>
    </row>
    <row r="15" spans="1:6" ht="18" customHeight="1">
      <c r="A15" s="1076" t="s">
        <v>1782</v>
      </c>
      <c r="B15" s="948">
        <v>7387</v>
      </c>
      <c r="C15" s="945">
        <v>15268</v>
      </c>
      <c r="D15" s="33">
        <f t="shared" si="0"/>
        <v>22655</v>
      </c>
    </row>
    <row r="16" spans="1:6" ht="18" customHeight="1">
      <c r="A16" s="1076" t="s">
        <v>1781</v>
      </c>
      <c r="B16" s="948">
        <v>6324</v>
      </c>
      <c r="C16" s="945">
        <v>15100</v>
      </c>
      <c r="D16" s="33">
        <f t="shared" si="0"/>
        <v>21424</v>
      </c>
    </row>
    <row r="17" spans="1:5" ht="18" customHeight="1">
      <c r="A17" s="1076" t="s">
        <v>1780</v>
      </c>
      <c r="B17" s="948">
        <v>6265</v>
      </c>
      <c r="C17" s="945">
        <v>16100</v>
      </c>
      <c r="D17" s="33">
        <f t="shared" si="0"/>
        <v>22365</v>
      </c>
    </row>
    <row r="18" spans="1:5" ht="18" customHeight="1">
      <c r="A18" s="1076" t="s">
        <v>1779</v>
      </c>
      <c r="B18" s="948">
        <v>4893</v>
      </c>
      <c r="C18" s="945">
        <v>16611</v>
      </c>
      <c r="D18" s="33">
        <f t="shared" si="0"/>
        <v>21504</v>
      </c>
    </row>
    <row r="19" spans="1:5" ht="18" customHeight="1">
      <c r="A19" s="1076" t="s">
        <v>1778</v>
      </c>
      <c r="B19" s="948">
        <v>3142</v>
      </c>
      <c r="C19" s="945">
        <v>18677</v>
      </c>
      <c r="D19" s="33">
        <f t="shared" si="0"/>
        <v>21819</v>
      </c>
      <c r="E19" s="44"/>
    </row>
    <row r="20" spans="1:5" ht="18" customHeight="1">
      <c r="A20" s="1076" t="s">
        <v>1777</v>
      </c>
      <c r="B20" s="948">
        <v>3473</v>
      </c>
      <c r="C20" s="945">
        <v>17830</v>
      </c>
      <c r="D20" s="33">
        <f t="shared" si="0"/>
        <v>21303</v>
      </c>
      <c r="E20" s="44"/>
    </row>
    <row r="21" spans="1:5" ht="18" customHeight="1">
      <c r="A21" s="1076" t="s">
        <v>1776</v>
      </c>
      <c r="B21" s="950">
        <v>3155</v>
      </c>
      <c r="C21" s="22">
        <v>18281</v>
      </c>
      <c r="D21" s="33">
        <f t="shared" si="0"/>
        <v>21436</v>
      </c>
    </row>
    <row r="22" spans="1:5" ht="18" customHeight="1">
      <c r="A22" s="1076" t="s">
        <v>1775</v>
      </c>
      <c r="B22" s="22">
        <v>2152</v>
      </c>
      <c r="C22" s="22">
        <v>18673</v>
      </c>
      <c r="D22" s="1119">
        <f t="shared" si="0"/>
        <v>20825</v>
      </c>
    </row>
    <row r="23" spans="1:5" ht="18" customHeight="1">
      <c r="A23" s="1177" t="s">
        <v>1774</v>
      </c>
      <c r="B23" s="22">
        <v>1684</v>
      </c>
      <c r="C23" s="22">
        <v>18970</v>
      </c>
      <c r="D23" s="1119">
        <f t="shared" si="0"/>
        <v>20654</v>
      </c>
    </row>
    <row r="24" spans="1:5" ht="18" customHeight="1">
      <c r="A24" s="1076" t="s">
        <v>1489</v>
      </c>
      <c r="B24" s="950">
        <v>1618</v>
      </c>
      <c r="C24" s="22">
        <v>18603</v>
      </c>
      <c r="D24" s="1119">
        <f t="shared" si="0"/>
        <v>20221</v>
      </c>
    </row>
    <row r="25" spans="1:5" ht="18" customHeight="1" thickBot="1">
      <c r="A25" s="1054" t="s">
        <v>1558</v>
      </c>
      <c r="B25" s="1235">
        <v>1678</v>
      </c>
      <c r="C25" s="1234">
        <v>18856</v>
      </c>
      <c r="D25" s="1233">
        <f t="shared" si="0"/>
        <v>20534</v>
      </c>
    </row>
    <row r="26" spans="1:5" ht="18" customHeight="1">
      <c r="A26" s="1078"/>
      <c r="B26" s="945"/>
      <c r="C26" s="945"/>
      <c r="D26" s="1232" t="s">
        <v>1773</v>
      </c>
    </row>
    <row r="27" spans="1:5">
      <c r="D27" s="126"/>
    </row>
  </sheetData>
  <mergeCells count="3">
    <mergeCell ref="B3:B4"/>
    <mergeCell ref="C3:C4"/>
    <mergeCell ref="D3:D4"/>
  </mergeCells>
  <phoneticPr fontId="3"/>
  <printOptions horizontalCentered="1" verticalCentered="1"/>
  <pageMargins left="0.70866141732283472" right="0.70866141732283472" top="0.74803149606299213" bottom="0.74803149606299213" header="0.31496062992125984" footer="0.31496062992125984"/>
  <pageSetup paperSize="9" scale="90"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7B15D-6834-4CD3-B923-D52A60DAD58D}">
  <sheetPr>
    <pageSetUpPr fitToPage="1"/>
  </sheetPr>
  <dimension ref="A1:N28"/>
  <sheetViews>
    <sheetView tabSelected="1" view="pageBreakPreview" zoomScaleNormal="100" zoomScaleSheetLayoutView="100" workbookViewId="0"/>
  </sheetViews>
  <sheetFormatPr defaultRowHeight="13.5"/>
  <cols>
    <col min="1" max="1" width="12.625" style="1" customWidth="1"/>
    <col min="2" max="5" width="12.875" style="1" customWidth="1"/>
    <col min="6" max="16384" width="9" style="1"/>
  </cols>
  <sheetData>
    <row r="1" spans="1:14" s="8" customFormat="1" ht="18" customHeight="1">
      <c r="A1" s="9" t="s">
        <v>29</v>
      </c>
    </row>
    <row r="2" spans="1:14" ht="18" customHeight="1">
      <c r="A2" s="1" t="s">
        <v>28</v>
      </c>
    </row>
    <row r="3" spans="1:14" ht="18" customHeight="1">
      <c r="A3" s="1" t="s">
        <v>27</v>
      </c>
      <c r="E3" s="7"/>
    </row>
    <row r="4" spans="1:14" ht="18" customHeight="1">
      <c r="E4" s="7"/>
    </row>
    <row r="5" spans="1:14" ht="19.5" customHeight="1">
      <c r="A5" s="6" t="s">
        <v>26</v>
      </c>
      <c r="B5" s="6" t="s">
        <v>25</v>
      </c>
      <c r="C5" s="6" t="s">
        <v>24</v>
      </c>
      <c r="D5" s="6" t="s">
        <v>23</v>
      </c>
      <c r="E5" s="6" t="s">
        <v>22</v>
      </c>
    </row>
    <row r="6" spans="1:14" ht="20.100000000000001" customHeight="1">
      <c r="A6" s="3" t="s">
        <v>21</v>
      </c>
      <c r="B6" s="5">
        <v>94157</v>
      </c>
      <c r="C6" s="5">
        <v>88647</v>
      </c>
      <c r="D6" s="5">
        <v>182804</v>
      </c>
      <c r="E6" s="5">
        <v>67304</v>
      </c>
      <c r="G6" s="4"/>
      <c r="H6" s="4"/>
      <c r="I6" s="4"/>
      <c r="J6" s="4"/>
      <c r="K6" s="4"/>
      <c r="L6" s="4"/>
      <c r="M6" s="4"/>
      <c r="N6" s="4"/>
    </row>
    <row r="7" spans="1:14" ht="24.95" customHeight="1">
      <c r="A7" s="3" t="s">
        <v>20</v>
      </c>
      <c r="B7" s="5">
        <v>94705</v>
      </c>
      <c r="C7" s="5">
        <v>89193</v>
      </c>
      <c r="D7" s="5">
        <v>183898</v>
      </c>
      <c r="E7" s="5">
        <v>68438</v>
      </c>
      <c r="G7" s="4"/>
      <c r="H7" s="4"/>
      <c r="I7" s="4"/>
      <c r="J7" s="4"/>
      <c r="K7" s="4"/>
      <c r="L7" s="4"/>
      <c r="M7" s="4"/>
      <c r="N7" s="4"/>
    </row>
    <row r="8" spans="1:14" ht="24.95" customHeight="1">
      <c r="A8" s="3" t="s">
        <v>19</v>
      </c>
      <c r="B8" s="5">
        <v>95130</v>
      </c>
      <c r="C8" s="5">
        <v>89844</v>
      </c>
      <c r="D8" s="5">
        <v>184974</v>
      </c>
      <c r="E8" s="5">
        <v>69291</v>
      </c>
      <c r="G8" s="4"/>
      <c r="H8" s="4"/>
      <c r="I8" s="4"/>
      <c r="J8" s="4"/>
      <c r="K8" s="4"/>
      <c r="L8" s="4"/>
      <c r="M8" s="4"/>
      <c r="N8" s="4"/>
    </row>
    <row r="9" spans="1:14" ht="24.95" customHeight="1">
      <c r="A9" s="3" t="s">
        <v>18</v>
      </c>
      <c r="B9" s="5">
        <v>95713</v>
      </c>
      <c r="C9" s="5">
        <v>90570</v>
      </c>
      <c r="D9" s="5">
        <v>186283</v>
      </c>
      <c r="E9" s="5">
        <v>70340</v>
      </c>
      <c r="G9" s="4"/>
      <c r="H9" s="4"/>
      <c r="I9" s="4"/>
      <c r="J9" s="4"/>
      <c r="K9" s="4"/>
      <c r="L9" s="4"/>
      <c r="M9" s="4"/>
      <c r="N9" s="4"/>
    </row>
    <row r="10" spans="1:14" ht="24.95" customHeight="1">
      <c r="A10" s="3" t="s">
        <v>17</v>
      </c>
      <c r="B10" s="5">
        <v>96360</v>
      </c>
      <c r="C10" s="5">
        <v>91326</v>
      </c>
      <c r="D10" s="5">
        <v>187686</v>
      </c>
      <c r="E10" s="5">
        <v>71310</v>
      </c>
      <c r="G10" s="4"/>
      <c r="H10" s="4"/>
      <c r="I10" s="4"/>
      <c r="J10" s="4"/>
      <c r="K10" s="4"/>
      <c r="L10" s="4"/>
      <c r="M10" s="4"/>
      <c r="N10" s="4"/>
    </row>
    <row r="11" spans="1:14" ht="24.95" customHeight="1">
      <c r="A11" s="3" t="s">
        <v>16</v>
      </c>
      <c r="B11" s="5">
        <v>97328</v>
      </c>
      <c r="C11" s="5">
        <v>92198</v>
      </c>
      <c r="D11" s="5">
        <v>189526</v>
      </c>
      <c r="E11" s="5">
        <v>72832</v>
      </c>
      <c r="G11" s="4"/>
      <c r="H11" s="4"/>
      <c r="I11" s="4"/>
      <c r="J11" s="4"/>
      <c r="K11" s="4"/>
      <c r="L11" s="4"/>
      <c r="M11" s="4"/>
      <c r="N11" s="4"/>
    </row>
    <row r="12" spans="1:14" ht="24.95" customHeight="1">
      <c r="A12" s="3" t="s">
        <v>15</v>
      </c>
      <c r="B12" s="5">
        <v>98338</v>
      </c>
      <c r="C12" s="5">
        <v>93244</v>
      </c>
      <c r="D12" s="5">
        <v>191582</v>
      </c>
      <c r="E12" s="5">
        <v>74656</v>
      </c>
      <c r="G12" s="4"/>
      <c r="H12" s="4"/>
      <c r="I12" s="4"/>
      <c r="J12" s="4"/>
      <c r="K12" s="4"/>
      <c r="L12" s="4"/>
      <c r="M12" s="4"/>
      <c r="N12" s="4"/>
    </row>
    <row r="13" spans="1:14" ht="24.95" customHeight="1">
      <c r="A13" s="3" t="s">
        <v>14</v>
      </c>
      <c r="B13" s="5">
        <v>99837</v>
      </c>
      <c r="C13" s="5">
        <v>94815</v>
      </c>
      <c r="D13" s="5">
        <v>194652</v>
      </c>
      <c r="E13" s="5">
        <v>76635</v>
      </c>
      <c r="G13" s="4"/>
      <c r="H13" s="4"/>
      <c r="I13" s="4"/>
      <c r="J13" s="4"/>
      <c r="K13" s="4"/>
      <c r="L13" s="4"/>
      <c r="M13" s="4"/>
      <c r="N13" s="4"/>
    </row>
    <row r="14" spans="1:14" ht="24.95" customHeight="1">
      <c r="A14" s="3" t="s">
        <v>13</v>
      </c>
      <c r="B14" s="5">
        <v>101509</v>
      </c>
      <c r="C14" s="5">
        <v>96344</v>
      </c>
      <c r="D14" s="5">
        <v>197853</v>
      </c>
      <c r="E14" s="5">
        <v>78778</v>
      </c>
      <c r="G14" s="4"/>
      <c r="H14" s="4"/>
      <c r="I14" s="4"/>
      <c r="J14" s="4"/>
      <c r="K14" s="4"/>
      <c r="L14" s="4"/>
      <c r="M14" s="4"/>
      <c r="N14" s="4"/>
    </row>
    <row r="15" spans="1:14" ht="24.95" customHeight="1">
      <c r="A15" s="3" t="s">
        <v>12</v>
      </c>
      <c r="B15" s="5">
        <v>102820</v>
      </c>
      <c r="C15" s="5">
        <v>97608</v>
      </c>
      <c r="D15" s="5">
        <v>200428</v>
      </c>
      <c r="E15" s="5">
        <v>80488</v>
      </c>
      <c r="G15" s="4"/>
      <c r="H15" s="4"/>
      <c r="I15" s="4"/>
      <c r="J15" s="4"/>
      <c r="K15" s="4"/>
      <c r="L15" s="4"/>
      <c r="M15" s="4"/>
      <c r="N15" s="4"/>
    </row>
    <row r="16" spans="1:14" ht="24.95" customHeight="1">
      <c r="A16" s="3" t="s">
        <v>11</v>
      </c>
      <c r="B16" s="5">
        <v>104262</v>
      </c>
      <c r="C16" s="5">
        <v>98991</v>
      </c>
      <c r="D16" s="5">
        <v>203253</v>
      </c>
      <c r="E16" s="5">
        <v>82281</v>
      </c>
      <c r="G16" s="4"/>
      <c r="H16" s="4"/>
      <c r="I16" s="4"/>
      <c r="J16" s="4"/>
      <c r="K16" s="4"/>
      <c r="L16" s="4"/>
      <c r="M16" s="4"/>
      <c r="N16" s="4"/>
    </row>
    <row r="17" spans="1:14" ht="24.95" customHeight="1">
      <c r="A17" s="3" t="s">
        <v>10</v>
      </c>
      <c r="B17" s="5">
        <v>105634</v>
      </c>
      <c r="C17" s="5">
        <v>100472</v>
      </c>
      <c r="D17" s="5">
        <v>206106</v>
      </c>
      <c r="E17" s="5">
        <v>83872</v>
      </c>
      <c r="G17" s="4"/>
      <c r="H17" s="4"/>
      <c r="I17" s="4"/>
      <c r="J17" s="4"/>
      <c r="K17" s="4"/>
      <c r="L17" s="4"/>
      <c r="M17" s="4"/>
      <c r="N17" s="4"/>
    </row>
    <row r="18" spans="1:14" ht="24.95" customHeight="1">
      <c r="A18" s="3" t="s">
        <v>9</v>
      </c>
      <c r="B18" s="2">
        <v>106313</v>
      </c>
      <c r="C18" s="2">
        <v>101315</v>
      </c>
      <c r="D18" s="2">
        <v>207628</v>
      </c>
      <c r="E18" s="2">
        <v>84983</v>
      </c>
      <c r="G18" s="4"/>
      <c r="H18" s="4"/>
      <c r="I18" s="4"/>
      <c r="J18" s="4"/>
      <c r="K18" s="4"/>
      <c r="L18" s="4"/>
      <c r="M18" s="4"/>
      <c r="N18" s="4"/>
    </row>
    <row r="19" spans="1:14" ht="24.95" customHeight="1">
      <c r="A19" s="3" t="s">
        <v>8</v>
      </c>
      <c r="B19" s="2">
        <v>110463</v>
      </c>
      <c r="C19" s="2">
        <v>105868</v>
      </c>
      <c r="D19" s="2">
        <v>216331</v>
      </c>
      <c r="E19" s="2">
        <v>90338</v>
      </c>
      <c r="G19" s="4"/>
      <c r="H19" s="4"/>
      <c r="I19" s="4"/>
      <c r="J19" s="4"/>
      <c r="K19" s="4"/>
      <c r="L19" s="4"/>
      <c r="M19" s="4"/>
      <c r="N19" s="4"/>
    </row>
    <row r="20" spans="1:14" ht="21.95" customHeight="1">
      <c r="A20" s="3" t="s">
        <v>7</v>
      </c>
      <c r="B20" s="2">
        <v>111348</v>
      </c>
      <c r="C20" s="2">
        <v>107070</v>
      </c>
      <c r="D20" s="2">
        <v>218418</v>
      </c>
      <c r="E20" s="2">
        <v>91615</v>
      </c>
    </row>
    <row r="21" spans="1:14" ht="21.95" customHeight="1">
      <c r="A21" s="3" t="s">
        <v>6</v>
      </c>
      <c r="B21" s="2">
        <v>112057</v>
      </c>
      <c r="C21" s="2">
        <v>108078</v>
      </c>
      <c r="D21" s="2">
        <v>220135</v>
      </c>
      <c r="E21" s="2">
        <v>92890</v>
      </c>
    </row>
    <row r="22" spans="1:14" ht="21.95" customHeight="1">
      <c r="A22" s="3" t="s">
        <v>5</v>
      </c>
      <c r="B22" s="2">
        <v>113290</v>
      </c>
      <c r="C22" s="2">
        <v>109528</v>
      </c>
      <c r="D22" s="2">
        <v>222818</v>
      </c>
      <c r="E22" s="2">
        <v>94737</v>
      </c>
    </row>
    <row r="23" spans="1:14" ht="21.95" customHeight="1">
      <c r="A23" s="3" t="s">
        <v>4</v>
      </c>
      <c r="B23" s="2">
        <v>114969</v>
      </c>
      <c r="C23" s="2">
        <v>111284</v>
      </c>
      <c r="D23" s="2">
        <v>226253</v>
      </c>
      <c r="E23" s="2">
        <v>96846</v>
      </c>
    </row>
    <row r="24" spans="1:14" ht="21.95" customHeight="1">
      <c r="A24" s="3" t="s">
        <v>3</v>
      </c>
      <c r="B24" s="2">
        <v>116556</v>
      </c>
      <c r="C24" s="2">
        <v>112848</v>
      </c>
      <c r="D24" s="2">
        <v>229404</v>
      </c>
      <c r="E24" s="2">
        <v>98971</v>
      </c>
    </row>
    <row r="25" spans="1:14" ht="21.95" customHeight="1">
      <c r="A25" s="3" t="s">
        <v>2</v>
      </c>
      <c r="B25" s="2">
        <v>118245</v>
      </c>
      <c r="C25" s="2">
        <v>114649</v>
      </c>
      <c r="D25" s="2">
        <v>232894</v>
      </c>
      <c r="E25" s="2">
        <v>101102</v>
      </c>
    </row>
    <row r="26" spans="1:14" ht="21.95" customHeight="1">
      <c r="A26" s="3" t="s">
        <v>1</v>
      </c>
      <c r="B26" s="2">
        <v>120349</v>
      </c>
      <c r="C26" s="2">
        <v>116493</v>
      </c>
      <c r="D26" s="2">
        <v>236842</v>
      </c>
      <c r="E26" s="2">
        <v>104040</v>
      </c>
    </row>
    <row r="27" spans="1:14" ht="21.95" customHeight="1">
      <c r="A27" s="3" t="s">
        <v>0</v>
      </c>
      <c r="B27" s="2">
        <v>122210</v>
      </c>
      <c r="C27" s="2">
        <v>118173</v>
      </c>
      <c r="D27" s="2">
        <v>240383</v>
      </c>
      <c r="E27" s="2">
        <v>106418</v>
      </c>
    </row>
    <row r="28" spans="1:14">
      <c r="D28" s="1999"/>
      <c r="E28" s="1999"/>
    </row>
  </sheetData>
  <mergeCells count="1">
    <mergeCell ref="D28:E28"/>
  </mergeCells>
  <phoneticPr fontId="3"/>
  <printOptions horizontalCentered="1"/>
  <pageMargins left="0.98425196850393704" right="0.98425196850393704" top="0.98425196850393704" bottom="0.98425196850393704" header="0.51181102362204722" footer="0.51181102362204722"/>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F01C8-636C-42F6-867F-70F4EB116B58}">
  <dimension ref="A1:R42"/>
  <sheetViews>
    <sheetView view="pageBreakPreview" zoomScale="70" zoomScaleNormal="100" zoomScaleSheetLayoutView="70" workbookViewId="0">
      <selection sqref="A1:E1"/>
    </sheetView>
  </sheetViews>
  <sheetFormatPr defaultRowHeight="13.5"/>
  <cols>
    <col min="1" max="1" width="25.625" style="1" customWidth="1"/>
    <col min="2" max="16" width="10.625" style="254" customWidth="1"/>
    <col min="17" max="17" width="9" style="1" customWidth="1"/>
    <col min="18" max="16384" width="9" style="1"/>
  </cols>
  <sheetData>
    <row r="1" spans="1:18" ht="37.5" customHeight="1">
      <c r="A1" s="2345" t="s">
        <v>1292</v>
      </c>
      <c r="B1" s="2345"/>
      <c r="C1" s="2345"/>
      <c r="D1" s="2345"/>
      <c r="E1" s="2345"/>
    </row>
    <row r="2" spans="1:18" ht="30" customHeight="1" thickBot="1">
      <c r="B2" s="285"/>
      <c r="D2" s="255"/>
      <c r="F2" s="702"/>
      <c r="G2" s="255"/>
      <c r="H2" s="285"/>
      <c r="I2" s="701"/>
      <c r="J2" s="2344" t="s">
        <v>1291</v>
      </c>
      <c r="K2" s="2344"/>
      <c r="L2" s="2344"/>
      <c r="M2" s="2344"/>
      <c r="N2" s="2344"/>
      <c r="O2" s="2344"/>
      <c r="P2" s="2344"/>
    </row>
    <row r="3" spans="1:18" ht="30" customHeight="1">
      <c r="A3" s="695" t="s">
        <v>459</v>
      </c>
      <c r="B3" s="2342" t="s">
        <v>923</v>
      </c>
      <c r="C3" s="2337" t="s">
        <v>922</v>
      </c>
      <c r="D3" s="2337" t="s">
        <v>921</v>
      </c>
      <c r="E3" s="2337" t="s">
        <v>920</v>
      </c>
      <c r="F3" s="2337" t="s">
        <v>1290</v>
      </c>
      <c r="G3" s="2337" t="s">
        <v>1289</v>
      </c>
      <c r="H3" s="2337" t="s">
        <v>1288</v>
      </c>
      <c r="I3" s="2337" t="s">
        <v>917</v>
      </c>
      <c r="J3" s="2337" t="s">
        <v>1267</v>
      </c>
      <c r="K3" s="2337" t="s">
        <v>1266</v>
      </c>
      <c r="L3" s="2337" t="s">
        <v>1287</v>
      </c>
      <c r="M3" s="2337" t="s">
        <v>1286</v>
      </c>
      <c r="N3" s="2337" t="s">
        <v>1285</v>
      </c>
      <c r="O3" s="2339" t="s">
        <v>1265</v>
      </c>
      <c r="P3" s="2339" t="s">
        <v>1264</v>
      </c>
      <c r="Q3" s="44"/>
    </row>
    <row r="4" spans="1:18" ht="30" customHeight="1" thickBot="1">
      <c r="A4" s="694" t="s">
        <v>1115</v>
      </c>
      <c r="B4" s="2343"/>
      <c r="C4" s="2338"/>
      <c r="D4" s="2338"/>
      <c r="E4" s="2338"/>
      <c r="F4" s="2338"/>
      <c r="G4" s="2338"/>
      <c r="H4" s="2338"/>
      <c r="I4" s="2338"/>
      <c r="J4" s="2338"/>
      <c r="K4" s="2338"/>
      <c r="L4" s="2338"/>
      <c r="M4" s="2338"/>
      <c r="N4" s="2338"/>
      <c r="O4" s="2340"/>
      <c r="P4" s="2340"/>
    </row>
    <row r="5" spans="1:18" ht="45.95" customHeight="1">
      <c r="A5" s="693" t="s">
        <v>1284</v>
      </c>
      <c r="B5" s="686">
        <v>398</v>
      </c>
      <c r="C5" s="686">
        <v>349</v>
      </c>
      <c r="D5" s="686">
        <v>382</v>
      </c>
      <c r="E5" s="692">
        <v>396</v>
      </c>
      <c r="F5" s="692">
        <v>374</v>
      </c>
      <c r="G5" s="692">
        <v>414</v>
      </c>
      <c r="H5" s="692">
        <v>419</v>
      </c>
      <c r="I5" s="692">
        <v>397</v>
      </c>
      <c r="J5" s="692">
        <v>452</v>
      </c>
      <c r="K5" s="692">
        <v>443</v>
      </c>
      <c r="L5" s="692">
        <v>396</v>
      </c>
      <c r="M5" s="692">
        <v>474</v>
      </c>
      <c r="N5" s="692">
        <v>498</v>
      </c>
      <c r="O5" s="692">
        <v>477</v>
      </c>
      <c r="P5" s="691">
        <v>440</v>
      </c>
    </row>
    <row r="6" spans="1:18" ht="45.95" customHeight="1">
      <c r="A6" s="688" t="s">
        <v>1283</v>
      </c>
      <c r="B6" s="686">
        <v>148</v>
      </c>
      <c r="C6" s="686">
        <v>211</v>
      </c>
      <c r="D6" s="686">
        <v>168</v>
      </c>
      <c r="E6" s="686">
        <v>182</v>
      </c>
      <c r="F6" s="686">
        <v>207</v>
      </c>
      <c r="G6" s="686">
        <v>223</v>
      </c>
      <c r="H6" s="686">
        <v>238</v>
      </c>
      <c r="I6" s="686">
        <v>279</v>
      </c>
      <c r="J6" s="686">
        <v>265</v>
      </c>
      <c r="K6" s="686">
        <v>254</v>
      </c>
      <c r="L6" s="686">
        <v>223</v>
      </c>
      <c r="M6" s="686">
        <v>231</v>
      </c>
      <c r="N6" s="686">
        <v>250</v>
      </c>
      <c r="O6" s="686">
        <v>274</v>
      </c>
      <c r="P6" s="685">
        <v>269</v>
      </c>
    </row>
    <row r="7" spans="1:18" ht="45.95" customHeight="1">
      <c r="A7" s="687" t="s">
        <v>1282</v>
      </c>
      <c r="B7" s="686">
        <v>156</v>
      </c>
      <c r="C7" s="686">
        <v>167</v>
      </c>
      <c r="D7" s="686">
        <v>150</v>
      </c>
      <c r="E7" s="686">
        <v>167</v>
      </c>
      <c r="F7" s="686">
        <v>162</v>
      </c>
      <c r="G7" s="686">
        <v>158</v>
      </c>
      <c r="H7" s="686">
        <v>145</v>
      </c>
      <c r="I7" s="686">
        <v>145</v>
      </c>
      <c r="J7" s="686">
        <v>150</v>
      </c>
      <c r="K7" s="686">
        <v>147</v>
      </c>
      <c r="L7" s="686">
        <v>144</v>
      </c>
      <c r="M7" s="686">
        <v>159</v>
      </c>
      <c r="N7" s="686">
        <v>136</v>
      </c>
      <c r="O7" s="686">
        <v>118</v>
      </c>
      <c r="P7" s="685">
        <v>134</v>
      </c>
    </row>
    <row r="8" spans="1:18" ht="45.95" customHeight="1">
      <c r="A8" s="687" t="s">
        <v>1281</v>
      </c>
      <c r="B8" s="699" t="s">
        <v>772</v>
      </c>
      <c r="C8" s="699" t="s">
        <v>772</v>
      </c>
      <c r="D8" s="699" t="s">
        <v>772</v>
      </c>
      <c r="E8" s="699" t="s">
        <v>772</v>
      </c>
      <c r="F8" s="699" t="s">
        <v>772</v>
      </c>
      <c r="G8" s="699" t="s">
        <v>772</v>
      </c>
      <c r="H8" s="699" t="s">
        <v>772</v>
      </c>
      <c r="I8" s="699" t="s">
        <v>772</v>
      </c>
      <c r="J8" s="699" t="s">
        <v>772</v>
      </c>
      <c r="K8" s="699" t="s">
        <v>772</v>
      </c>
      <c r="L8" s="699" t="s">
        <v>772</v>
      </c>
      <c r="M8" s="699" t="s">
        <v>772</v>
      </c>
      <c r="N8" s="699" t="s">
        <v>769</v>
      </c>
      <c r="O8" s="699" t="s">
        <v>769</v>
      </c>
      <c r="P8" s="700" t="s">
        <v>769</v>
      </c>
    </row>
    <row r="9" spans="1:18" ht="45.95" customHeight="1">
      <c r="A9" s="687" t="s">
        <v>1280</v>
      </c>
      <c r="B9" s="686">
        <v>103</v>
      </c>
      <c r="C9" s="686">
        <v>123</v>
      </c>
      <c r="D9" s="686">
        <v>121</v>
      </c>
      <c r="E9" s="686">
        <v>106</v>
      </c>
      <c r="F9" s="686">
        <v>154</v>
      </c>
      <c r="G9" s="686">
        <v>161</v>
      </c>
      <c r="H9" s="686">
        <v>136</v>
      </c>
      <c r="I9" s="686">
        <v>168</v>
      </c>
      <c r="J9" s="686">
        <v>147</v>
      </c>
      <c r="K9" s="686">
        <v>139</v>
      </c>
      <c r="L9" s="686">
        <v>143</v>
      </c>
      <c r="M9" s="686">
        <v>159</v>
      </c>
      <c r="N9" s="686">
        <v>183</v>
      </c>
      <c r="O9" s="686">
        <v>125</v>
      </c>
      <c r="P9" s="685">
        <v>111</v>
      </c>
      <c r="R9" s="66"/>
    </row>
    <row r="10" spans="1:18" ht="45.95" customHeight="1">
      <c r="A10" s="687" t="s">
        <v>1279</v>
      </c>
      <c r="B10" s="686">
        <v>25</v>
      </c>
      <c r="C10" s="686">
        <v>33</v>
      </c>
      <c r="D10" s="686">
        <v>34</v>
      </c>
      <c r="E10" s="686">
        <v>38</v>
      </c>
      <c r="F10" s="686">
        <v>47</v>
      </c>
      <c r="G10" s="686">
        <v>66</v>
      </c>
      <c r="H10" s="686">
        <v>58</v>
      </c>
      <c r="I10" s="686">
        <v>75</v>
      </c>
      <c r="J10" s="686">
        <v>94</v>
      </c>
      <c r="K10" s="686">
        <v>101</v>
      </c>
      <c r="L10" s="686">
        <v>110</v>
      </c>
      <c r="M10" s="686">
        <v>115</v>
      </c>
      <c r="N10" s="686">
        <v>154</v>
      </c>
      <c r="O10" s="686">
        <v>178</v>
      </c>
      <c r="P10" s="685">
        <v>158</v>
      </c>
    </row>
    <row r="11" spans="1:18" ht="45.95" customHeight="1">
      <c r="A11" s="687" t="s">
        <v>1278</v>
      </c>
      <c r="B11" s="686">
        <v>4</v>
      </c>
      <c r="C11" s="686">
        <v>10</v>
      </c>
      <c r="D11" s="686">
        <v>8</v>
      </c>
      <c r="E11" s="686">
        <v>9</v>
      </c>
      <c r="F11" s="686">
        <v>1</v>
      </c>
      <c r="G11" s="699">
        <v>4</v>
      </c>
      <c r="H11" s="699">
        <v>6</v>
      </c>
      <c r="I11" s="699">
        <v>7</v>
      </c>
      <c r="J11" s="699">
        <v>8</v>
      </c>
      <c r="K11" s="699">
        <v>7</v>
      </c>
      <c r="L11" s="690">
        <v>4</v>
      </c>
      <c r="M11" s="699">
        <v>4</v>
      </c>
      <c r="N11" s="690">
        <v>2</v>
      </c>
      <c r="O11" s="690">
        <v>8</v>
      </c>
      <c r="P11" s="689">
        <v>5</v>
      </c>
    </row>
    <row r="12" spans="1:18" ht="45.95" customHeight="1">
      <c r="A12" s="687" t="s">
        <v>1277</v>
      </c>
      <c r="B12" s="686">
        <v>15</v>
      </c>
      <c r="C12" s="686">
        <v>20</v>
      </c>
      <c r="D12" s="686">
        <v>23</v>
      </c>
      <c r="E12" s="686">
        <v>17</v>
      </c>
      <c r="F12" s="686">
        <v>17</v>
      </c>
      <c r="G12" s="686">
        <v>19</v>
      </c>
      <c r="H12" s="686">
        <v>19</v>
      </c>
      <c r="I12" s="686">
        <v>15</v>
      </c>
      <c r="J12" s="686">
        <v>16</v>
      </c>
      <c r="K12" s="686">
        <v>15</v>
      </c>
      <c r="L12" s="686">
        <v>21</v>
      </c>
      <c r="M12" s="686">
        <v>23</v>
      </c>
      <c r="N12" s="686">
        <v>17</v>
      </c>
      <c r="O12" s="686">
        <v>18</v>
      </c>
      <c r="P12" s="685">
        <v>20</v>
      </c>
    </row>
    <row r="13" spans="1:18" ht="45.95" customHeight="1">
      <c r="A13" s="687" t="s">
        <v>1276</v>
      </c>
      <c r="B13" s="686">
        <v>26</v>
      </c>
      <c r="C13" s="686">
        <v>18</v>
      </c>
      <c r="D13" s="686">
        <v>22</v>
      </c>
      <c r="E13" s="686">
        <v>23</v>
      </c>
      <c r="F13" s="686">
        <v>21</v>
      </c>
      <c r="G13" s="686">
        <v>30</v>
      </c>
      <c r="H13" s="686">
        <v>23</v>
      </c>
      <c r="I13" s="686">
        <v>25</v>
      </c>
      <c r="J13" s="686">
        <v>25</v>
      </c>
      <c r="K13" s="686">
        <v>22</v>
      </c>
      <c r="L13" s="686">
        <v>20</v>
      </c>
      <c r="M13" s="686">
        <v>30</v>
      </c>
      <c r="N13" s="686">
        <v>24</v>
      </c>
      <c r="O13" s="686">
        <v>29</v>
      </c>
      <c r="P13" s="685">
        <v>20</v>
      </c>
    </row>
    <row r="14" spans="1:18" ht="45.95" customHeight="1">
      <c r="A14" s="687" t="s">
        <v>1275</v>
      </c>
      <c r="B14" s="686">
        <v>10</v>
      </c>
      <c r="C14" s="686">
        <v>25</v>
      </c>
      <c r="D14" s="686">
        <v>17</v>
      </c>
      <c r="E14" s="686">
        <v>13</v>
      </c>
      <c r="F14" s="686">
        <v>24</v>
      </c>
      <c r="G14" s="686">
        <v>19</v>
      </c>
      <c r="H14" s="686">
        <v>17</v>
      </c>
      <c r="I14" s="686">
        <v>26</v>
      </c>
      <c r="J14" s="686">
        <v>20</v>
      </c>
      <c r="K14" s="686">
        <v>22</v>
      </c>
      <c r="L14" s="686">
        <v>16</v>
      </c>
      <c r="M14" s="686">
        <v>14</v>
      </c>
      <c r="N14" s="686">
        <v>21</v>
      </c>
      <c r="O14" s="686">
        <v>15</v>
      </c>
      <c r="P14" s="685">
        <v>20</v>
      </c>
      <c r="R14" s="66"/>
    </row>
    <row r="15" spans="1:18" ht="45.95" customHeight="1">
      <c r="A15" s="687" t="s">
        <v>1274</v>
      </c>
      <c r="B15" s="686">
        <v>51</v>
      </c>
      <c r="C15" s="686">
        <v>50</v>
      </c>
      <c r="D15" s="686">
        <v>54</v>
      </c>
      <c r="E15" s="686">
        <v>43</v>
      </c>
      <c r="F15" s="686">
        <v>49</v>
      </c>
      <c r="G15" s="686">
        <v>44</v>
      </c>
      <c r="H15" s="686">
        <v>51</v>
      </c>
      <c r="I15" s="686">
        <v>51</v>
      </c>
      <c r="J15" s="686">
        <v>45</v>
      </c>
      <c r="K15" s="686">
        <v>46</v>
      </c>
      <c r="L15" s="686">
        <v>39</v>
      </c>
      <c r="M15" s="686">
        <v>44</v>
      </c>
      <c r="N15" s="686">
        <v>31</v>
      </c>
      <c r="O15" s="686">
        <v>58</v>
      </c>
      <c r="P15" s="685">
        <v>45</v>
      </c>
    </row>
    <row r="16" spans="1:18" ht="45.95" customHeight="1" thickBot="1">
      <c r="A16" s="684" t="s">
        <v>1273</v>
      </c>
      <c r="B16" s="683">
        <v>43</v>
      </c>
      <c r="C16" s="683">
        <v>32</v>
      </c>
      <c r="D16" s="683">
        <v>31</v>
      </c>
      <c r="E16" s="698">
        <v>52</v>
      </c>
      <c r="F16" s="698">
        <v>41</v>
      </c>
      <c r="G16" s="698">
        <v>51</v>
      </c>
      <c r="H16" s="698">
        <v>45</v>
      </c>
      <c r="I16" s="698">
        <v>48</v>
      </c>
      <c r="J16" s="683">
        <v>25</v>
      </c>
      <c r="K16" s="683">
        <v>36</v>
      </c>
      <c r="L16" s="683">
        <v>37</v>
      </c>
      <c r="M16" s="683">
        <v>33</v>
      </c>
      <c r="N16" s="683">
        <v>28</v>
      </c>
      <c r="O16" s="683">
        <v>35</v>
      </c>
      <c r="P16" s="682">
        <v>17</v>
      </c>
    </row>
    <row r="17" spans="1:16" ht="20.100000000000001" customHeight="1">
      <c r="P17" s="680"/>
    </row>
    <row r="18" spans="1:16" ht="24.95" customHeight="1">
      <c r="A18" s="2341" t="s">
        <v>1272</v>
      </c>
      <c r="B18" s="2341"/>
      <c r="C18" s="2341"/>
      <c r="D18" s="2341"/>
      <c r="E18" s="2341"/>
      <c r="F18" s="2341"/>
      <c r="G18" s="2341"/>
      <c r="H18" s="2341"/>
      <c r="I18" s="2341"/>
      <c r="J18" s="2341"/>
      <c r="K18" s="2341"/>
      <c r="L18" s="2341"/>
      <c r="M18" s="2341"/>
      <c r="N18" s="2341"/>
      <c r="O18" s="2341"/>
      <c r="P18" s="697"/>
    </row>
    <row r="19" spans="1:16" ht="24.95" customHeight="1">
      <c r="A19" s="2341" t="s">
        <v>1271</v>
      </c>
      <c r="B19" s="2341"/>
      <c r="C19" s="2341"/>
      <c r="D19" s="2341"/>
      <c r="E19" s="2341"/>
      <c r="F19" s="2341"/>
      <c r="G19" s="2341"/>
      <c r="H19" s="2341"/>
      <c r="I19" s="2341"/>
      <c r="J19" s="2341"/>
      <c r="K19" s="2341"/>
      <c r="L19" s="2341"/>
      <c r="M19" s="2341"/>
      <c r="N19" s="2341"/>
      <c r="O19" s="2341"/>
      <c r="P19" s="697"/>
    </row>
    <row r="20" spans="1:16" ht="24.95" customHeight="1">
      <c r="A20" s="697"/>
      <c r="B20" s="2353" t="s">
        <v>1270</v>
      </c>
      <c r="C20" s="2354"/>
      <c r="D20" s="2354"/>
      <c r="E20" s="2354"/>
      <c r="F20" s="2354"/>
      <c r="G20" s="2354"/>
      <c r="H20" s="2354"/>
      <c r="I20" s="2354"/>
      <c r="J20" s="2354"/>
      <c r="K20" s="2354"/>
      <c r="L20" s="2354"/>
      <c r="M20" s="2354"/>
      <c r="N20" s="2354"/>
      <c r="O20" s="2354"/>
    </row>
    <row r="21" spans="1:16" ht="24.95" customHeight="1">
      <c r="A21" s="697"/>
      <c r="C21" s="255"/>
    </row>
    <row r="22" spans="1:16" ht="20.100000000000001" customHeight="1">
      <c r="A22" s="96"/>
      <c r="C22" s="255"/>
    </row>
    <row r="23" spans="1:16" ht="20.100000000000001" customHeight="1">
      <c r="A23" s="96"/>
      <c r="C23" s="255"/>
    </row>
    <row r="24" spans="1:16" ht="20.100000000000001" customHeight="1">
      <c r="A24" s="2346" t="s">
        <v>1269</v>
      </c>
      <c r="B24" s="2346"/>
      <c r="C24" s="2346"/>
      <c r="D24" s="2346"/>
      <c r="E24" s="2347"/>
    </row>
    <row r="25" spans="1:16" ht="20.100000000000001" customHeight="1" thickBot="1">
      <c r="A25" s="2348"/>
      <c r="B25" s="2348"/>
      <c r="C25" s="2348"/>
      <c r="D25" s="2348"/>
      <c r="E25" s="2349"/>
      <c r="F25" s="696"/>
      <c r="G25" s="285"/>
      <c r="H25" s="285"/>
      <c r="I25" s="285"/>
      <c r="J25" s="285"/>
      <c r="K25" s="2344" t="s">
        <v>1268</v>
      </c>
      <c r="L25" s="2344"/>
      <c r="M25" s="2344"/>
      <c r="N25" s="2344"/>
      <c r="O25" s="2344"/>
      <c r="P25" s="2344"/>
    </row>
    <row r="26" spans="1:16" ht="30" customHeight="1">
      <c r="A26" s="695" t="s">
        <v>459</v>
      </c>
      <c r="B26" s="2342" t="s">
        <v>923</v>
      </c>
      <c r="C26" s="2337" t="s">
        <v>922</v>
      </c>
      <c r="D26" s="2337" t="s">
        <v>921</v>
      </c>
      <c r="E26" s="2337" t="s">
        <v>920</v>
      </c>
      <c r="F26" s="2337" t="s">
        <v>12</v>
      </c>
      <c r="G26" s="2337" t="s">
        <v>11</v>
      </c>
      <c r="H26" s="2337" t="s">
        <v>10</v>
      </c>
      <c r="I26" s="2337" t="s">
        <v>917</v>
      </c>
      <c r="J26" s="2337" t="s">
        <v>1267</v>
      </c>
      <c r="K26" s="2337" t="s">
        <v>1266</v>
      </c>
      <c r="L26" s="2337" t="s">
        <v>6</v>
      </c>
      <c r="M26" s="2337" t="s">
        <v>5</v>
      </c>
      <c r="N26" s="2350" t="s">
        <v>4</v>
      </c>
      <c r="O26" s="2350" t="s">
        <v>1265</v>
      </c>
      <c r="P26" s="2339" t="s">
        <v>1264</v>
      </c>
    </row>
    <row r="27" spans="1:16" ht="30" customHeight="1" thickBot="1">
      <c r="A27" s="694" t="s">
        <v>1115</v>
      </c>
      <c r="B27" s="2343"/>
      <c r="C27" s="2338"/>
      <c r="D27" s="2338"/>
      <c r="E27" s="2338"/>
      <c r="F27" s="2338"/>
      <c r="G27" s="2338"/>
      <c r="H27" s="2338"/>
      <c r="I27" s="2338"/>
      <c r="J27" s="2338"/>
      <c r="K27" s="2338"/>
      <c r="L27" s="2338"/>
      <c r="M27" s="2338"/>
      <c r="N27" s="2351"/>
      <c r="O27" s="2351"/>
      <c r="P27" s="2340"/>
    </row>
    <row r="28" spans="1:16" ht="45.75" customHeight="1">
      <c r="A28" s="693" t="s">
        <v>1263</v>
      </c>
      <c r="B28" s="692">
        <v>398</v>
      </c>
      <c r="C28" s="692">
        <v>349</v>
      </c>
      <c r="D28" s="692">
        <v>382</v>
      </c>
      <c r="E28" s="692">
        <v>396</v>
      </c>
      <c r="F28" s="692">
        <v>374</v>
      </c>
      <c r="G28" s="692">
        <v>414</v>
      </c>
      <c r="H28" s="692">
        <v>419</v>
      </c>
      <c r="I28" s="692">
        <v>397</v>
      </c>
      <c r="J28" s="692">
        <v>452</v>
      </c>
      <c r="K28" s="692">
        <v>443</v>
      </c>
      <c r="L28" s="692">
        <v>396</v>
      </c>
      <c r="M28" s="692">
        <v>474</v>
      </c>
      <c r="N28" s="692">
        <v>498</v>
      </c>
      <c r="O28" s="692">
        <v>477</v>
      </c>
      <c r="P28" s="691">
        <v>440</v>
      </c>
    </row>
    <row r="29" spans="1:16" ht="27" customHeight="1">
      <c r="A29" s="687" t="s">
        <v>1262</v>
      </c>
      <c r="B29" s="686"/>
      <c r="C29" s="686"/>
      <c r="D29" s="686"/>
      <c r="E29" s="686"/>
      <c r="F29" s="686"/>
      <c r="G29" s="686"/>
      <c r="H29" s="686"/>
      <c r="I29" s="686"/>
      <c r="J29" s="686"/>
      <c r="K29" s="686"/>
      <c r="L29" s="686"/>
      <c r="M29" s="686"/>
      <c r="N29" s="686"/>
      <c r="O29" s="686"/>
      <c r="P29" s="685"/>
    </row>
    <row r="30" spans="1:16" ht="45.75" customHeight="1">
      <c r="A30" s="687" t="s">
        <v>1261</v>
      </c>
      <c r="B30" s="686">
        <v>68</v>
      </c>
      <c r="C30" s="686">
        <v>58</v>
      </c>
      <c r="D30" s="686">
        <v>68</v>
      </c>
      <c r="E30" s="686">
        <v>56</v>
      </c>
      <c r="F30" s="686">
        <v>61</v>
      </c>
      <c r="G30" s="686">
        <v>67</v>
      </c>
      <c r="H30" s="686">
        <v>61</v>
      </c>
      <c r="I30" s="686">
        <v>50</v>
      </c>
      <c r="J30" s="686">
        <v>67</v>
      </c>
      <c r="K30" s="686">
        <v>60</v>
      </c>
      <c r="L30" s="686">
        <v>65</v>
      </c>
      <c r="M30" s="686">
        <v>63</v>
      </c>
      <c r="N30" s="686">
        <v>80</v>
      </c>
      <c r="O30" s="686">
        <v>54</v>
      </c>
      <c r="P30" s="685">
        <v>63</v>
      </c>
    </row>
    <row r="31" spans="1:16" ht="45.75" customHeight="1">
      <c r="A31" s="687" t="s">
        <v>1260</v>
      </c>
      <c r="B31" s="686">
        <v>82</v>
      </c>
      <c r="C31" s="686">
        <v>53</v>
      </c>
      <c r="D31" s="686">
        <v>74</v>
      </c>
      <c r="E31" s="686">
        <v>79</v>
      </c>
      <c r="F31" s="686">
        <v>81</v>
      </c>
      <c r="G31" s="686">
        <v>62</v>
      </c>
      <c r="H31" s="686">
        <v>81</v>
      </c>
      <c r="I31" s="686">
        <v>74</v>
      </c>
      <c r="J31" s="686">
        <v>92</v>
      </c>
      <c r="K31" s="686">
        <v>89</v>
      </c>
      <c r="L31" s="686">
        <v>81</v>
      </c>
      <c r="M31" s="686">
        <v>86</v>
      </c>
      <c r="N31" s="686">
        <v>78</v>
      </c>
      <c r="O31" s="686">
        <v>86</v>
      </c>
      <c r="P31" s="685">
        <v>79</v>
      </c>
    </row>
    <row r="32" spans="1:16" ht="45.75" customHeight="1">
      <c r="A32" s="687" t="s">
        <v>1259</v>
      </c>
      <c r="B32" s="686">
        <v>27</v>
      </c>
      <c r="C32" s="686">
        <v>20</v>
      </c>
      <c r="D32" s="686">
        <v>19</v>
      </c>
      <c r="E32" s="686">
        <v>30</v>
      </c>
      <c r="F32" s="686">
        <v>32</v>
      </c>
      <c r="G32" s="686">
        <v>29</v>
      </c>
      <c r="H32" s="686">
        <v>42</v>
      </c>
      <c r="I32" s="686">
        <v>34</v>
      </c>
      <c r="J32" s="686">
        <v>37</v>
      </c>
      <c r="K32" s="686">
        <v>42</v>
      </c>
      <c r="L32" s="686">
        <v>35</v>
      </c>
      <c r="M32" s="686">
        <v>37</v>
      </c>
      <c r="N32" s="686">
        <v>42</v>
      </c>
      <c r="O32" s="690">
        <v>29</v>
      </c>
      <c r="P32" s="689">
        <v>40</v>
      </c>
    </row>
    <row r="33" spans="1:16" ht="45.75" customHeight="1">
      <c r="A33" s="687" t="s">
        <v>1258</v>
      </c>
      <c r="B33" s="686">
        <v>22</v>
      </c>
      <c r="C33" s="686">
        <v>38</v>
      </c>
      <c r="D33" s="686">
        <v>34</v>
      </c>
      <c r="E33" s="686">
        <v>32</v>
      </c>
      <c r="F33" s="686">
        <v>31</v>
      </c>
      <c r="G33" s="686">
        <v>47</v>
      </c>
      <c r="H33" s="686">
        <v>35</v>
      </c>
      <c r="I33" s="686">
        <v>34</v>
      </c>
      <c r="J33" s="686">
        <v>26</v>
      </c>
      <c r="K33" s="686">
        <v>39</v>
      </c>
      <c r="L33" s="686">
        <v>26</v>
      </c>
      <c r="M33" s="686">
        <v>30</v>
      </c>
      <c r="N33" s="686">
        <v>36</v>
      </c>
      <c r="O33" s="686">
        <v>23</v>
      </c>
      <c r="P33" s="685">
        <v>19</v>
      </c>
    </row>
    <row r="34" spans="1:16" ht="45.75" customHeight="1">
      <c r="A34" s="687" t="s">
        <v>1257</v>
      </c>
      <c r="B34" s="686">
        <v>12</v>
      </c>
      <c r="C34" s="686">
        <v>10</v>
      </c>
      <c r="D34" s="686">
        <v>14</v>
      </c>
      <c r="E34" s="686">
        <v>13</v>
      </c>
      <c r="F34" s="686">
        <v>8</v>
      </c>
      <c r="G34" s="686">
        <v>16</v>
      </c>
      <c r="H34" s="686">
        <v>14</v>
      </c>
      <c r="I34" s="686">
        <v>8</v>
      </c>
      <c r="J34" s="686">
        <v>9</v>
      </c>
      <c r="K34" s="686">
        <v>13</v>
      </c>
      <c r="L34" s="686">
        <v>3</v>
      </c>
      <c r="M34" s="686">
        <v>14</v>
      </c>
      <c r="N34" s="686">
        <v>8</v>
      </c>
      <c r="O34" s="686">
        <v>11</v>
      </c>
      <c r="P34" s="685">
        <v>6</v>
      </c>
    </row>
    <row r="35" spans="1:16" ht="45.75" customHeight="1">
      <c r="A35" s="687" t="s">
        <v>1256</v>
      </c>
      <c r="B35" s="686">
        <v>13</v>
      </c>
      <c r="C35" s="686">
        <v>10</v>
      </c>
      <c r="D35" s="686">
        <v>6</v>
      </c>
      <c r="E35" s="686">
        <v>9</v>
      </c>
      <c r="F35" s="686">
        <v>8</v>
      </c>
      <c r="G35" s="686">
        <v>7</v>
      </c>
      <c r="H35" s="686">
        <v>4</v>
      </c>
      <c r="I35" s="686">
        <v>6</v>
      </c>
      <c r="J35" s="686">
        <v>14</v>
      </c>
      <c r="K35" s="686">
        <v>14</v>
      </c>
      <c r="L35" s="686">
        <v>4</v>
      </c>
      <c r="M35" s="686">
        <v>9</v>
      </c>
      <c r="N35" s="686">
        <v>10</v>
      </c>
      <c r="O35" s="686">
        <v>10</v>
      </c>
      <c r="P35" s="685">
        <v>6</v>
      </c>
    </row>
    <row r="36" spans="1:16" ht="45.75" customHeight="1">
      <c r="A36" s="688" t="s">
        <v>1255</v>
      </c>
      <c r="B36" s="686">
        <v>36</v>
      </c>
      <c r="C36" s="686">
        <v>46</v>
      </c>
      <c r="D36" s="686">
        <v>40</v>
      </c>
      <c r="E36" s="686">
        <v>51</v>
      </c>
      <c r="F36" s="686">
        <v>46</v>
      </c>
      <c r="G36" s="686">
        <v>51</v>
      </c>
      <c r="H36" s="686">
        <v>61</v>
      </c>
      <c r="I36" s="686">
        <v>55</v>
      </c>
      <c r="J36" s="686">
        <v>36</v>
      </c>
      <c r="K36" s="686">
        <v>26</v>
      </c>
      <c r="L36" s="686">
        <v>61</v>
      </c>
      <c r="M36" s="686">
        <v>63</v>
      </c>
      <c r="N36" s="686">
        <v>68</v>
      </c>
      <c r="O36" s="686">
        <v>79</v>
      </c>
      <c r="P36" s="685">
        <v>65</v>
      </c>
    </row>
    <row r="37" spans="1:16" ht="45.75" customHeight="1">
      <c r="A37" s="687" t="s">
        <v>1254</v>
      </c>
      <c r="B37" s="686">
        <v>7</v>
      </c>
      <c r="C37" s="686">
        <v>5</v>
      </c>
      <c r="D37" s="686">
        <v>5</v>
      </c>
      <c r="E37" s="686">
        <v>3</v>
      </c>
      <c r="F37" s="686">
        <v>8</v>
      </c>
      <c r="G37" s="686">
        <v>10</v>
      </c>
      <c r="H37" s="686">
        <v>5</v>
      </c>
      <c r="I37" s="686">
        <v>3</v>
      </c>
      <c r="J37" s="686">
        <v>5</v>
      </c>
      <c r="K37" s="686">
        <v>12</v>
      </c>
      <c r="L37" s="686">
        <v>3</v>
      </c>
      <c r="M37" s="686">
        <v>8</v>
      </c>
      <c r="N37" s="686">
        <v>4</v>
      </c>
      <c r="O37" s="686">
        <v>14</v>
      </c>
      <c r="P37" s="685">
        <v>8</v>
      </c>
    </row>
    <row r="38" spans="1:16" ht="45.75" customHeight="1">
      <c r="A38" s="687" t="s">
        <v>1253</v>
      </c>
      <c r="B38" s="686">
        <v>13</v>
      </c>
      <c r="C38" s="686">
        <v>15</v>
      </c>
      <c r="D38" s="686">
        <v>17</v>
      </c>
      <c r="E38" s="686">
        <v>14</v>
      </c>
      <c r="F38" s="686">
        <v>14</v>
      </c>
      <c r="G38" s="686">
        <v>14</v>
      </c>
      <c r="H38" s="686">
        <v>11</v>
      </c>
      <c r="I38" s="686">
        <v>18</v>
      </c>
      <c r="J38" s="686">
        <v>27</v>
      </c>
      <c r="K38" s="686">
        <v>14</v>
      </c>
      <c r="L38" s="686">
        <v>16</v>
      </c>
      <c r="M38" s="686">
        <v>17</v>
      </c>
      <c r="N38" s="686">
        <v>23</v>
      </c>
      <c r="O38" s="686">
        <v>24</v>
      </c>
      <c r="P38" s="685">
        <v>18</v>
      </c>
    </row>
    <row r="39" spans="1:16" ht="45.75" customHeight="1" thickBot="1">
      <c r="A39" s="684" t="s" ph="1">
        <v>1252</v>
      </c>
      <c r="B39" s="683">
        <v>118</v>
      </c>
      <c r="C39" s="683">
        <v>94</v>
      </c>
      <c r="D39" s="683">
        <v>105</v>
      </c>
      <c r="E39" s="683">
        <v>109</v>
      </c>
      <c r="F39" s="683">
        <v>85</v>
      </c>
      <c r="G39" s="683">
        <v>111</v>
      </c>
      <c r="H39" s="683">
        <v>105</v>
      </c>
      <c r="I39" s="683">
        <v>115</v>
      </c>
      <c r="J39" s="683">
        <v>139</v>
      </c>
      <c r="K39" s="683">
        <v>134</v>
      </c>
      <c r="L39" s="683">
        <v>102</v>
      </c>
      <c r="M39" s="683">
        <v>147</v>
      </c>
      <c r="N39" s="683">
        <v>149</v>
      </c>
      <c r="O39" s="683">
        <v>147</v>
      </c>
      <c r="P39" s="682">
        <v>136</v>
      </c>
    </row>
    <row r="40" spans="1:16" ht="24.95" customHeight="1">
      <c r="A40" s="201" t="s">
        <v>1251</v>
      </c>
      <c r="B40" s="681"/>
      <c r="F40" s="680"/>
      <c r="G40" s="680"/>
      <c r="H40" s="679"/>
      <c r="I40" s="678"/>
      <c r="J40" s="2352" t="s">
        <v>1250</v>
      </c>
      <c r="K40" s="2352"/>
      <c r="L40" s="2352"/>
      <c r="M40" s="2352"/>
      <c r="N40" s="2352"/>
      <c r="O40" s="2352"/>
      <c r="P40" s="2352"/>
    </row>
    <row r="41" spans="1:16" ht="24.95" customHeight="1">
      <c r="A41" s="308"/>
      <c r="C41" s="255"/>
    </row>
    <row r="42" spans="1:16" ht="24.95" customHeight="1">
      <c r="A42" s="308"/>
    </row>
  </sheetData>
  <mergeCells count="38">
    <mergeCell ref="B26:B27"/>
    <mergeCell ref="I26:I27"/>
    <mergeCell ref="J3:J4"/>
    <mergeCell ref="H3:H4"/>
    <mergeCell ref="J40:P40"/>
    <mergeCell ref="O26:O27"/>
    <mergeCell ref="C26:C27"/>
    <mergeCell ref="D26:D27"/>
    <mergeCell ref="L3:L4"/>
    <mergeCell ref="L26:L27"/>
    <mergeCell ref="J26:J27"/>
    <mergeCell ref="I3:I4"/>
    <mergeCell ref="M3:M4"/>
    <mergeCell ref="M26:M27"/>
    <mergeCell ref="A19:O19"/>
    <mergeCell ref="B20:O20"/>
    <mergeCell ref="J2:P2"/>
    <mergeCell ref="K25:P25"/>
    <mergeCell ref="A1:E1"/>
    <mergeCell ref="P3:P4"/>
    <mergeCell ref="P26:P27"/>
    <mergeCell ref="E26:E27"/>
    <mergeCell ref="A24:E25"/>
    <mergeCell ref="C3:C4"/>
    <mergeCell ref="D3:D4"/>
    <mergeCell ref="K26:K27"/>
    <mergeCell ref="H26:H27"/>
    <mergeCell ref="F26:F27"/>
    <mergeCell ref="N3:N4"/>
    <mergeCell ref="N26:N27"/>
    <mergeCell ref="F3:F4"/>
    <mergeCell ref="G26:G27"/>
    <mergeCell ref="K3:K4"/>
    <mergeCell ref="O3:O4"/>
    <mergeCell ref="A18:O18"/>
    <mergeCell ref="G3:G4"/>
    <mergeCell ref="E3:E4"/>
    <mergeCell ref="B3:B4"/>
  </mergeCells>
  <phoneticPr fontId="3"/>
  <pageMargins left="0.98425196850393704" right="0.39370078740157483" top="0.78740157480314965" bottom="0.78740157480314965" header="0.51181102362204722" footer="0.51181102362204722"/>
  <pageSetup paperSize="9" scale="47"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9CA74-754A-49B2-8228-BFAA42BB1234}">
  <sheetPr>
    <pageSetUpPr fitToPage="1"/>
  </sheetPr>
  <dimension ref="A1:F33"/>
  <sheetViews>
    <sheetView view="pageBreakPreview" zoomScaleNormal="100" zoomScaleSheetLayoutView="100" workbookViewId="0"/>
  </sheetViews>
  <sheetFormatPr defaultRowHeight="13.5"/>
  <cols>
    <col min="1" max="1" width="15.625" style="1" customWidth="1"/>
    <col min="2" max="4" width="21.625" style="1" customWidth="1"/>
    <col min="5" max="16384" width="9" style="1"/>
  </cols>
  <sheetData>
    <row r="1" spans="1:6" ht="21.75" customHeight="1">
      <c r="A1" s="223" t="s">
        <v>1803</v>
      </c>
    </row>
    <row r="2" spans="1:6" ht="20.25" customHeight="1" thickBot="1">
      <c r="D2" s="357" t="s">
        <v>1802</v>
      </c>
    </row>
    <row r="3" spans="1:6" ht="15" customHeight="1">
      <c r="A3" s="959" t="s">
        <v>1801</v>
      </c>
      <c r="B3" s="2010" t="s">
        <v>1800</v>
      </c>
      <c r="C3" s="2335" t="s">
        <v>1799</v>
      </c>
      <c r="D3" s="2355" t="s">
        <v>1798</v>
      </c>
    </row>
    <row r="4" spans="1:6" ht="15" customHeight="1" thickBot="1">
      <c r="A4" s="958" t="s">
        <v>1097</v>
      </c>
      <c r="B4" s="2011"/>
      <c r="C4" s="2336"/>
      <c r="D4" s="2356"/>
    </row>
    <row r="5" spans="1:6" ht="18" customHeight="1">
      <c r="A5" s="1253" t="s">
        <v>1797</v>
      </c>
      <c r="B5" s="949">
        <v>195</v>
      </c>
      <c r="C5" s="44">
        <v>287</v>
      </c>
      <c r="D5" s="404">
        <v>1.62</v>
      </c>
    </row>
    <row r="6" spans="1:6" ht="18" customHeight="1">
      <c r="A6" s="1253" t="s">
        <v>385</v>
      </c>
      <c r="B6" s="949">
        <v>202</v>
      </c>
      <c r="C6" s="44">
        <v>308</v>
      </c>
      <c r="D6" s="404">
        <v>1.72</v>
      </c>
    </row>
    <row r="7" spans="1:6" ht="18" customHeight="1">
      <c r="A7" s="1253" t="s">
        <v>21</v>
      </c>
      <c r="B7" s="949">
        <v>227</v>
      </c>
      <c r="C7" s="44">
        <v>313</v>
      </c>
      <c r="D7" s="404">
        <v>1.74</v>
      </c>
    </row>
    <row r="8" spans="1:6" ht="18" customHeight="1">
      <c r="A8" s="1253" t="s">
        <v>384</v>
      </c>
      <c r="B8" s="949">
        <v>255</v>
      </c>
      <c r="C8" s="44">
        <v>346</v>
      </c>
      <c r="D8" s="1252">
        <v>1.91</v>
      </c>
    </row>
    <row r="9" spans="1:6" ht="18" customHeight="1">
      <c r="A9" s="1253" t="s">
        <v>19</v>
      </c>
      <c r="B9" s="949">
        <v>258</v>
      </c>
      <c r="C9" s="44">
        <v>363</v>
      </c>
      <c r="D9" s="1252">
        <v>2.2000000000000002</v>
      </c>
    </row>
    <row r="10" spans="1:6" ht="18" customHeight="1">
      <c r="A10" s="1253" t="s">
        <v>18</v>
      </c>
      <c r="B10" s="949">
        <v>292</v>
      </c>
      <c r="C10" s="44">
        <v>414</v>
      </c>
      <c r="D10" s="1252">
        <v>2.4900000000000002</v>
      </c>
    </row>
    <row r="11" spans="1:6" ht="18" customHeight="1">
      <c r="A11" s="1253" t="s">
        <v>359</v>
      </c>
      <c r="B11" s="949">
        <v>388</v>
      </c>
      <c r="C11" s="44">
        <v>563</v>
      </c>
      <c r="D11" s="1252">
        <v>2.91</v>
      </c>
    </row>
    <row r="12" spans="1:6" ht="18" customHeight="1">
      <c r="A12" s="1094" t="s">
        <v>16</v>
      </c>
      <c r="B12" s="1251">
        <v>451</v>
      </c>
      <c r="C12" s="225">
        <v>652</v>
      </c>
      <c r="D12" s="1250">
        <v>3.34</v>
      </c>
    </row>
    <row r="13" spans="1:6" ht="18" customHeight="1">
      <c r="A13" s="1094" t="s">
        <v>15</v>
      </c>
      <c r="B13" s="1251">
        <v>519</v>
      </c>
      <c r="C13" s="225">
        <v>727</v>
      </c>
      <c r="D13" s="1250">
        <v>3.66</v>
      </c>
    </row>
    <row r="14" spans="1:6" ht="18" customHeight="1">
      <c r="A14" s="1094" t="s">
        <v>14</v>
      </c>
      <c r="B14" s="1251">
        <v>542</v>
      </c>
      <c r="C14" s="225">
        <v>747</v>
      </c>
      <c r="D14" s="1250">
        <v>3.9</v>
      </c>
      <c r="F14" s="44"/>
    </row>
    <row r="15" spans="1:6" ht="18" customHeight="1">
      <c r="A15" s="1094" t="s">
        <v>13</v>
      </c>
      <c r="B15" s="1251">
        <v>559</v>
      </c>
      <c r="C15" s="225">
        <v>762</v>
      </c>
      <c r="D15" s="1250">
        <v>3.74</v>
      </c>
    </row>
    <row r="16" spans="1:6" ht="18" customHeight="1">
      <c r="A16" s="1094" t="s">
        <v>12</v>
      </c>
      <c r="B16" s="1251">
        <v>566</v>
      </c>
      <c r="C16" s="225">
        <v>771</v>
      </c>
      <c r="D16" s="1250">
        <v>3.71</v>
      </c>
    </row>
    <row r="17" spans="1:4" ht="18" customHeight="1">
      <c r="A17" s="1094" t="s">
        <v>11</v>
      </c>
      <c r="B17" s="1251">
        <v>576</v>
      </c>
      <c r="C17" s="225">
        <v>740</v>
      </c>
      <c r="D17" s="1250">
        <v>3.52</v>
      </c>
    </row>
    <row r="18" spans="1:4" ht="18" customHeight="1">
      <c r="A18" s="1094" t="s">
        <v>10</v>
      </c>
      <c r="B18" s="1251">
        <v>621</v>
      </c>
      <c r="C18" s="225">
        <v>798</v>
      </c>
      <c r="D18" s="1250">
        <v>3.76</v>
      </c>
    </row>
    <row r="19" spans="1:4" ht="18" customHeight="1">
      <c r="A19" s="1094" t="s">
        <v>9</v>
      </c>
      <c r="B19" s="1251">
        <v>632</v>
      </c>
      <c r="C19" s="225">
        <v>800</v>
      </c>
      <c r="D19" s="1250">
        <v>3.73</v>
      </c>
    </row>
    <row r="20" spans="1:4" ht="18" customHeight="1">
      <c r="A20" s="1094" t="s">
        <v>916</v>
      </c>
      <c r="B20" s="1251">
        <v>658</v>
      </c>
      <c r="C20" s="225">
        <v>842</v>
      </c>
      <c r="D20" s="1250">
        <v>3.91</v>
      </c>
    </row>
    <row r="21" spans="1:4" ht="18" customHeight="1">
      <c r="A21" s="1246" t="s">
        <v>915</v>
      </c>
      <c r="B21" s="1249">
        <v>687</v>
      </c>
      <c r="C21" s="1248">
        <v>852</v>
      </c>
      <c r="D21" s="1247">
        <v>3.93</v>
      </c>
    </row>
    <row r="22" spans="1:4" ht="18" customHeight="1">
      <c r="A22" s="1246" t="s">
        <v>1287</v>
      </c>
      <c r="B22" s="1249">
        <v>756</v>
      </c>
      <c r="C22" s="1248">
        <v>928</v>
      </c>
      <c r="D22" s="1247">
        <v>4.22</v>
      </c>
    </row>
    <row r="23" spans="1:4" ht="18" customHeight="1">
      <c r="A23" s="1246" t="s">
        <v>1286</v>
      </c>
      <c r="B23" s="1244">
        <v>814</v>
      </c>
      <c r="C23" s="1245">
        <v>996</v>
      </c>
      <c r="D23" s="1242">
        <v>4.5</v>
      </c>
    </row>
    <row r="24" spans="1:4" ht="18" customHeight="1">
      <c r="A24" s="1246" t="s">
        <v>1285</v>
      </c>
      <c r="B24" s="1244">
        <v>835</v>
      </c>
      <c r="C24" s="1245">
        <v>1015</v>
      </c>
      <c r="D24" s="1242">
        <v>4.5</v>
      </c>
    </row>
    <row r="25" spans="1:4" ht="18" customHeight="1">
      <c r="A25" s="1241" t="s">
        <v>1796</v>
      </c>
      <c r="B25" s="1244">
        <v>846</v>
      </c>
      <c r="C25" s="1243">
        <v>1043</v>
      </c>
      <c r="D25" s="1242">
        <v>4.5</v>
      </c>
    </row>
    <row r="26" spans="1:4" ht="18" customHeight="1">
      <c r="A26" s="1241" t="s">
        <v>1795</v>
      </c>
      <c r="B26" s="1244">
        <v>885</v>
      </c>
      <c r="C26" s="1243">
        <v>1070</v>
      </c>
      <c r="D26" s="1242">
        <v>4.5999999999999996</v>
      </c>
    </row>
    <row r="27" spans="1:4" ht="18" customHeight="1">
      <c r="A27" s="1241" t="s">
        <v>354</v>
      </c>
      <c r="B27" s="1244">
        <v>903</v>
      </c>
      <c r="C27" s="1243">
        <v>1096</v>
      </c>
      <c r="D27" s="1242">
        <v>4.6900000000000004</v>
      </c>
    </row>
    <row r="28" spans="1:4" ht="18" customHeight="1" thickBot="1">
      <c r="A28" s="1241" t="s">
        <v>353</v>
      </c>
      <c r="B28" s="1240">
        <v>927</v>
      </c>
      <c r="C28" s="1239">
        <v>1124</v>
      </c>
      <c r="D28" s="1238">
        <v>4.5999999999999996</v>
      </c>
    </row>
    <row r="29" spans="1:4">
      <c r="A29" s="1065"/>
      <c r="D29" s="7" t="s">
        <v>1794</v>
      </c>
    </row>
    <row r="30" spans="1:4" ht="15" customHeight="1">
      <c r="A30" s="2022" t="s">
        <v>1793</v>
      </c>
      <c r="B30" s="103" t="s">
        <v>1792</v>
      </c>
      <c r="C30" s="2357" t="s">
        <v>1791</v>
      </c>
    </row>
    <row r="31" spans="1:4" ht="8.25" customHeight="1">
      <c r="A31" s="2022"/>
      <c r="B31" s="103"/>
      <c r="C31" s="2357"/>
    </row>
    <row r="32" spans="1:4" ht="14.25" customHeight="1">
      <c r="A32" s="2022"/>
      <c r="B32" s="103" t="s">
        <v>1790</v>
      </c>
      <c r="C32" s="2357"/>
    </row>
    <row r="33" ht="7.5" customHeight="1"/>
  </sheetData>
  <mergeCells count="5">
    <mergeCell ref="D3:D4"/>
    <mergeCell ref="B3:B4"/>
    <mergeCell ref="C3:C4"/>
    <mergeCell ref="A30:A32"/>
    <mergeCell ref="C30:C32"/>
  </mergeCells>
  <phoneticPr fontId="3"/>
  <printOptions horizontalCentered="1"/>
  <pageMargins left="0.98425196850393704" right="0.98425196850393704" top="0.98425196850393704" bottom="0.98425196850393704" header="0.51181102362204722" footer="0.51181102362204722"/>
  <pageSetup paperSize="9" scale="88" fitToWidth="0" orientation="portrait"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A6858-BBBE-41B6-A4EB-98A618FE734C}">
  <dimension ref="A1:F34"/>
  <sheetViews>
    <sheetView view="pageBreakPreview" zoomScaleNormal="100" zoomScaleSheetLayoutView="100" workbookViewId="0"/>
  </sheetViews>
  <sheetFormatPr defaultRowHeight="13.5"/>
  <cols>
    <col min="1" max="1" width="15.625" style="1" customWidth="1"/>
    <col min="2" max="4" width="21.625" style="1" customWidth="1"/>
    <col min="5" max="16384" width="9" style="1"/>
  </cols>
  <sheetData>
    <row r="1" spans="1:4" ht="21.75" customHeight="1">
      <c r="A1" s="223" t="s">
        <v>1811</v>
      </c>
    </row>
    <row r="2" spans="1:4" ht="20.25" customHeight="1" thickBot="1">
      <c r="D2" s="357" t="s">
        <v>1810</v>
      </c>
    </row>
    <row r="3" spans="1:4" ht="15" customHeight="1">
      <c r="A3" s="1270" t="s">
        <v>1801</v>
      </c>
      <c r="B3" s="2010" t="s">
        <v>1809</v>
      </c>
      <c r="C3" s="2360" t="s">
        <v>1808</v>
      </c>
      <c r="D3" s="2355" t="s">
        <v>1807</v>
      </c>
    </row>
    <row r="4" spans="1:4" ht="15" customHeight="1" thickBot="1">
      <c r="A4" s="1269" t="s">
        <v>1097</v>
      </c>
      <c r="B4" s="2359"/>
      <c r="C4" s="2361"/>
      <c r="D4" s="2358"/>
    </row>
    <row r="5" spans="1:4" ht="18" customHeight="1">
      <c r="A5" s="1268" t="s">
        <v>5</v>
      </c>
      <c r="B5" s="1267">
        <v>162</v>
      </c>
      <c r="C5" s="1266">
        <v>11</v>
      </c>
      <c r="D5" s="1265">
        <v>981900</v>
      </c>
    </row>
    <row r="6" spans="1:4" ht="18" customHeight="1">
      <c r="A6" s="1253" t="s">
        <v>4</v>
      </c>
      <c r="B6" s="1263">
        <v>76</v>
      </c>
      <c r="C6" s="1261">
        <v>23</v>
      </c>
      <c r="D6" s="1260">
        <v>3081800</v>
      </c>
    </row>
    <row r="7" spans="1:4" ht="18" customHeight="1">
      <c r="A7" s="1264" t="s">
        <v>3</v>
      </c>
      <c r="B7" s="1263">
        <v>114</v>
      </c>
      <c r="C7" s="1261">
        <v>32</v>
      </c>
      <c r="D7" s="1260">
        <v>3636000</v>
      </c>
    </row>
    <row r="8" spans="1:4" ht="18" customHeight="1">
      <c r="A8" s="1262" t="s">
        <v>1806</v>
      </c>
      <c r="B8" s="299">
        <v>73</v>
      </c>
      <c r="C8" s="1261">
        <v>17</v>
      </c>
      <c r="D8" s="1260">
        <v>2150000</v>
      </c>
    </row>
    <row r="9" spans="1:4" ht="18" customHeight="1" thickBot="1">
      <c r="A9" s="1259" t="s">
        <v>1805</v>
      </c>
      <c r="B9" s="1258">
        <v>70</v>
      </c>
      <c r="C9" s="1257">
        <v>18</v>
      </c>
      <c r="D9" s="1256">
        <v>2363000</v>
      </c>
    </row>
    <row r="10" spans="1:4" ht="18" customHeight="1">
      <c r="A10" s="1255"/>
      <c r="B10" s="44"/>
      <c r="C10" s="44"/>
      <c r="D10" s="94" t="s">
        <v>1804</v>
      </c>
    </row>
    <row r="11" spans="1:4" ht="18" customHeight="1">
      <c r="A11" s="1255"/>
      <c r="B11" s="44"/>
      <c r="C11" s="44"/>
      <c r="D11" s="44"/>
    </row>
    <row r="12" spans="1:4" ht="18" customHeight="1">
      <c r="A12" s="1255"/>
      <c r="B12" s="44"/>
      <c r="C12" s="44"/>
      <c r="D12" s="44"/>
    </row>
    <row r="13" spans="1:4" ht="18" customHeight="1">
      <c r="A13" s="1255"/>
      <c r="B13" s="44"/>
      <c r="C13" s="44"/>
      <c r="D13" s="44"/>
    </row>
    <row r="14" spans="1:4" ht="18" customHeight="1">
      <c r="A14" s="1255"/>
      <c r="B14" s="44"/>
      <c r="C14" s="44"/>
      <c r="D14" s="44"/>
    </row>
    <row r="15" spans="1:4" ht="18" customHeight="1">
      <c r="A15" s="1255"/>
      <c r="B15" s="44"/>
      <c r="C15" s="44"/>
      <c r="D15" s="44"/>
    </row>
    <row r="16" spans="1:4" ht="18" customHeight="1">
      <c r="A16" s="1255"/>
      <c r="B16" s="44"/>
      <c r="C16" s="44"/>
      <c r="D16" s="44"/>
    </row>
    <row r="17" spans="1:6" ht="18" customHeight="1">
      <c r="A17" s="1255"/>
      <c r="B17" s="44"/>
      <c r="C17" s="44"/>
      <c r="D17" s="44"/>
    </row>
    <row r="18" spans="1:6" ht="18" customHeight="1">
      <c r="A18" s="1255"/>
      <c r="B18" s="44"/>
      <c r="C18" s="44"/>
      <c r="D18" s="44"/>
    </row>
    <row r="19" spans="1:6" ht="18" customHeight="1">
      <c r="A19" s="1255"/>
      <c r="B19" s="44"/>
      <c r="C19" s="44"/>
      <c r="D19" s="44"/>
      <c r="F19" s="44"/>
    </row>
    <row r="20" spans="1:6" ht="18" customHeight="1">
      <c r="A20" s="1255"/>
      <c r="B20" s="44"/>
      <c r="C20" s="44"/>
      <c r="D20" s="44"/>
    </row>
    <row r="21" spans="1:6" ht="18" customHeight="1">
      <c r="A21" s="1255"/>
      <c r="B21" s="44"/>
      <c r="C21" s="44"/>
      <c r="D21" s="44"/>
    </row>
    <row r="22" spans="1:6" ht="18" customHeight="1">
      <c r="A22" s="1255"/>
      <c r="B22" s="44"/>
      <c r="C22" s="44"/>
      <c r="D22" s="44"/>
    </row>
    <row r="23" spans="1:6" ht="18" customHeight="1">
      <c r="A23" s="1255"/>
      <c r="B23" s="44"/>
      <c r="C23" s="44"/>
      <c r="D23" s="44"/>
    </row>
    <row r="24" spans="1:6" ht="18" customHeight="1">
      <c r="A24" s="1255"/>
      <c r="B24" s="44"/>
      <c r="C24" s="44"/>
      <c r="D24" s="44"/>
    </row>
    <row r="25" spans="1:6" ht="18" customHeight="1">
      <c r="A25" s="1255"/>
      <c r="B25" s="44"/>
      <c r="C25" s="44"/>
      <c r="D25" s="44"/>
    </row>
    <row r="26" spans="1:6" ht="18" customHeight="1">
      <c r="A26" s="1255"/>
      <c r="B26" s="44"/>
      <c r="C26" s="44"/>
      <c r="D26" s="44"/>
    </row>
    <row r="27" spans="1:6" ht="18" customHeight="1">
      <c r="A27" s="1255"/>
      <c r="B27" s="44"/>
      <c r="C27" s="44"/>
      <c r="D27" s="44"/>
    </row>
    <row r="28" spans="1:6" ht="18" customHeight="1">
      <c r="A28" s="1255"/>
      <c r="B28" s="44"/>
      <c r="C28" s="44"/>
      <c r="D28" s="44"/>
    </row>
    <row r="29" spans="1:6" ht="18" customHeight="1">
      <c r="A29" s="1255"/>
      <c r="B29" s="1245"/>
      <c r="C29" s="1243"/>
      <c r="D29" s="1254"/>
    </row>
    <row r="30" spans="1:6">
      <c r="A30" s="44"/>
      <c r="D30" s="7"/>
    </row>
    <row r="31" spans="1:6" ht="15" customHeight="1">
      <c r="A31" s="2022"/>
      <c r="B31" s="103"/>
      <c r="C31" s="2357"/>
    </row>
    <row r="32" spans="1:6" ht="8.25" customHeight="1">
      <c r="A32" s="2022"/>
      <c r="B32" s="103"/>
      <c r="C32" s="2357"/>
    </row>
    <row r="33" spans="1:3" ht="14.25" customHeight="1">
      <c r="A33" s="2022"/>
      <c r="B33" s="103"/>
      <c r="C33" s="2357"/>
    </row>
    <row r="34" spans="1:3" ht="7.5" customHeight="1"/>
  </sheetData>
  <mergeCells count="5">
    <mergeCell ref="D3:D4"/>
    <mergeCell ref="B3:B4"/>
    <mergeCell ref="C3:C4"/>
    <mergeCell ref="A31:A33"/>
    <mergeCell ref="C31:C33"/>
  </mergeCells>
  <phoneticPr fontId="3"/>
  <printOptions horizontalCentered="1"/>
  <pageMargins left="0.98425196850393704" right="0.98425196850393704" top="1.1811023622047245" bottom="1.1811023622047245" header="0.51181102362204722" footer="0.51181102362204722"/>
  <pageSetup paperSize="9" scale="98"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CBDDA-EA65-4A27-ABBE-B089CD65C6E8}">
  <dimension ref="A1:S37"/>
  <sheetViews>
    <sheetView view="pageBreakPreview" zoomScaleNormal="100" zoomScaleSheetLayoutView="100" workbookViewId="0">
      <pane ySplit="4" topLeftCell="A26" activePane="bottomLeft" state="frozen"/>
      <selection pane="bottomLeft"/>
    </sheetView>
  </sheetViews>
  <sheetFormatPr defaultRowHeight="13.5"/>
  <cols>
    <col min="1" max="1" width="12.625" style="1" customWidth="1"/>
    <col min="2" max="14" width="6.625" style="1" customWidth="1"/>
    <col min="15" max="16384" width="9" style="1"/>
  </cols>
  <sheetData>
    <row r="1" spans="1:19" ht="21">
      <c r="A1" s="223" t="s">
        <v>1823</v>
      </c>
      <c r="B1" s="8"/>
      <c r="C1" s="8"/>
      <c r="D1" s="8"/>
    </row>
    <row r="2" spans="1:19" ht="15" thickBot="1">
      <c r="L2" s="1287"/>
      <c r="M2" s="1287"/>
      <c r="N2" s="960" t="s">
        <v>1822</v>
      </c>
    </row>
    <row r="3" spans="1:19" s="308" customFormat="1" ht="25.5" customHeight="1">
      <c r="A3" s="436" t="s">
        <v>1821</v>
      </c>
      <c r="B3" s="2365" t="s">
        <v>1820</v>
      </c>
      <c r="C3" s="2364"/>
      <c r="D3" s="2363"/>
      <c r="E3" s="2362" t="s">
        <v>1819</v>
      </c>
      <c r="F3" s="2363"/>
      <c r="G3" s="2362" t="s">
        <v>1818</v>
      </c>
      <c r="H3" s="2363"/>
      <c r="I3" s="2362" t="s">
        <v>1817</v>
      </c>
      <c r="J3" s="2363"/>
      <c r="K3" s="2362" t="s">
        <v>1816</v>
      </c>
      <c r="L3" s="2363"/>
      <c r="M3" s="2362" t="s">
        <v>1815</v>
      </c>
      <c r="N3" s="2364"/>
    </row>
    <row r="4" spans="1:19" s="308" customFormat="1" ht="30" customHeight="1" thickBot="1">
      <c r="A4" s="433" t="s">
        <v>1593</v>
      </c>
      <c r="B4" s="1286" t="s">
        <v>455</v>
      </c>
      <c r="C4" s="1285" t="s">
        <v>1814</v>
      </c>
      <c r="D4" s="1285" t="s">
        <v>1813</v>
      </c>
      <c r="E4" s="1285" t="s">
        <v>1814</v>
      </c>
      <c r="F4" s="1285" t="s">
        <v>1813</v>
      </c>
      <c r="G4" s="1285" t="s">
        <v>1814</v>
      </c>
      <c r="H4" s="1285" t="s">
        <v>1813</v>
      </c>
      <c r="I4" s="1285" t="s">
        <v>1814</v>
      </c>
      <c r="J4" s="1285" t="s">
        <v>1813</v>
      </c>
      <c r="K4" s="1285" t="s">
        <v>1814</v>
      </c>
      <c r="L4" s="1285" t="s">
        <v>1813</v>
      </c>
      <c r="M4" s="1284" t="s">
        <v>1814</v>
      </c>
      <c r="N4" s="1283" t="s">
        <v>1813</v>
      </c>
    </row>
    <row r="5" spans="1:19" s="308" customFormat="1" ht="26.1" customHeight="1">
      <c r="A5" s="434" t="s">
        <v>1588</v>
      </c>
      <c r="B5" s="432">
        <v>2967</v>
      </c>
      <c r="C5" s="432">
        <v>108</v>
      </c>
      <c r="D5" s="432">
        <v>2859</v>
      </c>
      <c r="E5" s="432">
        <v>9</v>
      </c>
      <c r="F5" s="432">
        <v>241</v>
      </c>
      <c r="G5" s="432">
        <v>14</v>
      </c>
      <c r="H5" s="432">
        <v>421</v>
      </c>
      <c r="I5" s="432">
        <v>1</v>
      </c>
      <c r="J5" s="432">
        <v>36</v>
      </c>
      <c r="K5" s="432">
        <v>69</v>
      </c>
      <c r="L5" s="432">
        <v>1732</v>
      </c>
      <c r="M5" s="432">
        <v>15</v>
      </c>
      <c r="N5" s="432">
        <v>400</v>
      </c>
    </row>
    <row r="6" spans="1:19" s="308" customFormat="1" ht="26.1" customHeight="1">
      <c r="A6" s="434" t="s">
        <v>1587</v>
      </c>
      <c r="B6" s="432">
        <v>3098</v>
      </c>
      <c r="C6" s="432">
        <v>109</v>
      </c>
      <c r="D6" s="432">
        <v>2989</v>
      </c>
      <c r="E6" s="432">
        <v>7</v>
      </c>
      <c r="F6" s="432">
        <v>260</v>
      </c>
      <c r="G6" s="432">
        <v>16</v>
      </c>
      <c r="H6" s="432">
        <v>390</v>
      </c>
      <c r="I6" s="432">
        <v>1</v>
      </c>
      <c r="J6" s="432">
        <v>40</v>
      </c>
      <c r="K6" s="432">
        <v>72</v>
      </c>
      <c r="L6" s="432">
        <v>1812</v>
      </c>
      <c r="M6" s="432">
        <v>13</v>
      </c>
      <c r="N6" s="432">
        <v>455</v>
      </c>
    </row>
    <row r="7" spans="1:19" s="308" customFormat="1" ht="26.1" customHeight="1">
      <c r="A7" s="434" t="s">
        <v>1586</v>
      </c>
      <c r="B7" s="432">
        <v>3236</v>
      </c>
      <c r="C7" s="432">
        <v>113</v>
      </c>
      <c r="D7" s="432">
        <v>3123</v>
      </c>
      <c r="E7" s="432">
        <v>7</v>
      </c>
      <c r="F7" s="432">
        <v>272</v>
      </c>
      <c r="G7" s="432">
        <v>15</v>
      </c>
      <c r="H7" s="432">
        <v>398</v>
      </c>
      <c r="I7" s="432">
        <v>2</v>
      </c>
      <c r="J7" s="432">
        <v>39</v>
      </c>
      <c r="K7" s="432">
        <v>75</v>
      </c>
      <c r="L7" s="432">
        <v>1879</v>
      </c>
      <c r="M7" s="432">
        <v>14</v>
      </c>
      <c r="N7" s="432">
        <v>505</v>
      </c>
    </row>
    <row r="8" spans="1:19" s="308" customFormat="1" ht="26.1" customHeight="1">
      <c r="A8" s="434" t="s">
        <v>1585</v>
      </c>
      <c r="B8" s="432">
        <v>3354</v>
      </c>
      <c r="C8" s="432">
        <v>130</v>
      </c>
      <c r="D8" s="432">
        <v>3224</v>
      </c>
      <c r="E8" s="432">
        <v>8</v>
      </c>
      <c r="F8" s="432">
        <v>247</v>
      </c>
      <c r="G8" s="432">
        <v>17</v>
      </c>
      <c r="H8" s="432">
        <v>408</v>
      </c>
      <c r="I8" s="432">
        <v>1</v>
      </c>
      <c r="J8" s="432">
        <v>40</v>
      </c>
      <c r="K8" s="432">
        <v>85</v>
      </c>
      <c r="L8" s="432">
        <v>1942</v>
      </c>
      <c r="M8" s="432">
        <v>19</v>
      </c>
      <c r="N8" s="432">
        <v>554</v>
      </c>
    </row>
    <row r="9" spans="1:19" s="308" customFormat="1" ht="26.1" customHeight="1">
      <c r="A9" s="434" t="s">
        <v>1584</v>
      </c>
      <c r="B9" s="432">
        <v>3591</v>
      </c>
      <c r="C9" s="432">
        <v>142</v>
      </c>
      <c r="D9" s="432">
        <v>3449</v>
      </c>
      <c r="E9" s="432">
        <v>9</v>
      </c>
      <c r="F9" s="432">
        <v>266</v>
      </c>
      <c r="G9" s="432">
        <v>20</v>
      </c>
      <c r="H9" s="432">
        <v>402</v>
      </c>
      <c r="I9" s="432">
        <v>1</v>
      </c>
      <c r="J9" s="432">
        <v>42</v>
      </c>
      <c r="K9" s="432">
        <v>98</v>
      </c>
      <c r="L9" s="432">
        <v>2041</v>
      </c>
      <c r="M9" s="432">
        <v>14</v>
      </c>
      <c r="N9" s="432">
        <v>667</v>
      </c>
    </row>
    <row r="10" spans="1:19" s="308" customFormat="1" ht="26.1" customHeight="1">
      <c r="A10" s="434" t="s">
        <v>1583</v>
      </c>
      <c r="B10" s="432">
        <v>3891</v>
      </c>
      <c r="C10" s="432">
        <v>154</v>
      </c>
      <c r="D10" s="432">
        <v>3737</v>
      </c>
      <c r="E10" s="432">
        <v>10</v>
      </c>
      <c r="F10" s="432">
        <v>281</v>
      </c>
      <c r="G10" s="432">
        <v>22</v>
      </c>
      <c r="H10" s="432">
        <v>414</v>
      </c>
      <c r="I10" s="1282">
        <v>1</v>
      </c>
      <c r="J10" s="432">
        <v>44</v>
      </c>
      <c r="K10" s="432">
        <v>104</v>
      </c>
      <c r="L10" s="432">
        <v>2220</v>
      </c>
      <c r="M10" s="432">
        <v>17</v>
      </c>
      <c r="N10" s="432">
        <v>750</v>
      </c>
    </row>
    <row r="11" spans="1:19" s="308" customFormat="1" ht="26.1" customHeight="1">
      <c r="A11" s="434" t="s">
        <v>1502</v>
      </c>
      <c r="B11" s="432">
        <v>3676</v>
      </c>
      <c r="C11" s="432">
        <v>147</v>
      </c>
      <c r="D11" s="432">
        <v>3529</v>
      </c>
      <c r="E11" s="432">
        <v>6</v>
      </c>
      <c r="F11" s="432">
        <v>289</v>
      </c>
      <c r="G11" s="432">
        <v>21</v>
      </c>
      <c r="H11" s="432">
        <v>388</v>
      </c>
      <c r="I11" s="432">
        <v>1</v>
      </c>
      <c r="J11" s="432">
        <v>36</v>
      </c>
      <c r="K11" s="432">
        <v>96</v>
      </c>
      <c r="L11" s="432">
        <v>2074</v>
      </c>
      <c r="M11" s="432">
        <v>22</v>
      </c>
      <c r="N11" s="432">
        <v>715</v>
      </c>
    </row>
    <row r="12" spans="1:19" s="308" customFormat="1" ht="26.1" customHeight="1">
      <c r="A12" s="434" t="s">
        <v>1582</v>
      </c>
      <c r="B12" s="432">
        <v>3447</v>
      </c>
      <c r="C12" s="432">
        <v>135</v>
      </c>
      <c r="D12" s="432">
        <v>3312</v>
      </c>
      <c r="E12" s="432">
        <v>5</v>
      </c>
      <c r="F12" s="432">
        <v>228</v>
      </c>
      <c r="G12" s="432">
        <v>20</v>
      </c>
      <c r="H12" s="432">
        <v>324</v>
      </c>
      <c r="I12" s="432">
        <v>1</v>
      </c>
      <c r="J12" s="432">
        <v>29</v>
      </c>
      <c r="K12" s="432">
        <v>86</v>
      </c>
      <c r="L12" s="432">
        <v>1979</v>
      </c>
      <c r="M12" s="432">
        <v>23</v>
      </c>
      <c r="N12" s="432">
        <v>723</v>
      </c>
    </row>
    <row r="13" spans="1:19" s="308" customFormat="1" ht="26.1" customHeight="1">
      <c r="A13" s="434" t="s">
        <v>1581</v>
      </c>
      <c r="B13" s="432">
        <v>3677</v>
      </c>
      <c r="C13" s="432">
        <v>134</v>
      </c>
      <c r="D13" s="432">
        <v>3543</v>
      </c>
      <c r="E13" s="432">
        <v>6</v>
      </c>
      <c r="F13" s="432">
        <v>241</v>
      </c>
      <c r="G13" s="432">
        <v>20</v>
      </c>
      <c r="H13" s="432">
        <v>335</v>
      </c>
      <c r="I13" s="1282">
        <v>1</v>
      </c>
      <c r="J13" s="432">
        <v>32</v>
      </c>
      <c r="K13" s="432">
        <v>84</v>
      </c>
      <c r="L13" s="432">
        <v>2109</v>
      </c>
      <c r="M13" s="432">
        <v>23</v>
      </c>
      <c r="N13" s="432">
        <v>812</v>
      </c>
    </row>
    <row r="14" spans="1:19" s="308" customFormat="1" ht="26.1" customHeight="1">
      <c r="A14" s="434" t="s">
        <v>1499</v>
      </c>
      <c r="B14" s="432">
        <v>3838</v>
      </c>
      <c r="C14" s="432">
        <v>174</v>
      </c>
      <c r="D14" s="432">
        <v>3664</v>
      </c>
      <c r="E14" s="432">
        <v>7</v>
      </c>
      <c r="F14" s="432">
        <v>253</v>
      </c>
      <c r="G14" s="432">
        <v>23</v>
      </c>
      <c r="H14" s="432">
        <v>361</v>
      </c>
      <c r="I14" s="1282">
        <v>1</v>
      </c>
      <c r="J14" s="432">
        <v>36</v>
      </c>
      <c r="K14" s="432">
        <v>110</v>
      </c>
      <c r="L14" s="432">
        <v>2134</v>
      </c>
      <c r="M14" s="432">
        <v>33</v>
      </c>
      <c r="N14" s="432">
        <v>880</v>
      </c>
    </row>
    <row r="15" spans="1:19" s="308" customFormat="1" ht="26.1" customHeight="1">
      <c r="A15" s="434" t="s">
        <v>1498</v>
      </c>
      <c r="B15" s="432">
        <v>4148</v>
      </c>
      <c r="C15" s="432">
        <v>162</v>
      </c>
      <c r="D15" s="432">
        <v>3986</v>
      </c>
      <c r="E15" s="432">
        <v>5</v>
      </c>
      <c r="F15" s="432">
        <v>273</v>
      </c>
      <c r="G15" s="432">
        <v>24</v>
      </c>
      <c r="H15" s="432">
        <v>359</v>
      </c>
      <c r="I15" s="1282">
        <v>0</v>
      </c>
      <c r="J15" s="432">
        <v>38</v>
      </c>
      <c r="K15" s="432">
        <v>104</v>
      </c>
      <c r="L15" s="432">
        <v>2318</v>
      </c>
      <c r="M15" s="432">
        <v>29</v>
      </c>
      <c r="N15" s="432">
        <v>998</v>
      </c>
      <c r="S15" s="13"/>
    </row>
    <row r="16" spans="1:19" s="308" customFormat="1" ht="26.1" customHeight="1">
      <c r="A16" s="434" t="s">
        <v>1497</v>
      </c>
      <c r="B16" s="1275">
        <v>3724</v>
      </c>
      <c r="C16" s="1275">
        <v>153</v>
      </c>
      <c r="D16" s="1275">
        <v>3571</v>
      </c>
      <c r="E16" s="1275">
        <v>6</v>
      </c>
      <c r="F16" s="1275">
        <v>203</v>
      </c>
      <c r="G16" s="1275">
        <v>22</v>
      </c>
      <c r="H16" s="1275">
        <v>284</v>
      </c>
      <c r="I16" s="1276">
        <v>1</v>
      </c>
      <c r="J16" s="1275">
        <v>35</v>
      </c>
      <c r="K16" s="1275">
        <v>99</v>
      </c>
      <c r="L16" s="1275">
        <v>2083</v>
      </c>
      <c r="M16" s="1275">
        <v>25</v>
      </c>
      <c r="N16" s="1275">
        <v>966</v>
      </c>
    </row>
    <row r="17" spans="1:16" s="308" customFormat="1" ht="26.1" customHeight="1">
      <c r="A17" s="434" t="s">
        <v>1496</v>
      </c>
      <c r="B17" s="1275">
        <v>3898</v>
      </c>
      <c r="C17" s="1275">
        <v>153</v>
      </c>
      <c r="D17" s="1275">
        <v>3745</v>
      </c>
      <c r="E17" s="1275">
        <v>4</v>
      </c>
      <c r="F17" s="1275">
        <v>225</v>
      </c>
      <c r="G17" s="1275">
        <v>25</v>
      </c>
      <c r="H17" s="1275">
        <v>294</v>
      </c>
      <c r="I17" s="1276">
        <v>1</v>
      </c>
      <c r="J17" s="1275">
        <v>46</v>
      </c>
      <c r="K17" s="1275">
        <v>102</v>
      </c>
      <c r="L17" s="1275">
        <v>2134</v>
      </c>
      <c r="M17" s="1275">
        <v>21</v>
      </c>
      <c r="N17" s="1275">
        <v>1046</v>
      </c>
    </row>
    <row r="18" spans="1:16" s="308" customFormat="1" ht="26.1" customHeight="1">
      <c r="A18" s="434" t="s">
        <v>1495</v>
      </c>
      <c r="B18" s="1277">
        <v>4028</v>
      </c>
      <c r="C18" s="1275">
        <v>155</v>
      </c>
      <c r="D18" s="1275">
        <v>3873</v>
      </c>
      <c r="E18" s="1275">
        <v>4</v>
      </c>
      <c r="F18" s="1275">
        <v>237</v>
      </c>
      <c r="G18" s="1275">
        <v>23</v>
      </c>
      <c r="H18" s="1275">
        <v>291</v>
      </c>
      <c r="I18" s="1276">
        <v>1</v>
      </c>
      <c r="J18" s="1275">
        <v>50</v>
      </c>
      <c r="K18" s="1275">
        <v>103</v>
      </c>
      <c r="L18" s="1275">
        <v>2195</v>
      </c>
      <c r="M18" s="1275">
        <v>24</v>
      </c>
      <c r="N18" s="1275">
        <v>1100</v>
      </c>
    </row>
    <row r="19" spans="1:16" s="308" customFormat="1" ht="26.1" customHeight="1">
      <c r="A19" s="434" t="s">
        <v>1494</v>
      </c>
      <c r="B19" s="1277">
        <v>4175</v>
      </c>
      <c r="C19" s="1275">
        <v>170</v>
      </c>
      <c r="D19" s="1275">
        <v>4005</v>
      </c>
      <c r="E19" s="1275">
        <v>5</v>
      </c>
      <c r="F19" s="1275">
        <v>238</v>
      </c>
      <c r="G19" s="1275">
        <v>27</v>
      </c>
      <c r="H19" s="1275">
        <v>301</v>
      </c>
      <c r="I19" s="1276">
        <v>1</v>
      </c>
      <c r="J19" s="1275">
        <v>49</v>
      </c>
      <c r="K19" s="1275">
        <v>111</v>
      </c>
      <c r="L19" s="1275">
        <v>2249</v>
      </c>
      <c r="M19" s="1275">
        <v>26</v>
      </c>
      <c r="N19" s="1275">
        <v>1168</v>
      </c>
      <c r="O19" s="13"/>
    </row>
    <row r="20" spans="1:16" s="308" customFormat="1" ht="26.1" customHeight="1">
      <c r="A20" s="434" t="s">
        <v>1237</v>
      </c>
      <c r="B20" s="1277">
        <v>4400</v>
      </c>
      <c r="C20" s="1275">
        <v>176</v>
      </c>
      <c r="D20" s="1275">
        <v>4224</v>
      </c>
      <c r="E20" s="1275">
        <v>5</v>
      </c>
      <c r="F20" s="1275">
        <v>273</v>
      </c>
      <c r="G20" s="1275">
        <v>30</v>
      </c>
      <c r="H20" s="1275">
        <v>370</v>
      </c>
      <c r="I20" s="1276">
        <v>2</v>
      </c>
      <c r="J20" s="1275">
        <v>54</v>
      </c>
      <c r="K20" s="1275">
        <v>108</v>
      </c>
      <c r="L20" s="1275">
        <v>2316</v>
      </c>
      <c r="M20" s="1275">
        <v>31</v>
      </c>
      <c r="N20" s="1275">
        <v>1211</v>
      </c>
    </row>
    <row r="21" spans="1:16" s="308" customFormat="1" ht="26.1" customHeight="1">
      <c r="A21" s="434" t="s">
        <v>1236</v>
      </c>
      <c r="B21" s="1277">
        <v>4562</v>
      </c>
      <c r="C21" s="1275">
        <v>165</v>
      </c>
      <c r="D21" s="1275">
        <v>4397</v>
      </c>
      <c r="E21" s="1275">
        <v>3</v>
      </c>
      <c r="F21" s="1275">
        <v>292</v>
      </c>
      <c r="G21" s="1275">
        <v>27</v>
      </c>
      <c r="H21" s="1275">
        <v>380</v>
      </c>
      <c r="I21" s="1276">
        <v>0</v>
      </c>
      <c r="J21" s="1275">
        <v>36</v>
      </c>
      <c r="K21" s="1275">
        <v>111</v>
      </c>
      <c r="L21" s="1275">
        <v>2434</v>
      </c>
      <c r="M21" s="1275">
        <v>24</v>
      </c>
      <c r="N21" s="1275">
        <v>1255</v>
      </c>
      <c r="O21" s="359"/>
      <c r="P21" s="359"/>
    </row>
    <row r="22" spans="1:16" s="308" customFormat="1" ht="26.1" customHeight="1">
      <c r="A22" s="434" t="s">
        <v>1235</v>
      </c>
      <c r="B22" s="1277">
        <v>4664</v>
      </c>
      <c r="C22" s="1275">
        <v>177</v>
      </c>
      <c r="D22" s="1275">
        <v>4487</v>
      </c>
      <c r="E22" s="1275">
        <v>3</v>
      </c>
      <c r="F22" s="1275">
        <v>290</v>
      </c>
      <c r="G22" s="1275">
        <v>28</v>
      </c>
      <c r="H22" s="1275">
        <v>372</v>
      </c>
      <c r="I22" s="1276">
        <v>0</v>
      </c>
      <c r="J22" s="1275">
        <v>36</v>
      </c>
      <c r="K22" s="1275">
        <v>121</v>
      </c>
      <c r="L22" s="1275">
        <v>2448</v>
      </c>
      <c r="M22" s="1275">
        <v>25</v>
      </c>
      <c r="N22" s="1275">
        <v>1341</v>
      </c>
      <c r="O22" s="359"/>
      <c r="P22" s="359"/>
    </row>
    <row r="23" spans="1:16" s="308" customFormat="1" ht="26.1" customHeight="1">
      <c r="A23" s="434" t="s">
        <v>1234</v>
      </c>
      <c r="B23" s="1277">
        <v>4830</v>
      </c>
      <c r="C23" s="1275">
        <v>174</v>
      </c>
      <c r="D23" s="1275">
        <v>4656</v>
      </c>
      <c r="E23" s="1275">
        <v>3</v>
      </c>
      <c r="F23" s="1275">
        <v>296</v>
      </c>
      <c r="G23" s="1275">
        <v>27</v>
      </c>
      <c r="H23" s="1275">
        <v>391</v>
      </c>
      <c r="I23" s="1276">
        <v>0</v>
      </c>
      <c r="J23" s="1275">
        <v>38</v>
      </c>
      <c r="K23" s="1275">
        <v>117</v>
      </c>
      <c r="L23" s="1275">
        <v>2521</v>
      </c>
      <c r="M23" s="1275">
        <v>27</v>
      </c>
      <c r="N23" s="1275">
        <v>1410</v>
      </c>
      <c r="O23" s="359"/>
      <c r="P23" s="359"/>
    </row>
    <row r="24" spans="1:16" s="308" customFormat="1" ht="26.1" customHeight="1">
      <c r="A24" s="1281" t="s">
        <v>1233</v>
      </c>
      <c r="B24" s="1280">
        <v>4876</v>
      </c>
      <c r="C24" s="1278">
        <v>160</v>
      </c>
      <c r="D24" s="1278">
        <v>4716</v>
      </c>
      <c r="E24" s="1278">
        <v>2</v>
      </c>
      <c r="F24" s="1278">
        <v>294</v>
      </c>
      <c r="G24" s="1278">
        <v>22</v>
      </c>
      <c r="H24" s="1278">
        <v>411</v>
      </c>
      <c r="I24" s="1279">
        <v>0</v>
      </c>
      <c r="J24" s="1278">
        <v>38</v>
      </c>
      <c r="K24" s="1278">
        <v>107</v>
      </c>
      <c r="L24" s="1278">
        <v>2515</v>
      </c>
      <c r="M24" s="1278">
        <v>29</v>
      </c>
      <c r="N24" s="1278">
        <v>1458</v>
      </c>
    </row>
    <row r="25" spans="1:16" s="308" customFormat="1" ht="26.1" customHeight="1">
      <c r="A25" s="434" t="s">
        <v>1232</v>
      </c>
      <c r="B25" s="1277">
        <v>4869</v>
      </c>
      <c r="C25" s="1275">
        <v>163</v>
      </c>
      <c r="D25" s="1275">
        <v>4706</v>
      </c>
      <c r="E25" s="1275">
        <v>2</v>
      </c>
      <c r="F25" s="1275">
        <v>298</v>
      </c>
      <c r="G25" s="1275">
        <v>23</v>
      </c>
      <c r="H25" s="1275">
        <v>401</v>
      </c>
      <c r="I25" s="1276">
        <v>0</v>
      </c>
      <c r="J25" s="1275">
        <v>39</v>
      </c>
      <c r="K25" s="1275">
        <v>107</v>
      </c>
      <c r="L25" s="1275">
        <v>2515</v>
      </c>
      <c r="M25" s="1275">
        <v>31</v>
      </c>
      <c r="N25" s="1275">
        <v>1453</v>
      </c>
      <c r="O25" s="359"/>
      <c r="P25" s="359"/>
    </row>
    <row r="26" spans="1:16" s="308" customFormat="1" ht="26.1" customHeight="1">
      <c r="A26" s="434" t="s">
        <v>1231</v>
      </c>
      <c r="B26" s="1277">
        <v>4924</v>
      </c>
      <c r="C26" s="1275">
        <v>170</v>
      </c>
      <c r="D26" s="1275">
        <v>4754</v>
      </c>
      <c r="E26" s="1275">
        <v>2</v>
      </c>
      <c r="F26" s="1275">
        <v>290</v>
      </c>
      <c r="G26" s="1275">
        <v>21</v>
      </c>
      <c r="H26" s="1275">
        <v>403</v>
      </c>
      <c r="I26" s="1276">
        <v>1</v>
      </c>
      <c r="J26" s="1275">
        <v>41</v>
      </c>
      <c r="K26" s="1275">
        <v>111</v>
      </c>
      <c r="L26" s="1275">
        <v>2505</v>
      </c>
      <c r="M26" s="1275">
        <v>35</v>
      </c>
      <c r="N26" s="1275">
        <v>1515</v>
      </c>
      <c r="O26" s="359"/>
      <c r="P26" s="359"/>
    </row>
    <row r="27" spans="1:16" s="308" customFormat="1" ht="26.1" customHeight="1">
      <c r="A27" s="434" t="s">
        <v>1493</v>
      </c>
      <c r="B27" s="1277">
        <v>4939</v>
      </c>
      <c r="C27" s="1275">
        <v>160</v>
      </c>
      <c r="D27" s="1275">
        <v>4779</v>
      </c>
      <c r="E27" s="1275">
        <v>3</v>
      </c>
      <c r="F27" s="1275">
        <v>301</v>
      </c>
      <c r="G27" s="1275">
        <v>23</v>
      </c>
      <c r="H27" s="1275">
        <v>408</v>
      </c>
      <c r="I27" s="1276">
        <v>1</v>
      </c>
      <c r="J27" s="1275">
        <v>41</v>
      </c>
      <c r="K27" s="1275">
        <v>99</v>
      </c>
      <c r="L27" s="1275">
        <v>2456</v>
      </c>
      <c r="M27" s="1275">
        <v>34</v>
      </c>
      <c r="N27" s="1275">
        <v>1573</v>
      </c>
      <c r="O27" s="359"/>
      <c r="P27" s="359"/>
    </row>
    <row r="28" spans="1:16" s="308" customFormat="1" ht="26.1" customHeight="1">
      <c r="A28" s="434" t="s">
        <v>1524</v>
      </c>
      <c r="B28" s="1277">
        <v>4918</v>
      </c>
      <c r="C28" s="1275">
        <v>162</v>
      </c>
      <c r="D28" s="1275">
        <v>4756</v>
      </c>
      <c r="E28" s="1275">
        <v>4</v>
      </c>
      <c r="F28" s="1275">
        <v>300</v>
      </c>
      <c r="G28" s="1275">
        <v>22</v>
      </c>
      <c r="H28" s="1275">
        <v>414</v>
      </c>
      <c r="I28" s="1276">
        <v>1</v>
      </c>
      <c r="J28" s="1275">
        <v>45</v>
      </c>
      <c r="K28" s="1275">
        <v>100</v>
      </c>
      <c r="L28" s="1275">
        <v>2396</v>
      </c>
      <c r="M28" s="1275">
        <v>35</v>
      </c>
      <c r="N28" s="1275">
        <v>1601</v>
      </c>
      <c r="O28" s="359"/>
      <c r="P28" s="359"/>
    </row>
    <row r="29" spans="1:16" s="308" customFormat="1" ht="26.1" customHeight="1">
      <c r="A29" s="434" t="s">
        <v>1523</v>
      </c>
      <c r="B29" s="1277">
        <v>4929</v>
      </c>
      <c r="C29" s="1275">
        <v>177</v>
      </c>
      <c r="D29" s="1275">
        <v>4752</v>
      </c>
      <c r="E29" s="1275">
        <v>5</v>
      </c>
      <c r="F29" s="1275">
        <v>307</v>
      </c>
      <c r="G29" s="1275">
        <v>26</v>
      </c>
      <c r="H29" s="1275">
        <v>425</v>
      </c>
      <c r="I29" s="1276">
        <v>1</v>
      </c>
      <c r="J29" s="1275">
        <v>47</v>
      </c>
      <c r="K29" s="1275">
        <v>114</v>
      </c>
      <c r="L29" s="1275">
        <v>2333</v>
      </c>
      <c r="M29" s="1275">
        <v>31</v>
      </c>
      <c r="N29" s="1275">
        <v>1640</v>
      </c>
      <c r="O29" s="359"/>
      <c r="P29" s="359"/>
    </row>
    <row r="30" spans="1:16" s="308" customFormat="1" ht="26.1" customHeight="1">
      <c r="A30" s="434" t="s">
        <v>1227</v>
      </c>
      <c r="B30" s="1277">
        <v>4950</v>
      </c>
      <c r="C30" s="1275">
        <v>172</v>
      </c>
      <c r="D30" s="1275">
        <v>4778</v>
      </c>
      <c r="E30" s="1275">
        <v>5</v>
      </c>
      <c r="F30" s="1275">
        <v>293</v>
      </c>
      <c r="G30" s="1275">
        <v>23</v>
      </c>
      <c r="H30" s="1275">
        <v>423</v>
      </c>
      <c r="I30" s="1276">
        <v>0</v>
      </c>
      <c r="J30" s="1275">
        <v>57</v>
      </c>
      <c r="K30" s="1275">
        <v>113</v>
      </c>
      <c r="L30" s="1275">
        <v>2277</v>
      </c>
      <c r="M30" s="1275">
        <v>31</v>
      </c>
      <c r="N30" s="1275">
        <v>1728</v>
      </c>
      <c r="O30" s="359"/>
      <c r="P30" s="359"/>
    </row>
    <row r="31" spans="1:16" s="308" customFormat="1" ht="26.1" customHeight="1">
      <c r="A31" s="434" t="s">
        <v>1226</v>
      </c>
      <c r="B31" s="1277">
        <v>5039</v>
      </c>
      <c r="C31" s="1275">
        <v>163</v>
      </c>
      <c r="D31" s="1275">
        <v>4876</v>
      </c>
      <c r="E31" s="1275">
        <v>5</v>
      </c>
      <c r="F31" s="1275">
        <v>306</v>
      </c>
      <c r="G31" s="1275">
        <v>22</v>
      </c>
      <c r="H31" s="1275">
        <v>432</v>
      </c>
      <c r="I31" s="1276">
        <v>0</v>
      </c>
      <c r="J31" s="1275">
        <v>57</v>
      </c>
      <c r="K31" s="1275">
        <v>108</v>
      </c>
      <c r="L31" s="1275">
        <v>2281</v>
      </c>
      <c r="M31" s="1275">
        <v>28</v>
      </c>
      <c r="N31" s="1275">
        <v>1800</v>
      </c>
      <c r="O31" s="359"/>
      <c r="P31" s="359"/>
    </row>
    <row r="32" spans="1:16" s="308" customFormat="1" ht="26.1" customHeight="1" thickBot="1">
      <c r="A32" s="13" t="s">
        <v>1753</v>
      </c>
      <c r="B32" s="1274">
        <v>5054</v>
      </c>
      <c r="C32" s="1272">
        <v>165</v>
      </c>
      <c r="D32" s="1272">
        <v>4889</v>
      </c>
      <c r="E32" s="1272">
        <v>7</v>
      </c>
      <c r="F32" s="1272">
        <v>312</v>
      </c>
      <c r="G32" s="1272">
        <v>19</v>
      </c>
      <c r="H32" s="1272">
        <v>439</v>
      </c>
      <c r="I32" s="1273">
        <v>0</v>
      </c>
      <c r="J32" s="1272">
        <v>54</v>
      </c>
      <c r="K32" s="1272">
        <v>110</v>
      </c>
      <c r="L32" s="1272">
        <v>2218</v>
      </c>
      <c r="M32" s="1272">
        <v>29</v>
      </c>
      <c r="N32" s="1272">
        <v>1866</v>
      </c>
      <c r="O32" s="359"/>
      <c r="P32" s="359"/>
    </row>
    <row r="33" spans="1:14" ht="14.25">
      <c r="A33" s="1012"/>
      <c r="B33" s="308"/>
      <c r="C33" s="308"/>
      <c r="D33" s="308"/>
      <c r="E33" s="308"/>
      <c r="F33" s="359"/>
      <c r="G33" s="308"/>
      <c r="H33" s="308"/>
      <c r="I33" s="308"/>
      <c r="J33" s="308"/>
      <c r="K33" s="308"/>
      <c r="L33" s="308"/>
      <c r="M33" s="308"/>
      <c r="N33" s="1271" t="s">
        <v>1812</v>
      </c>
    </row>
    <row r="37" spans="1:14">
      <c r="B37" s="44"/>
    </row>
  </sheetData>
  <mergeCells count="6">
    <mergeCell ref="K3:L3"/>
    <mergeCell ref="M3:N3"/>
    <mergeCell ref="B3:D3"/>
    <mergeCell ref="E3:F3"/>
    <mergeCell ref="G3:H3"/>
    <mergeCell ref="I3:J3"/>
  </mergeCells>
  <phoneticPr fontId="3"/>
  <pageMargins left="0.98425196850393704" right="0.98425196850393704" top="1.1811023622047245" bottom="1.1811023622047245" header="0.51181102362204722" footer="0.51181102362204722"/>
  <pageSetup paperSize="9" scale="83" orientation="portrait" verticalDpi="72" r:id="rId1"/>
  <headerFooter alignWithMargins="0"/>
  <colBreaks count="1" manualBreakCount="1">
    <brk id="14"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61C88-AB8F-46BF-B49D-6431B79CCCF1}">
  <dimension ref="A1:G38"/>
  <sheetViews>
    <sheetView showGridLines="0" view="pageBreakPreview" zoomScaleNormal="100" zoomScaleSheetLayoutView="100" workbookViewId="0">
      <pane xSplit="1" ySplit="4" topLeftCell="B32" activePane="bottomRight" state="frozenSplit"/>
      <selection pane="topRight" activeCell="B1" sqref="B1"/>
      <selection pane="bottomLeft" activeCell="A5" sqref="A5"/>
      <selection pane="bottomRight"/>
    </sheetView>
  </sheetViews>
  <sheetFormatPr defaultRowHeight="13.5"/>
  <cols>
    <col min="1" max="1" width="11.875" style="1" customWidth="1"/>
    <col min="2" max="2" width="11.625" style="1" customWidth="1"/>
    <col min="3" max="3" width="12.625" style="1" customWidth="1"/>
    <col min="4" max="4" width="11.625" style="1" customWidth="1"/>
    <col min="5" max="5" width="12.625" style="1" customWidth="1"/>
    <col min="6" max="7" width="13.625" style="1" customWidth="1"/>
    <col min="8" max="16384" width="9" style="1"/>
  </cols>
  <sheetData>
    <row r="1" spans="1:7" ht="21">
      <c r="A1" s="1237" t="s">
        <v>1845</v>
      </c>
    </row>
    <row r="2" spans="1:7" ht="30" customHeight="1" thickBot="1">
      <c r="E2" s="76"/>
      <c r="F2" s="76" t="s">
        <v>1844</v>
      </c>
    </row>
    <row r="3" spans="1:7" ht="18.75" customHeight="1">
      <c r="A3" s="1236" t="s">
        <v>1843</v>
      </c>
      <c r="B3" s="353" t="s">
        <v>1842</v>
      </c>
      <c r="C3" s="1063"/>
      <c r="D3" s="1309" t="s">
        <v>1841</v>
      </c>
      <c r="E3" s="1063"/>
      <c r="F3" s="2015" t="s">
        <v>1840</v>
      </c>
      <c r="G3" s="1308" t="s">
        <v>1839</v>
      </c>
    </row>
    <row r="4" spans="1:7" ht="26.25" customHeight="1" thickBot="1">
      <c r="A4" s="1062" t="s">
        <v>1838</v>
      </c>
      <c r="B4" s="415"/>
      <c r="C4" s="1307" t="s">
        <v>1837</v>
      </c>
      <c r="D4" s="415"/>
      <c r="E4" s="1306" t="s">
        <v>1837</v>
      </c>
      <c r="F4" s="2231"/>
      <c r="G4" s="1305" t="s">
        <v>1836</v>
      </c>
    </row>
    <row r="5" spans="1:7" ht="21" customHeight="1">
      <c r="A5" s="214" t="s">
        <v>1530</v>
      </c>
      <c r="B5" s="1304">
        <v>171833</v>
      </c>
      <c r="C5" s="1299">
        <v>1</v>
      </c>
      <c r="D5" s="1303">
        <v>19033</v>
      </c>
      <c r="E5" s="1299">
        <v>4.3</v>
      </c>
      <c r="F5" s="1303">
        <v>437</v>
      </c>
      <c r="G5" s="1302">
        <f t="shared" ref="G5:G31" si="0">F5/D5*100</f>
        <v>2.2960121893553302</v>
      </c>
    </row>
    <row r="6" spans="1:7" ht="21" customHeight="1">
      <c r="A6" s="214" t="s">
        <v>1529</v>
      </c>
      <c r="B6" s="1304">
        <v>173280</v>
      </c>
      <c r="C6" s="1299">
        <f t="shared" ref="C6:C31" si="1">(B6-B5)/B5*100</f>
        <v>0.84209668689948958</v>
      </c>
      <c r="D6" s="1303">
        <v>19648</v>
      </c>
      <c r="E6" s="1299">
        <f t="shared" ref="E6:E31" si="2">(D6-D5)/D5*100</f>
        <v>3.2312299690012085</v>
      </c>
      <c r="F6" s="1303">
        <v>471</v>
      </c>
      <c r="G6" s="1302">
        <f t="shared" si="0"/>
        <v>2.3971905537459284</v>
      </c>
    </row>
    <row r="7" spans="1:7" ht="21" customHeight="1">
      <c r="A7" s="214" t="s">
        <v>1528</v>
      </c>
      <c r="B7" s="1304">
        <v>174973</v>
      </c>
      <c r="C7" s="1299">
        <f t="shared" si="1"/>
        <v>0.97703139427516161</v>
      </c>
      <c r="D7" s="1303">
        <v>20248</v>
      </c>
      <c r="E7" s="1299">
        <f t="shared" si="2"/>
        <v>3.053745928338762</v>
      </c>
      <c r="F7" s="1303">
        <v>516</v>
      </c>
      <c r="G7" s="1302">
        <f t="shared" si="0"/>
        <v>2.5483998419596996</v>
      </c>
    </row>
    <row r="8" spans="1:7" ht="21" customHeight="1">
      <c r="A8" s="214" t="s">
        <v>1527</v>
      </c>
      <c r="B8" s="1304">
        <v>176793</v>
      </c>
      <c r="C8" s="1299">
        <f t="shared" si="1"/>
        <v>1.0401604819029222</v>
      </c>
      <c r="D8" s="1303">
        <v>20972</v>
      </c>
      <c r="E8" s="1299">
        <f t="shared" si="2"/>
        <v>3.575661793757408</v>
      </c>
      <c r="F8" s="1303">
        <v>492</v>
      </c>
      <c r="G8" s="1302">
        <f t="shared" si="0"/>
        <v>2.3459851230211712</v>
      </c>
    </row>
    <row r="9" spans="1:7" ht="21" customHeight="1">
      <c r="A9" s="214" t="s">
        <v>1835</v>
      </c>
      <c r="B9" s="1304">
        <v>178689</v>
      </c>
      <c r="C9" s="1299">
        <f t="shared" si="1"/>
        <v>1.0724406509307496</v>
      </c>
      <c r="D9" s="1303">
        <v>22045</v>
      </c>
      <c r="E9" s="1299">
        <f t="shared" si="2"/>
        <v>5.1163456036620261</v>
      </c>
      <c r="F9" s="1303">
        <v>465</v>
      </c>
      <c r="G9" s="1302">
        <f t="shared" si="0"/>
        <v>2.1093218416874575</v>
      </c>
    </row>
    <row r="10" spans="1:7" ht="21" customHeight="1">
      <c r="A10" s="214" t="s">
        <v>1502</v>
      </c>
      <c r="B10" s="1304">
        <v>180077</v>
      </c>
      <c r="C10" s="1299">
        <f t="shared" si="1"/>
        <v>0.7767685755698448</v>
      </c>
      <c r="D10" s="1303">
        <v>22631</v>
      </c>
      <c r="E10" s="1299">
        <f t="shared" si="2"/>
        <v>2.6581991381265593</v>
      </c>
      <c r="F10" s="1303">
        <v>455</v>
      </c>
      <c r="G10" s="1302">
        <f t="shared" si="0"/>
        <v>2.0105165480977418</v>
      </c>
    </row>
    <row r="11" spans="1:7" ht="21" customHeight="1">
      <c r="A11" s="214" t="s">
        <v>1834</v>
      </c>
      <c r="B11" s="1304">
        <v>181146</v>
      </c>
      <c r="C11" s="1299">
        <f t="shared" si="1"/>
        <v>0.59363494505128356</v>
      </c>
      <c r="D11" s="1303">
        <v>23324</v>
      </c>
      <c r="E11" s="1299">
        <f t="shared" si="2"/>
        <v>3.0621713578719456</v>
      </c>
      <c r="F11" s="1303">
        <v>501</v>
      </c>
      <c r="G11" s="1302">
        <f t="shared" si="0"/>
        <v>2.1480020579660435</v>
      </c>
    </row>
    <row r="12" spans="1:7" ht="21" customHeight="1">
      <c r="A12" s="214" t="s">
        <v>1500</v>
      </c>
      <c r="B12" s="1304">
        <v>182304</v>
      </c>
      <c r="C12" s="1299">
        <f t="shared" si="1"/>
        <v>0.6392633566294591</v>
      </c>
      <c r="D12" s="1303">
        <v>24140</v>
      </c>
      <c r="E12" s="1299">
        <f t="shared" si="2"/>
        <v>3.4985422740524781</v>
      </c>
      <c r="F12" s="1303">
        <v>466</v>
      </c>
      <c r="G12" s="1302">
        <f t="shared" si="0"/>
        <v>1.9304059652029824</v>
      </c>
    </row>
    <row r="13" spans="1:7" ht="21" customHeight="1">
      <c r="A13" s="214" t="s">
        <v>1499</v>
      </c>
      <c r="B13" s="1304">
        <v>183696</v>
      </c>
      <c r="C13" s="1299">
        <f t="shared" si="1"/>
        <v>0.76355976829910488</v>
      </c>
      <c r="D13" s="1303">
        <v>25066</v>
      </c>
      <c r="E13" s="1299">
        <f t="shared" si="2"/>
        <v>3.8359569179784594</v>
      </c>
      <c r="F13" s="1303">
        <v>360</v>
      </c>
      <c r="G13" s="1302">
        <f t="shared" si="0"/>
        <v>1.4362084097981329</v>
      </c>
    </row>
    <row r="14" spans="1:7" ht="21" customHeight="1">
      <c r="A14" s="214" t="s">
        <v>1498</v>
      </c>
      <c r="B14" s="1304">
        <v>184876</v>
      </c>
      <c r="C14" s="1299">
        <f t="shared" si="1"/>
        <v>0.64236564759167325</v>
      </c>
      <c r="D14" s="1303">
        <v>25845</v>
      </c>
      <c r="E14" s="1299">
        <f t="shared" si="2"/>
        <v>3.1077954200909601</v>
      </c>
      <c r="F14" s="1303">
        <v>483</v>
      </c>
      <c r="G14" s="1302">
        <f t="shared" si="0"/>
        <v>1.8688334300638421</v>
      </c>
    </row>
    <row r="15" spans="1:7" ht="21" customHeight="1">
      <c r="A15" s="1076" t="s">
        <v>1497</v>
      </c>
      <c r="B15" s="1301">
        <v>186674</v>
      </c>
      <c r="C15" s="1299">
        <f t="shared" si="1"/>
        <v>0.9725437590601268</v>
      </c>
      <c r="D15" s="1300">
        <v>26516</v>
      </c>
      <c r="E15" s="1299">
        <f t="shared" si="2"/>
        <v>2.596246856258464</v>
      </c>
      <c r="F15" s="1300">
        <v>397</v>
      </c>
      <c r="G15" s="1302">
        <f t="shared" si="0"/>
        <v>1.4972092321617136</v>
      </c>
    </row>
    <row r="16" spans="1:7" ht="21" customHeight="1">
      <c r="A16" s="1076" t="s">
        <v>1833</v>
      </c>
      <c r="B16" s="1301">
        <v>188391</v>
      </c>
      <c r="C16" s="1299">
        <f t="shared" si="1"/>
        <v>0.91978529414915833</v>
      </c>
      <c r="D16" s="1300">
        <v>27217</v>
      </c>
      <c r="E16" s="1299">
        <f t="shared" si="2"/>
        <v>2.6436868305928498</v>
      </c>
      <c r="F16" s="1300">
        <v>337</v>
      </c>
      <c r="G16" s="1302">
        <f t="shared" si="0"/>
        <v>1.2381967152882389</v>
      </c>
    </row>
    <row r="17" spans="1:7" ht="21" customHeight="1">
      <c r="A17" s="1177" t="s">
        <v>1832</v>
      </c>
      <c r="B17" s="1301">
        <v>191100</v>
      </c>
      <c r="C17" s="1299">
        <f t="shared" si="1"/>
        <v>1.4379667818526363</v>
      </c>
      <c r="D17" s="1300">
        <v>28191</v>
      </c>
      <c r="E17" s="1299">
        <f t="shared" si="2"/>
        <v>3.5786456993790647</v>
      </c>
      <c r="F17" s="1300">
        <v>281</v>
      </c>
      <c r="G17" s="1302">
        <f t="shared" si="0"/>
        <v>0.99677201943882787</v>
      </c>
    </row>
    <row r="18" spans="1:7" ht="21" customHeight="1">
      <c r="A18" s="1076" t="s">
        <v>1494</v>
      </c>
      <c r="B18" s="1301">
        <v>194740</v>
      </c>
      <c r="C18" s="1299">
        <f t="shared" si="1"/>
        <v>1.9047619047619049</v>
      </c>
      <c r="D18" s="1300">
        <v>29390</v>
      </c>
      <c r="E18" s="1299">
        <f t="shared" si="2"/>
        <v>4.2531304316980592</v>
      </c>
      <c r="F18" s="1300">
        <v>261</v>
      </c>
      <c r="G18" s="1302">
        <f t="shared" si="0"/>
        <v>0.88805716230010212</v>
      </c>
    </row>
    <row r="19" spans="1:7" ht="21" customHeight="1">
      <c r="A19" s="1076" t="s">
        <v>1784</v>
      </c>
      <c r="B19" s="1301">
        <v>197837</v>
      </c>
      <c r="C19" s="1299">
        <f t="shared" si="1"/>
        <v>1.5903255622881789</v>
      </c>
      <c r="D19" s="1300">
        <v>30432</v>
      </c>
      <c r="E19" s="1299">
        <f t="shared" si="2"/>
        <v>3.5454236134739707</v>
      </c>
      <c r="F19" s="1300">
        <v>1241</v>
      </c>
      <c r="G19" s="1302">
        <f t="shared" si="0"/>
        <v>4.0779442691903265</v>
      </c>
    </row>
    <row r="20" spans="1:7" ht="21" customHeight="1">
      <c r="A20" s="1076" t="s">
        <v>1236</v>
      </c>
      <c r="B20" s="1301">
        <v>200555</v>
      </c>
      <c r="C20" s="1299">
        <f t="shared" si="1"/>
        <v>1.3738582772686605</v>
      </c>
      <c r="D20" s="1300">
        <v>31821</v>
      </c>
      <c r="E20" s="1299">
        <f t="shared" si="2"/>
        <v>4.5642744479495265</v>
      </c>
      <c r="F20" s="1300">
        <v>1263</v>
      </c>
      <c r="G20" s="1297">
        <f t="shared" si="0"/>
        <v>3.969077024606392</v>
      </c>
    </row>
    <row r="21" spans="1:7" ht="21" customHeight="1">
      <c r="A21" s="1076" t="s">
        <v>1235</v>
      </c>
      <c r="B21" s="1301">
        <v>203116</v>
      </c>
      <c r="C21" s="1299">
        <f t="shared" si="1"/>
        <v>1.2769564458627309</v>
      </c>
      <c r="D21" s="1300">
        <v>32815</v>
      </c>
      <c r="E21" s="1299">
        <f t="shared" si="2"/>
        <v>3.1237233273624336</v>
      </c>
      <c r="F21" s="1298">
        <v>1238</v>
      </c>
      <c r="G21" s="1297">
        <f t="shared" si="0"/>
        <v>3.7726649398141099</v>
      </c>
    </row>
    <row r="22" spans="1:7" ht="21" customHeight="1">
      <c r="A22" s="1076" t="s">
        <v>1234</v>
      </c>
      <c r="B22" s="1301">
        <v>205993</v>
      </c>
      <c r="C22" s="1299">
        <f t="shared" si="1"/>
        <v>1.4164319896020008</v>
      </c>
      <c r="D22" s="1300">
        <v>33378</v>
      </c>
      <c r="E22" s="1299">
        <f t="shared" si="2"/>
        <v>1.7156788054243488</v>
      </c>
      <c r="F22" s="1298">
        <v>1377</v>
      </c>
      <c r="G22" s="1297">
        <f t="shared" si="0"/>
        <v>4.1254718676972857</v>
      </c>
    </row>
    <row r="23" spans="1:7" ht="21" customHeight="1">
      <c r="A23" s="1076" t="s">
        <v>1831</v>
      </c>
      <c r="B23" s="1301">
        <v>207147</v>
      </c>
      <c r="C23" s="1299">
        <f t="shared" si="1"/>
        <v>0.56021321112853351</v>
      </c>
      <c r="D23" s="1300">
        <v>34619</v>
      </c>
      <c r="E23" s="1299">
        <f t="shared" si="2"/>
        <v>3.7180178560728625</v>
      </c>
      <c r="F23" s="1298">
        <v>1381</v>
      </c>
      <c r="G23" s="1297">
        <f t="shared" si="0"/>
        <v>3.9891389121580634</v>
      </c>
    </row>
    <row r="24" spans="1:7" ht="21" customHeight="1">
      <c r="A24" s="1076" t="s">
        <v>1779</v>
      </c>
      <c r="B24" s="1301">
        <v>216064</v>
      </c>
      <c r="C24" s="1299">
        <f t="shared" si="1"/>
        <v>4.3046725272391102</v>
      </c>
      <c r="D24" s="1300">
        <v>36682</v>
      </c>
      <c r="E24" s="1299">
        <f t="shared" si="2"/>
        <v>5.9591553771050574</v>
      </c>
      <c r="F24" s="1298">
        <v>1471</v>
      </c>
      <c r="G24" s="1297">
        <f t="shared" si="0"/>
        <v>4.0101412136742818</v>
      </c>
    </row>
    <row r="25" spans="1:7" ht="21" customHeight="1">
      <c r="A25" s="1076" t="s">
        <v>1778</v>
      </c>
      <c r="B25" s="1301">
        <v>218109</v>
      </c>
      <c r="C25" s="1299">
        <f t="shared" si="1"/>
        <v>0.94647882109004744</v>
      </c>
      <c r="D25" s="1300">
        <v>38441</v>
      </c>
      <c r="E25" s="1299">
        <f t="shared" si="2"/>
        <v>4.795267433618668</v>
      </c>
      <c r="F25" s="1298">
        <v>1482</v>
      </c>
      <c r="G25" s="1297">
        <f t="shared" si="0"/>
        <v>3.8552587081501519</v>
      </c>
    </row>
    <row r="26" spans="1:7" ht="21" customHeight="1">
      <c r="A26" s="1076" t="s">
        <v>1777</v>
      </c>
      <c r="B26" s="1301">
        <v>220165</v>
      </c>
      <c r="C26" s="1299">
        <f t="shared" si="1"/>
        <v>0.94264794208400382</v>
      </c>
      <c r="D26" s="1300">
        <v>40093</v>
      </c>
      <c r="E26" s="1299">
        <f t="shared" si="2"/>
        <v>4.2974948622564453</v>
      </c>
      <c r="F26" s="1298">
        <v>1517</v>
      </c>
      <c r="G26" s="1297">
        <f t="shared" si="0"/>
        <v>3.7837028907789385</v>
      </c>
    </row>
    <row r="27" spans="1:7" ht="21" customHeight="1">
      <c r="A27" s="1076" t="s">
        <v>1776</v>
      </c>
      <c r="B27" s="1301">
        <v>223771</v>
      </c>
      <c r="C27" s="1299">
        <f t="shared" si="1"/>
        <v>1.6378625122067541</v>
      </c>
      <c r="D27" s="1300">
        <v>41668</v>
      </c>
      <c r="E27" s="1299">
        <f t="shared" si="2"/>
        <v>3.9283665477764198</v>
      </c>
      <c r="F27" s="1298">
        <v>1521</v>
      </c>
      <c r="G27" s="1297">
        <f t="shared" si="0"/>
        <v>3.6502831909378899</v>
      </c>
    </row>
    <row r="28" spans="1:7" ht="21" customHeight="1">
      <c r="A28" s="1076" t="s">
        <v>1491</v>
      </c>
      <c r="B28" s="1301">
        <v>226781</v>
      </c>
      <c r="C28" s="1299">
        <f t="shared" si="1"/>
        <v>1.3451251502652264</v>
      </c>
      <c r="D28" s="1300">
        <v>43007</v>
      </c>
      <c r="E28" s="1299">
        <f t="shared" si="2"/>
        <v>3.2134971680906212</v>
      </c>
      <c r="F28" s="1298">
        <v>1500</v>
      </c>
      <c r="G28" s="1297">
        <f t="shared" si="0"/>
        <v>3.4878043109261285</v>
      </c>
    </row>
    <row r="29" spans="1:7" ht="21" customHeight="1">
      <c r="A29" s="214" t="s">
        <v>1227</v>
      </c>
      <c r="B29" s="1296">
        <v>230310</v>
      </c>
      <c r="C29" s="1295">
        <f t="shared" si="1"/>
        <v>1.5561268360224181</v>
      </c>
      <c r="D29" s="1294">
        <v>44194</v>
      </c>
      <c r="E29" s="1295">
        <f t="shared" si="2"/>
        <v>2.7600158113795428</v>
      </c>
      <c r="F29" s="1294">
        <v>1538</v>
      </c>
      <c r="G29" s="1293">
        <f t="shared" si="0"/>
        <v>3.480110422229262</v>
      </c>
    </row>
    <row r="30" spans="1:7" ht="21" customHeight="1">
      <c r="A30" s="214" t="s">
        <v>1226</v>
      </c>
      <c r="B30" s="1296">
        <v>233868</v>
      </c>
      <c r="C30" s="1295">
        <f t="shared" si="1"/>
        <v>1.5448742998567149</v>
      </c>
      <c r="D30" s="1294">
        <v>45092</v>
      </c>
      <c r="E30" s="1295">
        <f t="shared" si="2"/>
        <v>2.0319500384667601</v>
      </c>
      <c r="F30" s="1294">
        <v>1590</v>
      </c>
      <c r="G30" s="1293">
        <f t="shared" si="0"/>
        <v>3.5261243679588397</v>
      </c>
    </row>
    <row r="31" spans="1:7" ht="21" customHeight="1" thickBot="1">
      <c r="A31" s="209" t="s">
        <v>1830</v>
      </c>
      <c r="B31" s="1292">
        <v>238014</v>
      </c>
      <c r="C31" s="1291">
        <f t="shared" si="1"/>
        <v>1.7727949099492022</v>
      </c>
      <c r="D31" s="1290">
        <v>46102</v>
      </c>
      <c r="E31" s="1291">
        <f t="shared" si="2"/>
        <v>2.2398651645524703</v>
      </c>
      <c r="F31" s="1290">
        <v>1613</v>
      </c>
      <c r="G31" s="1289">
        <f t="shared" si="0"/>
        <v>3.4987636111231617</v>
      </c>
    </row>
    <row r="32" spans="1:7">
      <c r="A32" s="44"/>
      <c r="B32" s="44"/>
      <c r="G32" s="7" t="s">
        <v>1829</v>
      </c>
    </row>
    <row r="33" spans="1:6">
      <c r="A33" s="2367" t="s">
        <v>1828</v>
      </c>
      <c r="B33" s="2367"/>
      <c r="C33" s="2367"/>
      <c r="D33" s="2367"/>
      <c r="E33" s="2367"/>
      <c r="F33" s="2367"/>
    </row>
    <row r="34" spans="1:6">
      <c r="A34" s="2366" t="s">
        <v>1827</v>
      </c>
      <c r="B34" s="2367"/>
      <c r="C34" s="2367"/>
      <c r="D34" s="2367"/>
      <c r="E34" s="2367"/>
      <c r="F34" s="2367"/>
    </row>
    <row r="35" spans="1:6">
      <c r="A35" s="271" t="s">
        <v>1826</v>
      </c>
      <c r="B35" s="1288"/>
      <c r="C35" s="1288"/>
      <c r="D35" s="1288"/>
      <c r="E35" s="1288"/>
      <c r="F35" s="1288"/>
    </row>
    <row r="36" spans="1:6">
      <c r="A36" s="1" t="s">
        <v>1825</v>
      </c>
    </row>
    <row r="37" spans="1:6">
      <c r="A37" s="44"/>
      <c r="B37" s="1" t="s">
        <v>1824</v>
      </c>
    </row>
    <row r="38" spans="1:6">
      <c r="A38" s="44"/>
    </row>
  </sheetData>
  <mergeCells count="3">
    <mergeCell ref="F3:F4"/>
    <mergeCell ref="A34:F34"/>
    <mergeCell ref="A33:F33"/>
  </mergeCells>
  <phoneticPr fontId="3"/>
  <printOptions horizontalCentered="1"/>
  <pageMargins left="0.98425196850393704" right="0.98425196850393704" top="0.98425196850393704" bottom="1.1811023622047245" header="0.51181102362204722" footer="0.51181102362204722"/>
  <pageSetup paperSize="9" scale="72" orientation="portrait" cellComments="asDisplayed"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F1DB8-BC50-42EE-A31D-46311743DFD7}">
  <sheetPr>
    <pageSetUpPr fitToPage="1"/>
  </sheetPr>
  <dimension ref="A1:L36"/>
  <sheetViews>
    <sheetView view="pageBreakPreview" zoomScaleNormal="100" zoomScaleSheetLayoutView="100" workbookViewId="0"/>
  </sheetViews>
  <sheetFormatPr defaultRowHeight="13.5"/>
  <cols>
    <col min="1" max="1" width="10.75" style="1" customWidth="1"/>
    <col min="2" max="2" width="11" style="1" customWidth="1"/>
    <col min="3" max="3" width="11" style="124" customWidth="1"/>
    <col min="4" max="9" width="11" style="1" customWidth="1"/>
    <col min="10" max="10" width="11" style="124" customWidth="1"/>
    <col min="11" max="16384" width="9" style="1"/>
  </cols>
  <sheetData>
    <row r="1" spans="1:10" ht="24" customHeight="1">
      <c r="A1" s="1237" t="s">
        <v>1861</v>
      </c>
      <c r="B1" s="928"/>
      <c r="C1" s="1328"/>
      <c r="D1" s="928"/>
      <c r="E1" s="928"/>
      <c r="F1" s="928"/>
    </row>
    <row r="2" spans="1:10" ht="30" customHeight="1" thickBot="1">
      <c r="I2" s="1287"/>
      <c r="J2" s="1327" t="s">
        <v>1860</v>
      </c>
    </row>
    <row r="3" spans="1:10" ht="18" customHeight="1">
      <c r="A3" s="1326" t="s">
        <v>1115</v>
      </c>
      <c r="B3" s="1325" t="s">
        <v>1859</v>
      </c>
      <c r="C3" s="2368" t="s">
        <v>1858</v>
      </c>
      <c r="D3" s="2370" t="s">
        <v>1857</v>
      </c>
      <c r="E3" s="2371"/>
      <c r="F3" s="2371"/>
      <c r="G3" s="2371"/>
      <c r="H3" s="2371"/>
      <c r="I3" s="2371"/>
      <c r="J3" s="2371"/>
    </row>
    <row r="4" spans="1:10" ht="18" customHeight="1" thickBot="1">
      <c r="A4" s="433" t="s">
        <v>1097</v>
      </c>
      <c r="B4" s="1324" t="s">
        <v>1856</v>
      </c>
      <c r="C4" s="2369"/>
      <c r="D4" s="1323" t="s">
        <v>1855</v>
      </c>
      <c r="E4" s="1323" t="s">
        <v>1854</v>
      </c>
      <c r="F4" s="1323" t="s">
        <v>1853</v>
      </c>
      <c r="G4" s="1323" t="s">
        <v>1852</v>
      </c>
      <c r="H4" s="1323" t="s">
        <v>1851</v>
      </c>
      <c r="I4" s="1323" t="s">
        <v>1850</v>
      </c>
      <c r="J4" s="1322" t="s">
        <v>748</v>
      </c>
    </row>
    <row r="5" spans="1:10" ht="21.95" customHeight="1">
      <c r="A5" s="1321" t="s">
        <v>1849</v>
      </c>
      <c r="B5" s="320">
        <v>30</v>
      </c>
      <c r="C5" s="320">
        <v>2830</v>
      </c>
      <c r="D5" s="320">
        <v>152</v>
      </c>
      <c r="E5" s="320">
        <v>227</v>
      </c>
      <c r="F5" s="320">
        <v>378</v>
      </c>
      <c r="G5" s="320">
        <v>541</v>
      </c>
      <c r="H5" s="320">
        <v>561</v>
      </c>
      <c r="I5" s="320">
        <v>534</v>
      </c>
      <c r="J5" s="320">
        <f t="shared" ref="J5:J11" si="0">SUM(D5:I5)</f>
        <v>2393</v>
      </c>
    </row>
    <row r="6" spans="1:10" ht="21.95" customHeight="1">
      <c r="A6" s="1321" t="s">
        <v>385</v>
      </c>
      <c r="B6" s="320">
        <v>30</v>
      </c>
      <c r="C6" s="320">
        <v>2830</v>
      </c>
      <c r="D6" s="320">
        <v>117</v>
      </c>
      <c r="E6" s="320">
        <v>247</v>
      </c>
      <c r="F6" s="320">
        <v>386</v>
      </c>
      <c r="G6" s="320">
        <v>571</v>
      </c>
      <c r="H6" s="320">
        <v>570</v>
      </c>
      <c r="I6" s="320">
        <v>565</v>
      </c>
      <c r="J6" s="320">
        <f t="shared" si="0"/>
        <v>2456</v>
      </c>
    </row>
    <row r="7" spans="1:10" ht="21.95" customHeight="1">
      <c r="A7" s="1321" t="s">
        <v>21</v>
      </c>
      <c r="B7" s="320">
        <v>30</v>
      </c>
      <c r="C7" s="320">
        <v>2890</v>
      </c>
      <c r="D7" s="320">
        <v>113</v>
      </c>
      <c r="E7" s="320">
        <v>323</v>
      </c>
      <c r="F7" s="320">
        <v>395</v>
      </c>
      <c r="G7" s="320">
        <v>577</v>
      </c>
      <c r="H7" s="320">
        <v>621</v>
      </c>
      <c r="I7" s="320">
        <v>580</v>
      </c>
      <c r="J7" s="320">
        <f t="shared" si="0"/>
        <v>2609</v>
      </c>
    </row>
    <row r="8" spans="1:10" ht="21.95" customHeight="1">
      <c r="A8" s="1321" t="s">
        <v>384</v>
      </c>
      <c r="B8" s="320">
        <v>30</v>
      </c>
      <c r="C8" s="320">
        <v>2890</v>
      </c>
      <c r="D8" s="320">
        <v>113</v>
      </c>
      <c r="E8" s="320">
        <v>300</v>
      </c>
      <c r="F8" s="320">
        <v>449</v>
      </c>
      <c r="G8" s="320">
        <v>575</v>
      </c>
      <c r="H8" s="320">
        <v>611</v>
      </c>
      <c r="I8" s="320">
        <v>617</v>
      </c>
      <c r="J8" s="320">
        <f t="shared" si="0"/>
        <v>2665</v>
      </c>
    </row>
    <row r="9" spans="1:10" ht="21.95" customHeight="1">
      <c r="A9" s="1321" t="s">
        <v>383</v>
      </c>
      <c r="B9" s="320">
        <v>31</v>
      </c>
      <c r="C9" s="320">
        <v>2890</v>
      </c>
      <c r="D9" s="320">
        <v>134</v>
      </c>
      <c r="E9" s="320">
        <v>320</v>
      </c>
      <c r="F9" s="320">
        <v>465</v>
      </c>
      <c r="G9" s="320">
        <v>600</v>
      </c>
      <c r="H9" s="320">
        <v>620</v>
      </c>
      <c r="I9" s="320">
        <v>617</v>
      </c>
      <c r="J9" s="320">
        <f t="shared" si="0"/>
        <v>2756</v>
      </c>
    </row>
    <row r="10" spans="1:10" ht="21.95" customHeight="1">
      <c r="A10" s="1321" t="s">
        <v>18</v>
      </c>
      <c r="B10" s="320">
        <v>31</v>
      </c>
      <c r="C10" s="320">
        <v>2980</v>
      </c>
      <c r="D10" s="320">
        <v>122</v>
      </c>
      <c r="E10" s="320">
        <v>333</v>
      </c>
      <c r="F10" s="320">
        <v>492</v>
      </c>
      <c r="G10" s="320">
        <v>610</v>
      </c>
      <c r="H10" s="320">
        <v>631</v>
      </c>
      <c r="I10" s="320">
        <v>642</v>
      </c>
      <c r="J10" s="320">
        <f t="shared" si="0"/>
        <v>2830</v>
      </c>
    </row>
    <row r="11" spans="1:10" ht="21.95" customHeight="1">
      <c r="A11" s="1321" t="s">
        <v>359</v>
      </c>
      <c r="B11" s="320">
        <v>31</v>
      </c>
      <c r="C11" s="320">
        <v>2980</v>
      </c>
      <c r="D11" s="320">
        <v>126</v>
      </c>
      <c r="E11" s="320">
        <v>332</v>
      </c>
      <c r="F11" s="320">
        <v>431</v>
      </c>
      <c r="G11" s="320">
        <v>593</v>
      </c>
      <c r="H11" s="320">
        <v>601</v>
      </c>
      <c r="I11" s="320">
        <v>585</v>
      </c>
      <c r="J11" s="320">
        <f t="shared" si="0"/>
        <v>2668</v>
      </c>
    </row>
    <row r="12" spans="1:10" ht="21.95" customHeight="1">
      <c r="A12" s="1317" t="s">
        <v>16</v>
      </c>
      <c r="B12" s="1319">
        <v>32</v>
      </c>
      <c r="C12" s="1319">
        <v>3055</v>
      </c>
      <c r="D12" s="1319">
        <v>119</v>
      </c>
      <c r="E12" s="1319">
        <v>354</v>
      </c>
      <c r="F12" s="1319">
        <v>456</v>
      </c>
      <c r="G12" s="1319">
        <v>668</v>
      </c>
      <c r="H12" s="1319">
        <v>636</v>
      </c>
      <c r="I12" s="1319">
        <v>629</v>
      </c>
      <c r="J12" s="1319">
        <v>2862</v>
      </c>
    </row>
    <row r="13" spans="1:10" ht="21.95" customHeight="1">
      <c r="A13" s="1317" t="s">
        <v>15</v>
      </c>
      <c r="B13" s="1319">
        <v>33</v>
      </c>
      <c r="C13" s="1319">
        <v>3115</v>
      </c>
      <c r="D13" s="1319">
        <v>110</v>
      </c>
      <c r="E13" s="1319">
        <v>364</v>
      </c>
      <c r="F13" s="1319">
        <v>502</v>
      </c>
      <c r="G13" s="1319">
        <v>631</v>
      </c>
      <c r="H13" s="1319">
        <v>697</v>
      </c>
      <c r="I13" s="1319">
        <v>635</v>
      </c>
      <c r="J13" s="1319">
        <v>2939</v>
      </c>
    </row>
    <row r="14" spans="1:10" ht="21.95" customHeight="1">
      <c r="A14" s="1317" t="s">
        <v>14</v>
      </c>
      <c r="B14" s="1319">
        <v>34</v>
      </c>
      <c r="C14" s="1319">
        <v>3275</v>
      </c>
      <c r="D14" s="1319">
        <v>135</v>
      </c>
      <c r="E14" s="1319">
        <v>400</v>
      </c>
      <c r="F14" s="1319">
        <v>542</v>
      </c>
      <c r="G14" s="1319">
        <v>650</v>
      </c>
      <c r="H14" s="1319">
        <v>671</v>
      </c>
      <c r="I14" s="1319">
        <v>722</v>
      </c>
      <c r="J14" s="1319">
        <v>3120</v>
      </c>
    </row>
    <row r="15" spans="1:10" ht="21.95" customHeight="1">
      <c r="A15" s="1317" t="s">
        <v>13</v>
      </c>
      <c r="B15" s="1319">
        <v>36</v>
      </c>
      <c r="C15" s="1319">
        <v>3410</v>
      </c>
      <c r="D15" s="1319">
        <v>143</v>
      </c>
      <c r="E15" s="1319">
        <v>375</v>
      </c>
      <c r="F15" s="1319">
        <v>544</v>
      </c>
      <c r="G15" s="1319">
        <v>663</v>
      </c>
      <c r="H15" s="1319">
        <v>690</v>
      </c>
      <c r="I15" s="1319">
        <v>685</v>
      </c>
      <c r="J15" s="1319">
        <v>3100</v>
      </c>
    </row>
    <row r="16" spans="1:10" ht="21.95" customHeight="1">
      <c r="A16" s="1317" t="s">
        <v>12</v>
      </c>
      <c r="B16" s="1320">
        <v>36</v>
      </c>
      <c r="C16" s="1319">
        <v>3470</v>
      </c>
      <c r="D16" s="1319">
        <v>144</v>
      </c>
      <c r="E16" s="1319">
        <v>437</v>
      </c>
      <c r="F16" s="1319">
        <v>527</v>
      </c>
      <c r="G16" s="1319">
        <v>681</v>
      </c>
      <c r="H16" s="1319">
        <v>687</v>
      </c>
      <c r="I16" s="1319">
        <v>702</v>
      </c>
      <c r="J16" s="1319">
        <v>3178</v>
      </c>
    </row>
    <row r="17" spans="1:12" ht="21" customHeight="1">
      <c r="A17" s="1317" t="s">
        <v>11</v>
      </c>
      <c r="B17" s="623">
        <v>36</v>
      </c>
      <c r="C17" s="622">
        <v>3545</v>
      </c>
      <c r="D17" s="622">
        <v>145</v>
      </c>
      <c r="E17" s="622">
        <v>490</v>
      </c>
      <c r="F17" s="622">
        <v>619</v>
      </c>
      <c r="G17" s="622">
        <v>684</v>
      </c>
      <c r="H17" s="622">
        <v>721</v>
      </c>
      <c r="I17" s="622">
        <v>691</v>
      </c>
      <c r="J17" s="622">
        <v>3350</v>
      </c>
    </row>
    <row r="18" spans="1:12" ht="21" customHeight="1">
      <c r="A18" s="1317" t="s">
        <v>438</v>
      </c>
      <c r="B18" s="622">
        <v>38</v>
      </c>
      <c r="C18" s="622">
        <v>3725</v>
      </c>
      <c r="D18" s="622">
        <v>197</v>
      </c>
      <c r="E18" s="622">
        <v>517</v>
      </c>
      <c r="F18" s="622">
        <v>670</v>
      </c>
      <c r="G18" s="622">
        <v>759</v>
      </c>
      <c r="H18" s="622">
        <v>706</v>
      </c>
      <c r="I18" s="622">
        <v>710</v>
      </c>
      <c r="J18" s="622">
        <v>3559</v>
      </c>
      <c r="L18" s="1070"/>
    </row>
    <row r="19" spans="1:12" ht="21" customHeight="1">
      <c r="A19" s="1317" t="s">
        <v>917</v>
      </c>
      <c r="B19" s="622">
        <v>39</v>
      </c>
      <c r="C19" s="622">
        <v>3990</v>
      </c>
      <c r="D19" s="622">
        <v>203</v>
      </c>
      <c r="E19" s="622">
        <v>556</v>
      </c>
      <c r="F19" s="622">
        <v>685</v>
      </c>
      <c r="G19" s="622">
        <v>795</v>
      </c>
      <c r="H19" s="622">
        <v>807</v>
      </c>
      <c r="I19" s="622">
        <v>705</v>
      </c>
      <c r="J19" s="622">
        <v>3751</v>
      </c>
      <c r="L19" s="1070"/>
    </row>
    <row r="20" spans="1:12" ht="21" customHeight="1">
      <c r="A20" s="1318" t="s">
        <v>916</v>
      </c>
      <c r="B20" s="623">
        <v>42</v>
      </c>
      <c r="C20" s="622">
        <v>4100</v>
      </c>
      <c r="D20" s="622">
        <v>224</v>
      </c>
      <c r="E20" s="622">
        <v>606</v>
      </c>
      <c r="F20" s="622">
        <v>747</v>
      </c>
      <c r="G20" s="622">
        <v>819</v>
      </c>
      <c r="H20" s="622">
        <v>832</v>
      </c>
      <c r="I20" s="622">
        <v>785</v>
      </c>
      <c r="J20" s="622">
        <v>4013</v>
      </c>
      <c r="L20" s="1070"/>
    </row>
    <row r="21" spans="1:12" ht="21" customHeight="1">
      <c r="A21" s="1318" t="s">
        <v>1266</v>
      </c>
      <c r="B21" s="623">
        <v>44</v>
      </c>
      <c r="C21" s="622">
        <v>4270</v>
      </c>
      <c r="D21" s="622">
        <v>209</v>
      </c>
      <c r="E21" s="622">
        <v>659</v>
      </c>
      <c r="F21" s="622">
        <v>804</v>
      </c>
      <c r="G21" s="622">
        <v>897</v>
      </c>
      <c r="H21" s="622">
        <v>876</v>
      </c>
      <c r="I21" s="622">
        <v>856</v>
      </c>
      <c r="J21" s="622">
        <v>4301</v>
      </c>
      <c r="L21" s="1070"/>
    </row>
    <row r="22" spans="1:12" ht="21" customHeight="1">
      <c r="A22" s="1317" t="s">
        <v>1287</v>
      </c>
      <c r="B22" s="622">
        <v>45</v>
      </c>
      <c r="C22" s="622">
        <v>4570</v>
      </c>
      <c r="D22" s="622">
        <v>215</v>
      </c>
      <c r="E22" s="622">
        <v>699</v>
      </c>
      <c r="F22" s="622">
        <v>841</v>
      </c>
      <c r="G22" s="622">
        <v>908</v>
      </c>
      <c r="H22" s="622">
        <v>926</v>
      </c>
      <c r="I22" s="622">
        <v>893</v>
      </c>
      <c r="J22" s="622">
        <f t="shared" ref="J22:J28" si="1">SUM(D22:I22)</f>
        <v>4482</v>
      </c>
      <c r="L22" s="1070"/>
    </row>
    <row r="23" spans="1:12" ht="21" customHeight="1">
      <c r="A23" s="1316" t="s">
        <v>437</v>
      </c>
      <c r="B23" s="622">
        <v>48</v>
      </c>
      <c r="C23" s="622">
        <v>5225</v>
      </c>
      <c r="D23" s="622">
        <v>223</v>
      </c>
      <c r="E23" s="622">
        <v>712</v>
      </c>
      <c r="F23" s="622">
        <v>884</v>
      </c>
      <c r="G23" s="622">
        <v>949</v>
      </c>
      <c r="H23" s="622">
        <v>946</v>
      </c>
      <c r="I23" s="622">
        <v>930</v>
      </c>
      <c r="J23" s="622">
        <f t="shared" si="1"/>
        <v>4644</v>
      </c>
      <c r="L23" s="1070"/>
    </row>
    <row r="24" spans="1:12" ht="21" customHeight="1">
      <c r="A24" s="1316" t="s">
        <v>1285</v>
      </c>
      <c r="B24" s="622">
        <v>50</v>
      </c>
      <c r="C24" s="622">
        <v>5405</v>
      </c>
      <c r="D24" s="622">
        <v>253</v>
      </c>
      <c r="E24" s="622">
        <v>745</v>
      </c>
      <c r="F24" s="622">
        <v>912</v>
      </c>
      <c r="G24" s="622">
        <v>992</v>
      </c>
      <c r="H24" s="622">
        <v>979</v>
      </c>
      <c r="I24" s="622">
        <v>942</v>
      </c>
      <c r="J24" s="622">
        <f t="shared" si="1"/>
        <v>4823</v>
      </c>
      <c r="L24" s="1070"/>
    </row>
    <row r="25" spans="1:12" ht="21" customHeight="1">
      <c r="A25" s="1316" t="s">
        <v>1848</v>
      </c>
      <c r="B25" s="622">
        <v>54</v>
      </c>
      <c r="C25" s="622">
        <v>5825</v>
      </c>
      <c r="D25" s="622">
        <v>272</v>
      </c>
      <c r="E25" s="622">
        <v>796</v>
      </c>
      <c r="F25" s="622">
        <v>962</v>
      </c>
      <c r="G25" s="622">
        <v>1037</v>
      </c>
      <c r="H25" s="622">
        <v>1046</v>
      </c>
      <c r="I25" s="622">
        <v>994</v>
      </c>
      <c r="J25" s="622">
        <f t="shared" si="1"/>
        <v>5107</v>
      </c>
      <c r="L25" s="1070"/>
    </row>
    <row r="26" spans="1:12" ht="21" customHeight="1">
      <c r="A26" s="1316" t="s">
        <v>1806</v>
      </c>
      <c r="B26" s="622">
        <v>55</v>
      </c>
      <c r="C26" s="622">
        <v>5993</v>
      </c>
      <c r="D26" s="622">
        <v>356</v>
      </c>
      <c r="E26" s="622">
        <v>818</v>
      </c>
      <c r="F26" s="622">
        <v>1012</v>
      </c>
      <c r="G26" s="622">
        <v>1068</v>
      </c>
      <c r="H26" s="622">
        <v>1069</v>
      </c>
      <c r="I26" s="622">
        <v>1061</v>
      </c>
      <c r="J26" s="622">
        <f t="shared" si="1"/>
        <v>5384</v>
      </c>
      <c r="L26" s="1070"/>
    </row>
    <row r="27" spans="1:12" ht="21" customHeight="1">
      <c r="A27" s="1316" t="s">
        <v>1</v>
      </c>
      <c r="B27" s="622">
        <v>57</v>
      </c>
      <c r="C27" s="622">
        <v>6185</v>
      </c>
      <c r="D27" s="622">
        <v>383</v>
      </c>
      <c r="E27" s="622">
        <v>853</v>
      </c>
      <c r="F27" s="622">
        <v>1032</v>
      </c>
      <c r="G27" s="622">
        <v>1135</v>
      </c>
      <c r="H27" s="622">
        <v>1119</v>
      </c>
      <c r="I27" s="622">
        <v>1088</v>
      </c>
      <c r="J27" s="622">
        <f t="shared" si="1"/>
        <v>5610</v>
      </c>
      <c r="L27" s="1070"/>
    </row>
    <row r="28" spans="1:12" ht="21" customHeight="1" thickBot="1">
      <c r="A28" s="1315" t="s">
        <v>1847</v>
      </c>
      <c r="B28" s="1314">
        <v>62</v>
      </c>
      <c r="C28" s="1314">
        <v>6602</v>
      </c>
      <c r="D28" s="1314">
        <v>437</v>
      </c>
      <c r="E28" s="1314">
        <v>915</v>
      </c>
      <c r="F28" s="1314">
        <v>1090</v>
      </c>
      <c r="G28" s="1314">
        <v>1186</v>
      </c>
      <c r="H28" s="1314">
        <v>1187</v>
      </c>
      <c r="I28" s="1314">
        <v>1142</v>
      </c>
      <c r="J28" s="1314">
        <f t="shared" si="1"/>
        <v>5957</v>
      </c>
      <c r="L28" s="1070"/>
    </row>
    <row r="29" spans="1:12" ht="21" customHeight="1">
      <c r="A29" s="1313"/>
      <c r="B29" s="1311"/>
      <c r="C29" s="1312"/>
      <c r="D29" s="1311"/>
      <c r="E29" s="1311"/>
      <c r="F29" s="1311"/>
      <c r="G29" s="1311"/>
      <c r="H29" s="1311"/>
      <c r="I29" s="1311"/>
      <c r="J29" s="1310" t="s">
        <v>1846</v>
      </c>
    </row>
    <row r="30" spans="1:12">
      <c r="A30" s="76"/>
      <c r="B30" s="44"/>
      <c r="E30" s="44"/>
      <c r="J30" s="270"/>
    </row>
    <row r="31" spans="1:12" ht="15.75" customHeight="1">
      <c r="B31" s="44"/>
    </row>
    <row r="32" spans="1:12" ht="15.75" customHeight="1"/>
    <row r="33" ht="15.75" customHeight="1"/>
    <row r="34" ht="15.75" customHeight="1"/>
    <row r="35" ht="15.75" customHeight="1"/>
    <row r="36" ht="15.75" customHeight="1"/>
  </sheetData>
  <mergeCells count="2">
    <mergeCell ref="C3:C4"/>
    <mergeCell ref="D3:J3"/>
  </mergeCells>
  <phoneticPr fontId="3"/>
  <pageMargins left="0.98425196850393704" right="0.54" top="1.1811023622047245" bottom="1.1811023622047245" header="0.51181102362204722" footer="0.51181102362204722"/>
  <pageSetup paperSize="9" scale="68" fitToWidth="0" orientation="portrait" horizontalDpi="4294967292"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D8359-D22D-40AC-B6DE-E47E5082A662}">
  <sheetPr>
    <pageSetUpPr fitToPage="1"/>
  </sheetPr>
  <dimension ref="A1:M38"/>
  <sheetViews>
    <sheetView view="pageBreakPreview" zoomScale="85" zoomScaleNormal="100" zoomScaleSheetLayoutView="85" workbookViewId="0"/>
  </sheetViews>
  <sheetFormatPr defaultRowHeight="13.5"/>
  <cols>
    <col min="1" max="1" width="9" style="1"/>
    <col min="2" max="2" width="10.625" style="1" customWidth="1"/>
    <col min="3" max="3" width="11" style="1" customWidth="1"/>
    <col min="4" max="4" width="11" style="124" customWidth="1"/>
    <col min="5" max="10" width="11" style="1" customWidth="1"/>
    <col min="11" max="11" width="11" style="124" customWidth="1"/>
    <col min="12" max="16384" width="9" style="1"/>
  </cols>
  <sheetData>
    <row r="1" spans="1:11" ht="24" customHeight="1">
      <c r="A1" s="1237" t="s">
        <v>1867</v>
      </c>
      <c r="B1" s="1341"/>
      <c r="C1" s="928"/>
      <c r="D1" s="1328"/>
      <c r="E1" s="928"/>
      <c r="F1" s="928"/>
      <c r="G1" s="928"/>
    </row>
    <row r="2" spans="1:11" ht="30" customHeight="1" thickBot="1">
      <c r="J2" s="1287"/>
      <c r="K2" s="1327" t="s">
        <v>1860</v>
      </c>
    </row>
    <row r="3" spans="1:11" ht="18" customHeight="1">
      <c r="A3" s="2008" t="s">
        <v>1866</v>
      </c>
      <c r="B3" s="1340" t="s">
        <v>1115</v>
      </c>
      <c r="C3" s="2375" t="s">
        <v>1865</v>
      </c>
      <c r="D3" s="2368" t="s">
        <v>1858</v>
      </c>
      <c r="E3" s="2370" t="s">
        <v>1857</v>
      </c>
      <c r="F3" s="2371"/>
      <c r="G3" s="2371"/>
      <c r="H3" s="2371"/>
      <c r="I3" s="2371"/>
      <c r="J3" s="2371"/>
      <c r="K3" s="2371"/>
    </row>
    <row r="4" spans="1:11" ht="18" customHeight="1" thickBot="1">
      <c r="A4" s="2009"/>
      <c r="B4" s="1339" t="s">
        <v>1097</v>
      </c>
      <c r="C4" s="2376"/>
      <c r="D4" s="2369"/>
      <c r="E4" s="1323" t="s">
        <v>1855</v>
      </c>
      <c r="F4" s="1323" t="s">
        <v>1854</v>
      </c>
      <c r="G4" s="1323" t="s">
        <v>1853</v>
      </c>
      <c r="H4" s="1323" t="s">
        <v>1852</v>
      </c>
      <c r="I4" s="1323" t="s">
        <v>1851</v>
      </c>
      <c r="J4" s="1323" t="s">
        <v>1850</v>
      </c>
      <c r="K4" s="1322" t="s">
        <v>748</v>
      </c>
    </row>
    <row r="5" spans="1:11" ht="21.95" customHeight="1">
      <c r="A5" s="2377" t="s">
        <v>1864</v>
      </c>
      <c r="B5" s="1335" t="s">
        <v>5</v>
      </c>
      <c r="C5" s="320">
        <v>2</v>
      </c>
      <c r="D5" s="320">
        <v>605</v>
      </c>
      <c r="E5" s="320">
        <v>14</v>
      </c>
      <c r="F5" s="320">
        <v>33</v>
      </c>
      <c r="G5" s="320">
        <v>35</v>
      </c>
      <c r="H5" s="320">
        <v>166</v>
      </c>
      <c r="I5" s="320">
        <v>143</v>
      </c>
      <c r="J5" s="320">
        <v>152</v>
      </c>
      <c r="K5" s="320">
        <f t="shared" ref="K5:K22" si="0">SUM(E5:J5)</f>
        <v>543</v>
      </c>
    </row>
    <row r="6" spans="1:11" ht="21.95" customHeight="1">
      <c r="A6" s="2378"/>
      <c r="B6" s="1335" t="s">
        <v>4</v>
      </c>
      <c r="C6" s="320">
        <v>3</v>
      </c>
      <c r="D6" s="320">
        <v>695</v>
      </c>
      <c r="E6" s="320">
        <v>9</v>
      </c>
      <c r="F6" s="320">
        <v>44</v>
      </c>
      <c r="G6" s="320">
        <v>48</v>
      </c>
      <c r="H6" s="320">
        <v>129</v>
      </c>
      <c r="I6" s="320">
        <v>185</v>
      </c>
      <c r="J6" s="320">
        <v>147</v>
      </c>
      <c r="K6" s="320">
        <f t="shared" si="0"/>
        <v>562</v>
      </c>
    </row>
    <row r="7" spans="1:11" ht="21.95" customHeight="1">
      <c r="A7" s="2378"/>
      <c r="B7" s="1335" t="s">
        <v>3</v>
      </c>
      <c r="C7" s="320">
        <v>3</v>
      </c>
      <c r="D7" s="320">
        <v>694</v>
      </c>
      <c r="E7" s="320">
        <v>14</v>
      </c>
      <c r="F7" s="320">
        <v>54</v>
      </c>
      <c r="G7" s="320">
        <v>60</v>
      </c>
      <c r="H7" s="320">
        <v>157</v>
      </c>
      <c r="I7" s="320">
        <v>145</v>
      </c>
      <c r="J7" s="320">
        <v>183</v>
      </c>
      <c r="K7" s="320">
        <f t="shared" si="0"/>
        <v>613</v>
      </c>
    </row>
    <row r="8" spans="1:11" ht="21.95" customHeight="1">
      <c r="A8" s="2378"/>
      <c r="B8" s="1335" t="s">
        <v>2</v>
      </c>
      <c r="C8" s="320">
        <v>5</v>
      </c>
      <c r="D8" s="320">
        <v>950</v>
      </c>
      <c r="E8" s="320">
        <v>33</v>
      </c>
      <c r="F8" s="320">
        <v>67</v>
      </c>
      <c r="G8" s="320">
        <v>75</v>
      </c>
      <c r="H8" s="320">
        <v>211</v>
      </c>
      <c r="I8" s="320">
        <v>185</v>
      </c>
      <c r="J8" s="320">
        <v>157</v>
      </c>
      <c r="K8" s="320">
        <f t="shared" si="0"/>
        <v>728</v>
      </c>
    </row>
    <row r="9" spans="1:11" ht="21.95" customHeight="1">
      <c r="A9" s="2378"/>
      <c r="B9" s="1335" t="s">
        <v>1</v>
      </c>
      <c r="C9" s="320">
        <v>5</v>
      </c>
      <c r="D9" s="320">
        <v>984</v>
      </c>
      <c r="E9" s="320">
        <v>32</v>
      </c>
      <c r="F9" s="320">
        <v>78</v>
      </c>
      <c r="G9" s="320">
        <v>85</v>
      </c>
      <c r="H9" s="320">
        <v>222</v>
      </c>
      <c r="I9" s="320">
        <v>221</v>
      </c>
      <c r="J9" s="320">
        <v>193</v>
      </c>
      <c r="K9" s="320">
        <f t="shared" si="0"/>
        <v>831</v>
      </c>
    </row>
    <row r="10" spans="1:11" ht="21.95" customHeight="1" thickBot="1">
      <c r="A10" s="2379"/>
      <c r="B10" s="1335" t="s">
        <v>1847</v>
      </c>
      <c r="C10" s="320">
        <v>5</v>
      </c>
      <c r="D10" s="320">
        <v>984</v>
      </c>
      <c r="E10" s="320">
        <v>33</v>
      </c>
      <c r="F10" s="320">
        <v>77</v>
      </c>
      <c r="G10" s="320">
        <v>86</v>
      </c>
      <c r="H10" s="320">
        <v>202</v>
      </c>
      <c r="I10" s="320">
        <v>222</v>
      </c>
      <c r="J10" s="320">
        <v>218</v>
      </c>
      <c r="K10" s="320">
        <f t="shared" si="0"/>
        <v>838</v>
      </c>
    </row>
    <row r="11" spans="1:11" ht="21.95" customHeight="1">
      <c r="A11" s="2372" t="s">
        <v>1863</v>
      </c>
      <c r="B11" s="1336" t="s">
        <v>5</v>
      </c>
      <c r="C11" s="1338">
        <v>2</v>
      </c>
      <c r="D11" s="1338">
        <v>480</v>
      </c>
      <c r="E11" s="1338">
        <v>3</v>
      </c>
      <c r="F11" s="1338">
        <v>6</v>
      </c>
      <c r="G11" s="1338">
        <v>4</v>
      </c>
      <c r="H11" s="1338">
        <v>89</v>
      </c>
      <c r="I11" s="1338">
        <v>89</v>
      </c>
      <c r="J11" s="1338">
        <v>92</v>
      </c>
      <c r="K11" s="1338">
        <f t="shared" si="0"/>
        <v>283</v>
      </c>
    </row>
    <row r="12" spans="1:11" ht="21.95" customHeight="1">
      <c r="A12" s="2373"/>
      <c r="B12" s="1335" t="s">
        <v>4</v>
      </c>
      <c r="C12" s="320">
        <v>2</v>
      </c>
      <c r="D12" s="320">
        <v>480</v>
      </c>
      <c r="E12" s="320">
        <v>1</v>
      </c>
      <c r="F12" s="320">
        <v>5</v>
      </c>
      <c r="G12" s="320">
        <v>10</v>
      </c>
      <c r="H12" s="320">
        <v>89</v>
      </c>
      <c r="I12" s="320">
        <v>93</v>
      </c>
      <c r="J12" s="320">
        <v>94</v>
      </c>
      <c r="K12" s="320">
        <f t="shared" si="0"/>
        <v>292</v>
      </c>
    </row>
    <row r="13" spans="1:11" ht="21.95" customHeight="1">
      <c r="A13" s="2373"/>
      <c r="B13" s="1335" t="s">
        <v>3</v>
      </c>
      <c r="C13" s="320">
        <v>2</v>
      </c>
      <c r="D13" s="320">
        <v>480</v>
      </c>
      <c r="E13" s="320">
        <v>0</v>
      </c>
      <c r="F13" s="320">
        <v>0</v>
      </c>
      <c r="G13" s="320">
        <v>0</v>
      </c>
      <c r="H13" s="320">
        <v>88</v>
      </c>
      <c r="I13" s="320">
        <v>91</v>
      </c>
      <c r="J13" s="320">
        <v>96</v>
      </c>
      <c r="K13" s="320">
        <f t="shared" si="0"/>
        <v>275</v>
      </c>
    </row>
    <row r="14" spans="1:11" ht="21.95" customHeight="1">
      <c r="A14" s="2373"/>
      <c r="B14" s="1335" t="s">
        <v>2</v>
      </c>
      <c r="C14" s="320">
        <v>2</v>
      </c>
      <c r="D14" s="320">
        <v>480</v>
      </c>
      <c r="E14" s="320">
        <v>0</v>
      </c>
      <c r="F14" s="320">
        <v>0</v>
      </c>
      <c r="G14" s="320">
        <v>0</v>
      </c>
      <c r="H14" s="320">
        <v>95</v>
      </c>
      <c r="I14" s="320">
        <v>90</v>
      </c>
      <c r="J14" s="320">
        <v>90</v>
      </c>
      <c r="K14" s="320">
        <f t="shared" si="0"/>
        <v>275</v>
      </c>
    </row>
    <row r="15" spans="1:11" ht="21.95" customHeight="1">
      <c r="A15" s="2373"/>
      <c r="B15" s="1335" t="s">
        <v>1</v>
      </c>
      <c r="C15" s="320">
        <v>2</v>
      </c>
      <c r="D15" s="320">
        <v>480</v>
      </c>
      <c r="E15" s="320">
        <v>0</v>
      </c>
      <c r="F15" s="320">
        <v>0</v>
      </c>
      <c r="G15" s="320">
        <v>0</v>
      </c>
      <c r="H15" s="320">
        <v>90</v>
      </c>
      <c r="I15" s="320">
        <v>102</v>
      </c>
      <c r="J15" s="320">
        <v>88</v>
      </c>
      <c r="K15" s="320">
        <f t="shared" si="0"/>
        <v>280</v>
      </c>
    </row>
    <row r="16" spans="1:11" ht="21.95" customHeight="1" thickBot="1">
      <c r="A16" s="2235"/>
      <c r="B16" s="1334" t="s">
        <v>1847</v>
      </c>
      <c r="C16" s="1337">
        <v>2</v>
      </c>
      <c r="D16" s="1337">
        <v>480</v>
      </c>
      <c r="E16" s="1337">
        <v>0</v>
      </c>
      <c r="F16" s="1337">
        <v>0</v>
      </c>
      <c r="G16" s="1337">
        <v>0</v>
      </c>
      <c r="H16" s="1337">
        <v>99</v>
      </c>
      <c r="I16" s="1337">
        <v>96</v>
      </c>
      <c r="J16" s="1337">
        <v>104</v>
      </c>
      <c r="K16" s="1337">
        <f t="shared" si="0"/>
        <v>299</v>
      </c>
    </row>
    <row r="17" spans="1:13" ht="21.95" customHeight="1">
      <c r="A17" s="2008" t="s">
        <v>1862</v>
      </c>
      <c r="B17" s="1336" t="s">
        <v>5</v>
      </c>
      <c r="C17" s="320">
        <v>1</v>
      </c>
      <c r="D17" s="320">
        <v>95</v>
      </c>
      <c r="E17" s="320">
        <v>9</v>
      </c>
      <c r="F17" s="320">
        <v>10</v>
      </c>
      <c r="G17" s="320">
        <v>18</v>
      </c>
      <c r="H17" s="320">
        <v>15</v>
      </c>
      <c r="I17" s="320">
        <v>16</v>
      </c>
      <c r="J17" s="320">
        <v>13</v>
      </c>
      <c r="K17" s="320">
        <f t="shared" si="0"/>
        <v>81</v>
      </c>
    </row>
    <row r="18" spans="1:13" ht="21.95" customHeight="1">
      <c r="A18" s="2374"/>
      <c r="B18" s="1335" t="s">
        <v>4</v>
      </c>
      <c r="C18" s="320">
        <v>1</v>
      </c>
      <c r="D18" s="320">
        <v>95</v>
      </c>
      <c r="E18" s="320">
        <v>7</v>
      </c>
      <c r="F18" s="320">
        <v>14</v>
      </c>
      <c r="G18" s="320">
        <v>12</v>
      </c>
      <c r="H18" s="320">
        <v>19</v>
      </c>
      <c r="I18" s="320">
        <v>16</v>
      </c>
      <c r="J18" s="320">
        <v>17</v>
      </c>
      <c r="K18" s="320">
        <f t="shared" si="0"/>
        <v>85</v>
      </c>
    </row>
    <row r="19" spans="1:13" ht="21.95" customHeight="1">
      <c r="A19" s="2374"/>
      <c r="B19" s="1335" t="s">
        <v>3</v>
      </c>
      <c r="C19" s="320">
        <v>1</v>
      </c>
      <c r="D19" s="320">
        <v>95</v>
      </c>
      <c r="E19" s="320">
        <v>10</v>
      </c>
      <c r="F19" s="320">
        <v>12</v>
      </c>
      <c r="G19" s="320">
        <v>16</v>
      </c>
      <c r="H19" s="320">
        <v>14</v>
      </c>
      <c r="I19" s="320">
        <v>20</v>
      </c>
      <c r="J19" s="320">
        <v>18</v>
      </c>
      <c r="K19" s="320">
        <f t="shared" si="0"/>
        <v>90</v>
      </c>
    </row>
    <row r="20" spans="1:13" ht="21.95" customHeight="1">
      <c r="A20" s="2374"/>
      <c r="B20" s="1335" t="s">
        <v>2</v>
      </c>
      <c r="C20" s="320">
        <v>1</v>
      </c>
      <c r="D20" s="320">
        <v>95</v>
      </c>
      <c r="E20" s="320">
        <v>12</v>
      </c>
      <c r="F20" s="320">
        <v>15</v>
      </c>
      <c r="G20" s="320">
        <v>15</v>
      </c>
      <c r="H20" s="320">
        <v>16</v>
      </c>
      <c r="I20" s="320">
        <v>15</v>
      </c>
      <c r="J20" s="320">
        <v>20</v>
      </c>
      <c r="K20" s="320">
        <f t="shared" si="0"/>
        <v>93</v>
      </c>
    </row>
    <row r="21" spans="1:13" ht="21.95" customHeight="1">
      <c r="A21" s="2374"/>
      <c r="B21" s="1335" t="s">
        <v>1</v>
      </c>
      <c r="C21" s="320">
        <v>1</v>
      </c>
      <c r="D21" s="320">
        <v>95</v>
      </c>
      <c r="E21" s="320">
        <v>12</v>
      </c>
      <c r="F21" s="320">
        <v>16</v>
      </c>
      <c r="G21" s="320">
        <v>18</v>
      </c>
      <c r="H21" s="320">
        <v>19</v>
      </c>
      <c r="I21" s="320">
        <v>16</v>
      </c>
      <c r="J21" s="320">
        <v>18</v>
      </c>
      <c r="K21" s="320">
        <f t="shared" si="0"/>
        <v>99</v>
      </c>
    </row>
    <row r="22" spans="1:13" ht="21.95" customHeight="1" thickBot="1">
      <c r="A22" s="2009"/>
      <c r="B22" s="1334" t="s">
        <v>1847</v>
      </c>
      <c r="C22" s="320">
        <v>1</v>
      </c>
      <c r="D22" s="320">
        <v>95</v>
      </c>
      <c r="E22" s="320">
        <v>10</v>
      </c>
      <c r="F22" s="320">
        <v>18</v>
      </c>
      <c r="G22" s="320">
        <v>18</v>
      </c>
      <c r="H22" s="320">
        <v>19</v>
      </c>
      <c r="I22" s="320">
        <v>19</v>
      </c>
      <c r="J22" s="320">
        <v>17</v>
      </c>
      <c r="K22" s="320">
        <f t="shared" si="0"/>
        <v>101</v>
      </c>
    </row>
    <row r="23" spans="1:13" ht="21.95" customHeight="1">
      <c r="A23" s="1065"/>
      <c r="B23" s="1333"/>
      <c r="C23" s="442"/>
      <c r="D23" s="1332"/>
      <c r="E23" s="442"/>
      <c r="F23" s="442"/>
      <c r="G23" s="442"/>
      <c r="H23" s="442"/>
      <c r="I23" s="442"/>
      <c r="J23" s="442"/>
      <c r="K23" s="1331" t="s">
        <v>1846</v>
      </c>
    </row>
    <row r="24" spans="1:13" ht="21" customHeight="1">
      <c r="B24" s="437"/>
      <c r="C24" s="5"/>
      <c r="D24" s="1330"/>
      <c r="E24" s="5"/>
      <c r="F24" s="5"/>
      <c r="G24" s="5"/>
      <c r="H24" s="5"/>
      <c r="I24" s="5"/>
      <c r="J24" s="5"/>
      <c r="K24" s="1330"/>
      <c r="M24" s="1070"/>
    </row>
    <row r="25" spans="1:13" ht="21.95" customHeight="1">
      <c r="B25" s="437"/>
      <c r="C25" s="5"/>
      <c r="D25" s="1330"/>
      <c r="E25" s="5"/>
      <c r="F25" s="5"/>
      <c r="G25" s="5"/>
      <c r="H25" s="5"/>
      <c r="I25" s="5"/>
      <c r="J25" s="5"/>
      <c r="K25" s="1330"/>
    </row>
    <row r="26" spans="1:13" ht="21.95" customHeight="1">
      <c r="B26" s="437"/>
      <c r="C26" s="5"/>
      <c r="D26" s="1330"/>
      <c r="E26" s="5"/>
      <c r="F26" s="5"/>
      <c r="G26" s="5"/>
      <c r="H26" s="5"/>
      <c r="I26" s="5"/>
      <c r="J26" s="5"/>
      <c r="K26" s="1330"/>
    </row>
    <row r="27" spans="1:13" ht="21" customHeight="1">
      <c r="B27" s="437"/>
      <c r="C27" s="5"/>
      <c r="D27" s="1330"/>
      <c r="E27" s="5"/>
      <c r="F27" s="5"/>
      <c r="G27" s="5"/>
      <c r="H27" s="5"/>
      <c r="I27" s="5"/>
      <c r="J27" s="5"/>
      <c r="K27" s="1330"/>
      <c r="M27" s="1070"/>
    </row>
    <row r="28" spans="1:13" ht="21" customHeight="1">
      <c r="B28" s="1313"/>
      <c r="C28" s="1311"/>
      <c r="D28" s="1312"/>
      <c r="E28" s="1311"/>
      <c r="F28" s="1311"/>
      <c r="G28" s="1311"/>
      <c r="H28" s="1311"/>
      <c r="I28" s="1311"/>
      <c r="J28" s="1311"/>
      <c r="K28" s="1312"/>
      <c r="M28" s="1070"/>
    </row>
    <row r="29" spans="1:13" ht="21" customHeight="1">
      <c r="B29" s="1313"/>
      <c r="C29" s="1311"/>
      <c r="D29" s="1312"/>
      <c r="E29" s="1311"/>
      <c r="F29" s="1311"/>
      <c r="G29" s="1311"/>
      <c r="H29" s="1311"/>
      <c r="I29" s="1311"/>
      <c r="J29" s="1311"/>
      <c r="K29" s="1312"/>
      <c r="M29" s="1070"/>
    </row>
    <row r="30" spans="1:13" ht="21" customHeight="1">
      <c r="B30" s="76"/>
      <c r="C30" s="44"/>
      <c r="F30" s="44"/>
      <c r="K30" s="270"/>
    </row>
    <row r="31" spans="1:13" ht="24" customHeight="1">
      <c r="B31" s="44"/>
      <c r="C31" s="44"/>
      <c r="D31" s="1329"/>
    </row>
    <row r="32" spans="1:13">
      <c r="C32" s="44"/>
    </row>
    <row r="33" ht="15.75" customHeight="1"/>
    <row r="34" ht="15.75" customHeight="1"/>
    <row r="35" ht="15.75" customHeight="1"/>
    <row r="36" ht="15.75" customHeight="1"/>
    <row r="37" ht="15.75" customHeight="1"/>
    <row r="38" ht="15.75" customHeight="1"/>
  </sheetData>
  <mergeCells count="7">
    <mergeCell ref="A11:A16"/>
    <mergeCell ref="A17:A22"/>
    <mergeCell ref="D3:D4"/>
    <mergeCell ref="E3:K3"/>
    <mergeCell ref="A3:A4"/>
    <mergeCell ref="C3:C4"/>
    <mergeCell ref="A5:A10"/>
  </mergeCells>
  <phoneticPr fontId="3"/>
  <pageMargins left="0.98425196850393704" right="0.54" top="1.1811023622047245" bottom="1.1811023622047245" header="0.51181102362204722" footer="0.51181102362204722"/>
  <pageSetup paperSize="9" scale="66"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9867F-6778-4412-85A6-F52DC73F34E2}">
  <sheetPr>
    <pageSetUpPr fitToPage="1"/>
  </sheetPr>
  <dimension ref="A1:F36"/>
  <sheetViews>
    <sheetView view="pageBreakPreview" zoomScaleNormal="100" zoomScaleSheetLayoutView="100" workbookViewId="0"/>
  </sheetViews>
  <sheetFormatPr defaultRowHeight="13.5"/>
  <cols>
    <col min="1" max="1" width="14.125" style="1" customWidth="1"/>
    <col min="2" max="5" width="17.625" style="1" customWidth="1"/>
    <col min="6" max="6" width="10.625" style="1" customWidth="1"/>
    <col min="7" max="16384" width="9" style="1"/>
  </cols>
  <sheetData>
    <row r="1" spans="1:6" ht="21">
      <c r="A1" s="1237" t="s">
        <v>1875</v>
      </c>
    </row>
    <row r="2" spans="1:6" ht="14.25" thickBot="1">
      <c r="E2" s="7" t="s">
        <v>1874</v>
      </c>
    </row>
    <row r="3" spans="1:6" ht="18" customHeight="1">
      <c r="A3" s="1082" t="s">
        <v>1247</v>
      </c>
      <c r="B3" s="2380" t="s">
        <v>1873</v>
      </c>
      <c r="C3" s="2382" t="s">
        <v>1872</v>
      </c>
      <c r="D3" s="2382" t="s">
        <v>1871</v>
      </c>
      <c r="E3" s="2384" t="s">
        <v>1870</v>
      </c>
    </row>
    <row r="4" spans="1:6" ht="18" customHeight="1" thickBot="1">
      <c r="A4" s="1001" t="s">
        <v>1298</v>
      </c>
      <c r="B4" s="2381"/>
      <c r="C4" s="2383"/>
      <c r="D4" s="2383"/>
      <c r="E4" s="2385"/>
    </row>
    <row r="5" spans="1:6" ht="21.75" customHeight="1">
      <c r="A5" s="345" t="s">
        <v>1504</v>
      </c>
      <c r="B5" s="85">
        <v>15</v>
      </c>
      <c r="C5" s="85">
        <v>344552</v>
      </c>
      <c r="D5" s="85">
        <v>14</v>
      </c>
      <c r="E5" s="85">
        <v>251</v>
      </c>
    </row>
    <row r="6" spans="1:6" ht="21.75" customHeight="1">
      <c r="A6" s="345" t="s">
        <v>1503</v>
      </c>
      <c r="B6" s="85">
        <v>15</v>
      </c>
      <c r="C6" s="85">
        <v>302119</v>
      </c>
      <c r="D6" s="85">
        <v>14</v>
      </c>
      <c r="E6" s="85">
        <v>259</v>
      </c>
    </row>
    <row r="7" spans="1:6" ht="21.75" customHeight="1">
      <c r="A7" s="345" t="s">
        <v>1502</v>
      </c>
      <c r="B7" s="85">
        <v>15</v>
      </c>
      <c r="C7" s="85">
        <v>342914</v>
      </c>
      <c r="D7" s="85">
        <v>14</v>
      </c>
      <c r="E7" s="85">
        <v>288</v>
      </c>
    </row>
    <row r="8" spans="1:6" ht="21.75" customHeight="1">
      <c r="A8" s="345" t="s">
        <v>1501</v>
      </c>
      <c r="B8" s="85">
        <v>15</v>
      </c>
      <c r="C8" s="85">
        <v>345888</v>
      </c>
      <c r="D8" s="85">
        <v>14</v>
      </c>
      <c r="E8" s="85">
        <v>294</v>
      </c>
    </row>
    <row r="9" spans="1:6" ht="21.75" customHeight="1">
      <c r="A9" s="345" t="s">
        <v>1500</v>
      </c>
      <c r="B9" s="85">
        <v>15</v>
      </c>
      <c r="C9" s="85">
        <v>342713</v>
      </c>
      <c r="D9" s="85">
        <v>14</v>
      </c>
      <c r="E9" s="85">
        <v>348</v>
      </c>
    </row>
    <row r="10" spans="1:6" ht="21.75" customHeight="1">
      <c r="A10" s="345" t="s">
        <v>1499</v>
      </c>
      <c r="B10" s="85">
        <v>15</v>
      </c>
      <c r="C10" s="85">
        <v>360673</v>
      </c>
      <c r="D10" s="85">
        <v>14</v>
      </c>
      <c r="E10" s="85">
        <v>348</v>
      </c>
    </row>
    <row r="11" spans="1:6" ht="21.75" customHeight="1">
      <c r="A11" s="345" t="s">
        <v>1498</v>
      </c>
      <c r="B11" s="85">
        <v>16</v>
      </c>
      <c r="C11" s="85">
        <v>374947</v>
      </c>
      <c r="D11" s="85">
        <v>15</v>
      </c>
      <c r="E11" s="85">
        <v>416</v>
      </c>
    </row>
    <row r="12" spans="1:6" ht="21.75" customHeight="1">
      <c r="A12" s="1122" t="s">
        <v>1497</v>
      </c>
      <c r="B12" s="945">
        <v>16</v>
      </c>
      <c r="C12" s="945">
        <v>379033</v>
      </c>
      <c r="D12" s="945">
        <v>15</v>
      </c>
      <c r="E12" s="945">
        <v>461</v>
      </c>
    </row>
    <row r="13" spans="1:6" ht="21.75" customHeight="1">
      <c r="A13" s="1122" t="s">
        <v>1496</v>
      </c>
      <c r="B13" s="945">
        <v>17</v>
      </c>
      <c r="C13" s="945">
        <v>433195</v>
      </c>
      <c r="D13" s="945">
        <v>16</v>
      </c>
      <c r="E13" s="945">
        <v>536</v>
      </c>
    </row>
    <row r="14" spans="1:6" ht="21.75" customHeight="1">
      <c r="A14" s="1122" t="s">
        <v>1495</v>
      </c>
      <c r="B14" s="945">
        <v>17</v>
      </c>
      <c r="C14" s="945">
        <v>438695</v>
      </c>
      <c r="D14" s="945">
        <v>16</v>
      </c>
      <c r="E14" s="945">
        <v>584</v>
      </c>
      <c r="F14" s="44"/>
    </row>
    <row r="15" spans="1:6" ht="21.75" customHeight="1">
      <c r="A15" s="1122" t="s">
        <v>1494</v>
      </c>
      <c r="B15" s="945">
        <v>17</v>
      </c>
      <c r="C15" s="945">
        <v>458324</v>
      </c>
      <c r="D15" s="945">
        <v>16</v>
      </c>
      <c r="E15" s="945">
        <v>619</v>
      </c>
    </row>
    <row r="16" spans="1:6" ht="21.75" customHeight="1">
      <c r="A16" s="1122" t="s">
        <v>1237</v>
      </c>
      <c r="B16" s="948">
        <v>18</v>
      </c>
      <c r="C16" s="945">
        <v>483820</v>
      </c>
      <c r="D16" s="945">
        <v>17</v>
      </c>
      <c r="E16" s="945">
        <v>721</v>
      </c>
    </row>
    <row r="17" spans="1:5" ht="21.75" customHeight="1">
      <c r="A17" s="1122" t="s">
        <v>1236</v>
      </c>
      <c r="B17" s="948">
        <v>18</v>
      </c>
      <c r="C17" s="945">
        <v>486042</v>
      </c>
      <c r="D17" s="945">
        <v>17</v>
      </c>
      <c r="E17" s="945">
        <v>788</v>
      </c>
    </row>
    <row r="18" spans="1:5" ht="21.75" customHeight="1">
      <c r="A18" s="1122" t="s">
        <v>1235</v>
      </c>
      <c r="B18" s="948">
        <v>18</v>
      </c>
      <c r="C18" s="945">
        <v>442250</v>
      </c>
      <c r="D18" s="945">
        <v>17</v>
      </c>
      <c r="E18" s="945">
        <v>817</v>
      </c>
    </row>
    <row r="19" spans="1:5" ht="21.75" customHeight="1">
      <c r="A19" s="1122" t="s">
        <v>1234</v>
      </c>
      <c r="B19" s="948">
        <v>18</v>
      </c>
      <c r="C19" s="945">
        <v>428927</v>
      </c>
      <c r="D19" s="945">
        <v>17</v>
      </c>
      <c r="E19" s="945">
        <v>862</v>
      </c>
    </row>
    <row r="20" spans="1:5" ht="21.75" customHeight="1">
      <c r="A20" s="1122" t="s">
        <v>1233</v>
      </c>
      <c r="B20" s="948">
        <v>18</v>
      </c>
      <c r="C20" s="945">
        <v>426243</v>
      </c>
      <c r="D20" s="945">
        <v>17</v>
      </c>
      <c r="E20" s="945">
        <v>862</v>
      </c>
    </row>
    <row r="21" spans="1:5" ht="21.75" customHeight="1">
      <c r="A21" s="1122" t="s">
        <v>1232</v>
      </c>
      <c r="B21" s="948">
        <v>18</v>
      </c>
      <c r="C21" s="945">
        <v>429072</v>
      </c>
      <c r="D21" s="945">
        <v>17</v>
      </c>
      <c r="E21" s="945">
        <v>894</v>
      </c>
    </row>
    <row r="22" spans="1:5" ht="21.75" customHeight="1">
      <c r="A22" s="1122" t="s">
        <v>1231</v>
      </c>
      <c r="B22" s="948">
        <v>18</v>
      </c>
      <c r="C22" s="945">
        <v>432085</v>
      </c>
      <c r="D22" s="945">
        <v>19</v>
      </c>
      <c r="E22" s="945">
        <v>959</v>
      </c>
    </row>
    <row r="23" spans="1:5" ht="21.75" customHeight="1">
      <c r="A23" s="1122" t="s">
        <v>1493</v>
      </c>
      <c r="B23" s="948">
        <v>18</v>
      </c>
      <c r="C23" s="945">
        <v>436405</v>
      </c>
      <c r="D23" s="945">
        <v>19</v>
      </c>
      <c r="E23" s="945">
        <v>959</v>
      </c>
    </row>
    <row r="24" spans="1:5" ht="21.75" customHeight="1">
      <c r="A24" s="1122" t="s">
        <v>1524</v>
      </c>
      <c r="B24" s="948">
        <v>18</v>
      </c>
      <c r="C24" s="945">
        <v>430852</v>
      </c>
      <c r="D24" s="945">
        <v>20</v>
      </c>
      <c r="E24" s="945">
        <v>1063</v>
      </c>
    </row>
    <row r="25" spans="1:5" ht="21.75" customHeight="1">
      <c r="A25" s="1122" t="s">
        <v>1523</v>
      </c>
      <c r="B25" s="948">
        <v>18</v>
      </c>
      <c r="C25" s="945">
        <v>479117</v>
      </c>
      <c r="D25" s="945">
        <v>20</v>
      </c>
      <c r="E25" s="945">
        <v>1120</v>
      </c>
    </row>
    <row r="26" spans="1:5" ht="21.75" customHeight="1">
      <c r="A26" s="1122" t="s">
        <v>1227</v>
      </c>
      <c r="B26" s="948">
        <v>18</v>
      </c>
      <c r="C26" s="945">
        <v>486529</v>
      </c>
      <c r="D26" s="945">
        <v>20</v>
      </c>
      <c r="E26" s="945">
        <v>1166</v>
      </c>
    </row>
    <row r="27" spans="1:5" ht="21.75" customHeight="1">
      <c r="A27" s="1347" t="s">
        <v>1226</v>
      </c>
      <c r="B27" s="950">
        <v>18</v>
      </c>
      <c r="C27" s="22">
        <v>443632</v>
      </c>
      <c r="D27" s="22">
        <v>34</v>
      </c>
      <c r="E27" s="22">
        <v>1696</v>
      </c>
    </row>
    <row r="28" spans="1:5" ht="21.75" customHeight="1" thickBot="1">
      <c r="A28" s="1346" t="s">
        <v>1753</v>
      </c>
      <c r="B28" s="1235">
        <v>18</v>
      </c>
      <c r="C28" s="1234">
        <v>405097</v>
      </c>
      <c r="D28" s="1234">
        <v>44</v>
      </c>
      <c r="E28" s="1234">
        <v>2091</v>
      </c>
    </row>
    <row r="29" spans="1:5" ht="21.75" customHeight="1">
      <c r="A29" s="1345"/>
      <c r="B29" s="1344"/>
      <c r="C29" s="1344"/>
      <c r="D29" s="1343"/>
      <c r="E29" s="7" t="s">
        <v>1869</v>
      </c>
    </row>
    <row r="30" spans="1:5" ht="18" customHeight="1">
      <c r="E30" s="1342" t="s">
        <v>1868</v>
      </c>
    </row>
    <row r="31" spans="1:5" ht="18" customHeight="1"/>
    <row r="32" spans="1:5" ht="18" customHeight="1"/>
    <row r="33" ht="18" customHeight="1"/>
    <row r="34" ht="18" customHeight="1"/>
    <row r="35" ht="18" customHeight="1"/>
    <row r="36" ht="18" customHeight="1"/>
  </sheetData>
  <mergeCells count="4">
    <mergeCell ref="B3:B4"/>
    <mergeCell ref="C3:C4"/>
    <mergeCell ref="D3:D4"/>
    <mergeCell ref="E3:E4"/>
  </mergeCells>
  <phoneticPr fontId="3"/>
  <printOptions horizontalCentered="1"/>
  <pageMargins left="0.78740157480314965" right="0.78740157480314965" top="0.98425196850393704" bottom="0.98425196850393704" header="0.51181102362204722" footer="0.51181102362204722"/>
  <pageSetup paperSize="9" scale="81"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3BB25-66EA-42A9-B7D8-3225EF35AE4A}">
  <dimension ref="A1:N118"/>
  <sheetViews>
    <sheetView view="pageBreakPreview" zoomScale="85" zoomScaleNormal="100" zoomScaleSheetLayoutView="85" workbookViewId="0">
      <pane xSplit="1" ySplit="6" topLeftCell="B7" activePane="bottomRight" state="frozen"/>
      <selection pane="topRight" activeCell="B1" sqref="B1"/>
      <selection pane="bottomLeft" activeCell="A7" sqref="A7"/>
      <selection pane="bottomRight" activeCell="M26" sqref="M26"/>
    </sheetView>
  </sheetViews>
  <sheetFormatPr defaultRowHeight="13.5"/>
  <cols>
    <col min="1" max="1" width="10.75" style="1" customWidth="1"/>
    <col min="2" max="12" width="8.625" style="1" customWidth="1"/>
    <col min="13" max="16384" width="9" style="1"/>
  </cols>
  <sheetData>
    <row r="1" spans="1:12" ht="21">
      <c r="A1" s="1237" t="s">
        <v>1902</v>
      </c>
    </row>
    <row r="2" spans="1:12" ht="7.5" customHeight="1">
      <c r="A2" s="201"/>
    </row>
    <row r="3" spans="1:12" ht="18" thickBot="1">
      <c r="A3" s="1365" t="s">
        <v>1901</v>
      </c>
      <c r="B3" s="308"/>
      <c r="C3" s="308"/>
      <c r="D3" s="308"/>
      <c r="E3" s="308"/>
      <c r="F3" s="308"/>
      <c r="G3" s="308"/>
      <c r="H3" s="308"/>
      <c r="I3" s="1287" t="s">
        <v>1900</v>
      </c>
      <c r="J3" s="1287"/>
      <c r="K3" s="1287"/>
      <c r="L3" s="1287"/>
    </row>
    <row r="4" spans="1:12" ht="17.25" customHeight="1">
      <c r="A4" s="1364" t="s">
        <v>1894</v>
      </c>
      <c r="B4" s="1363" t="s">
        <v>1899</v>
      </c>
      <c r="C4" s="2397" t="s">
        <v>1892</v>
      </c>
      <c r="D4" s="2398"/>
      <c r="E4" s="2398"/>
      <c r="F4" s="2398"/>
      <c r="G4" s="2398"/>
      <c r="H4" s="2399"/>
      <c r="I4" s="2387" t="s">
        <v>1891</v>
      </c>
      <c r="J4" s="2400"/>
      <c r="K4" s="2400"/>
      <c r="L4" s="2390" t="s">
        <v>1898</v>
      </c>
    </row>
    <row r="5" spans="1:12" ht="15" customHeight="1">
      <c r="A5" s="434"/>
      <c r="B5" s="1381"/>
      <c r="C5" s="2393" t="s">
        <v>1889</v>
      </c>
      <c r="D5" s="2393" t="s">
        <v>1888</v>
      </c>
      <c r="E5" s="2393" t="s">
        <v>1887</v>
      </c>
      <c r="F5" s="1380" t="s">
        <v>1886</v>
      </c>
      <c r="G5" s="1379"/>
      <c r="H5" s="1378"/>
      <c r="I5" s="2393" t="s">
        <v>1883</v>
      </c>
      <c r="J5" s="2393" t="s">
        <v>1882</v>
      </c>
      <c r="K5" s="2396" t="s">
        <v>748</v>
      </c>
      <c r="L5" s="2391"/>
    </row>
    <row r="6" spans="1:12" ht="20.100000000000001" customHeight="1" thickBot="1">
      <c r="A6" s="1377" t="s">
        <v>1885</v>
      </c>
      <c r="B6" s="1357" t="s">
        <v>1897</v>
      </c>
      <c r="C6" s="2394"/>
      <c r="D6" s="2395"/>
      <c r="E6" s="2395"/>
      <c r="F6" s="1376" t="s">
        <v>1883</v>
      </c>
      <c r="G6" s="1376" t="s">
        <v>1882</v>
      </c>
      <c r="H6" s="1376" t="s">
        <v>748</v>
      </c>
      <c r="I6" s="2395"/>
      <c r="J6" s="2395"/>
      <c r="K6" s="2401"/>
      <c r="L6" s="2392"/>
    </row>
    <row r="7" spans="1:12" ht="21" customHeight="1">
      <c r="A7" s="431" t="s">
        <v>1881</v>
      </c>
      <c r="B7" s="1375">
        <v>18</v>
      </c>
      <c r="C7" s="1373" t="s">
        <v>769</v>
      </c>
      <c r="D7" s="1355">
        <v>771</v>
      </c>
      <c r="E7" s="1355">
        <v>930</v>
      </c>
      <c r="F7" s="1355">
        <v>892</v>
      </c>
      <c r="G7" s="1355">
        <v>809</v>
      </c>
      <c r="H7" s="1355">
        <v>1701</v>
      </c>
      <c r="I7" s="1373" t="s">
        <v>769</v>
      </c>
      <c r="J7" s="1355">
        <v>107</v>
      </c>
      <c r="K7" s="1355">
        <v>107</v>
      </c>
      <c r="L7" s="1354">
        <v>7</v>
      </c>
    </row>
    <row r="8" spans="1:12" ht="21" customHeight="1">
      <c r="A8" s="431" t="s">
        <v>1880</v>
      </c>
      <c r="B8" s="1375">
        <v>20</v>
      </c>
      <c r="C8" s="1373" t="s">
        <v>769</v>
      </c>
      <c r="D8" s="1355">
        <v>851</v>
      </c>
      <c r="E8" s="1355">
        <v>776</v>
      </c>
      <c r="F8" s="1355">
        <v>808</v>
      </c>
      <c r="G8" s="1355">
        <v>819</v>
      </c>
      <c r="H8" s="1355">
        <v>1627</v>
      </c>
      <c r="I8" s="1373" t="s">
        <v>769</v>
      </c>
      <c r="J8" s="1355">
        <v>115</v>
      </c>
      <c r="K8" s="1355">
        <v>115</v>
      </c>
      <c r="L8" s="1354">
        <v>7</v>
      </c>
    </row>
    <row r="9" spans="1:12" ht="21" customHeight="1">
      <c r="A9" s="431" t="s">
        <v>1879</v>
      </c>
      <c r="B9" s="1375">
        <v>20</v>
      </c>
      <c r="C9" s="1373" t="s">
        <v>769</v>
      </c>
      <c r="D9" s="1355">
        <v>845</v>
      </c>
      <c r="E9" s="1355">
        <v>879</v>
      </c>
      <c r="F9" s="1355">
        <v>860</v>
      </c>
      <c r="G9" s="1355">
        <v>864</v>
      </c>
      <c r="H9" s="1355">
        <v>1724</v>
      </c>
      <c r="I9" s="1373" t="s">
        <v>769</v>
      </c>
      <c r="J9" s="1355">
        <v>123</v>
      </c>
      <c r="K9" s="1355">
        <v>123</v>
      </c>
      <c r="L9" s="1354">
        <v>6</v>
      </c>
    </row>
    <row r="10" spans="1:12" ht="21" customHeight="1">
      <c r="A10" s="431" t="s">
        <v>1878</v>
      </c>
      <c r="B10" s="1375">
        <v>20</v>
      </c>
      <c r="C10" s="1373" t="s">
        <v>769</v>
      </c>
      <c r="D10" s="1355">
        <v>842</v>
      </c>
      <c r="E10" s="1355">
        <v>878</v>
      </c>
      <c r="F10" s="1355">
        <v>870</v>
      </c>
      <c r="G10" s="1355">
        <v>850</v>
      </c>
      <c r="H10" s="1355">
        <v>1720</v>
      </c>
      <c r="I10" s="1373" t="s">
        <v>769</v>
      </c>
      <c r="J10" s="1355">
        <v>123</v>
      </c>
      <c r="K10" s="1355">
        <v>123</v>
      </c>
      <c r="L10" s="1354">
        <v>6</v>
      </c>
    </row>
    <row r="11" spans="1:12" ht="21" customHeight="1">
      <c r="A11" s="431" t="s">
        <v>385</v>
      </c>
      <c r="B11" s="1375">
        <v>20</v>
      </c>
      <c r="C11" s="1373" t="s">
        <v>769</v>
      </c>
      <c r="D11" s="1355">
        <v>836</v>
      </c>
      <c r="E11" s="1355">
        <v>894</v>
      </c>
      <c r="F11" s="1355">
        <v>892</v>
      </c>
      <c r="G11" s="1355">
        <v>838</v>
      </c>
      <c r="H11" s="1355">
        <v>1730</v>
      </c>
      <c r="I11" s="1373" t="s">
        <v>769</v>
      </c>
      <c r="J11" s="1355">
        <v>122</v>
      </c>
      <c r="K11" s="1355">
        <v>122</v>
      </c>
      <c r="L11" s="1354">
        <v>6</v>
      </c>
    </row>
    <row r="12" spans="1:12" ht="21" customHeight="1">
      <c r="A12" s="431" t="s">
        <v>927</v>
      </c>
      <c r="B12" s="1375">
        <v>20</v>
      </c>
      <c r="C12" s="1373" t="s">
        <v>769</v>
      </c>
      <c r="D12" s="1355">
        <v>941</v>
      </c>
      <c r="E12" s="1355">
        <v>863</v>
      </c>
      <c r="F12" s="1355">
        <v>952</v>
      </c>
      <c r="G12" s="1355">
        <v>852</v>
      </c>
      <c r="H12" s="1355">
        <v>1804</v>
      </c>
      <c r="I12" s="1373" t="s">
        <v>769</v>
      </c>
      <c r="J12" s="1355">
        <v>125</v>
      </c>
      <c r="K12" s="1355">
        <v>125</v>
      </c>
      <c r="L12" s="1354">
        <v>6</v>
      </c>
    </row>
    <row r="13" spans="1:12" ht="21" customHeight="1">
      <c r="A13" s="431" t="s">
        <v>1877</v>
      </c>
      <c r="B13" s="1375">
        <v>20</v>
      </c>
      <c r="C13" s="1373" t="s">
        <v>769</v>
      </c>
      <c r="D13" s="1355">
        <v>773</v>
      </c>
      <c r="E13" s="1355">
        <v>959</v>
      </c>
      <c r="F13" s="1355">
        <v>888</v>
      </c>
      <c r="G13" s="1355">
        <v>844</v>
      </c>
      <c r="H13" s="1355">
        <v>1732</v>
      </c>
      <c r="I13" s="1373" t="s">
        <v>769</v>
      </c>
      <c r="J13" s="1355">
        <v>123</v>
      </c>
      <c r="K13" s="1355">
        <v>123</v>
      </c>
      <c r="L13" s="1354">
        <v>6</v>
      </c>
    </row>
    <row r="14" spans="1:12" ht="21" customHeight="1">
      <c r="A14" s="431" t="s">
        <v>926</v>
      </c>
      <c r="B14" s="1375">
        <v>20</v>
      </c>
      <c r="C14" s="1373" t="s">
        <v>769</v>
      </c>
      <c r="D14" s="1355">
        <v>772</v>
      </c>
      <c r="E14" s="1355">
        <v>798</v>
      </c>
      <c r="F14" s="1355">
        <v>770</v>
      </c>
      <c r="G14" s="1355">
        <v>800</v>
      </c>
      <c r="H14" s="1355">
        <v>1570</v>
      </c>
      <c r="I14" s="1373" t="s">
        <v>769</v>
      </c>
      <c r="J14" s="1355">
        <v>120</v>
      </c>
      <c r="K14" s="1355">
        <v>120</v>
      </c>
      <c r="L14" s="1354">
        <v>4</v>
      </c>
    </row>
    <row r="15" spans="1:12" ht="21" customHeight="1">
      <c r="A15" s="431" t="s">
        <v>925</v>
      </c>
      <c r="B15" s="1375">
        <v>20</v>
      </c>
      <c r="C15" s="1373" t="s">
        <v>769</v>
      </c>
      <c r="D15" s="1355">
        <v>798</v>
      </c>
      <c r="E15" s="1355">
        <v>786</v>
      </c>
      <c r="F15" s="1355">
        <v>762</v>
      </c>
      <c r="G15" s="1355">
        <v>822</v>
      </c>
      <c r="H15" s="1355">
        <v>1584</v>
      </c>
      <c r="I15" s="1373" t="s">
        <v>769</v>
      </c>
      <c r="J15" s="1355">
        <v>124</v>
      </c>
      <c r="K15" s="1355">
        <v>124</v>
      </c>
      <c r="L15" s="1354">
        <v>3</v>
      </c>
    </row>
    <row r="16" spans="1:12" ht="21" customHeight="1">
      <c r="A16" s="431" t="s">
        <v>924</v>
      </c>
      <c r="B16" s="1375">
        <v>20</v>
      </c>
      <c r="C16" s="1373" t="s">
        <v>769</v>
      </c>
      <c r="D16" s="1355">
        <v>760</v>
      </c>
      <c r="E16" s="1355">
        <v>805</v>
      </c>
      <c r="F16" s="1355">
        <v>770</v>
      </c>
      <c r="G16" s="1355">
        <v>795</v>
      </c>
      <c r="H16" s="1355">
        <v>1565</v>
      </c>
      <c r="I16" s="1373" t="s">
        <v>769</v>
      </c>
      <c r="J16" s="1355">
        <v>124</v>
      </c>
      <c r="K16" s="1355">
        <v>124</v>
      </c>
      <c r="L16" s="1354">
        <v>2</v>
      </c>
    </row>
    <row r="17" spans="1:13" ht="21" customHeight="1">
      <c r="A17" s="1018" t="s">
        <v>16</v>
      </c>
      <c r="B17" s="1372">
        <v>20</v>
      </c>
      <c r="C17" s="1374" t="s">
        <v>769</v>
      </c>
      <c r="D17" s="1353">
        <v>714</v>
      </c>
      <c r="E17" s="1353">
        <v>793</v>
      </c>
      <c r="F17" s="1353">
        <v>766</v>
      </c>
      <c r="G17" s="1353">
        <v>741</v>
      </c>
      <c r="H17" s="1353">
        <v>1507</v>
      </c>
      <c r="I17" s="1373">
        <v>1</v>
      </c>
      <c r="J17" s="1353">
        <v>136</v>
      </c>
      <c r="K17" s="1353">
        <v>137</v>
      </c>
      <c r="L17" s="1352">
        <v>2</v>
      </c>
    </row>
    <row r="18" spans="1:13" ht="21" customHeight="1">
      <c r="A18" s="1018" t="s">
        <v>15</v>
      </c>
      <c r="B18" s="1372">
        <v>20</v>
      </c>
      <c r="C18" s="1374" t="s">
        <v>769</v>
      </c>
      <c r="D18" s="1353">
        <v>749</v>
      </c>
      <c r="E18" s="1353">
        <v>727</v>
      </c>
      <c r="F18" s="1353">
        <v>740</v>
      </c>
      <c r="G18" s="1353">
        <v>736</v>
      </c>
      <c r="H18" s="1353">
        <v>1476</v>
      </c>
      <c r="I18" s="1373">
        <v>1</v>
      </c>
      <c r="J18" s="1353">
        <v>129</v>
      </c>
      <c r="K18" s="1353">
        <v>130</v>
      </c>
      <c r="L18" s="1352">
        <v>2</v>
      </c>
    </row>
    <row r="19" spans="1:13" ht="21" customHeight="1">
      <c r="A19" s="1018" t="s">
        <v>14</v>
      </c>
      <c r="B19" s="1372">
        <v>18</v>
      </c>
      <c r="C19" s="1374" t="s">
        <v>769</v>
      </c>
      <c r="D19" s="1353">
        <v>684</v>
      </c>
      <c r="E19" s="1353">
        <v>789</v>
      </c>
      <c r="F19" s="1353">
        <v>742</v>
      </c>
      <c r="G19" s="1353">
        <v>731</v>
      </c>
      <c r="H19" s="1353">
        <v>1473</v>
      </c>
      <c r="I19" s="1373">
        <v>2</v>
      </c>
      <c r="J19" s="1353">
        <v>132</v>
      </c>
      <c r="K19" s="1353">
        <v>134</v>
      </c>
      <c r="L19" s="1352">
        <v>1</v>
      </c>
    </row>
    <row r="20" spans="1:13" ht="21" customHeight="1">
      <c r="A20" s="1018" t="s">
        <v>13</v>
      </c>
      <c r="B20" s="1372">
        <v>18</v>
      </c>
      <c r="C20" s="1374" t="s">
        <v>769</v>
      </c>
      <c r="D20" s="1353">
        <v>659</v>
      </c>
      <c r="E20" s="1353">
        <v>734</v>
      </c>
      <c r="F20" s="1353">
        <v>687</v>
      </c>
      <c r="G20" s="1353">
        <v>706</v>
      </c>
      <c r="H20" s="1353">
        <v>1393</v>
      </c>
      <c r="I20" s="1373">
        <v>3</v>
      </c>
      <c r="J20" s="1353">
        <v>128</v>
      </c>
      <c r="K20" s="1353">
        <v>131</v>
      </c>
      <c r="L20" s="1352">
        <v>1</v>
      </c>
    </row>
    <row r="21" spans="1:13" ht="21" customHeight="1">
      <c r="A21" s="1018" t="s">
        <v>12</v>
      </c>
      <c r="B21" s="1372">
        <v>18</v>
      </c>
      <c r="C21" s="1374" t="s">
        <v>769</v>
      </c>
      <c r="D21" s="1353">
        <v>669</v>
      </c>
      <c r="E21" s="1353">
        <v>717</v>
      </c>
      <c r="F21" s="1353">
        <v>681</v>
      </c>
      <c r="G21" s="1353">
        <v>705</v>
      </c>
      <c r="H21" s="1353">
        <v>1386</v>
      </c>
      <c r="I21" s="1373">
        <v>2</v>
      </c>
      <c r="J21" s="1353">
        <v>135</v>
      </c>
      <c r="K21" s="1353">
        <v>137</v>
      </c>
      <c r="L21" s="1352">
        <v>1</v>
      </c>
    </row>
    <row r="22" spans="1:13" ht="21" customHeight="1">
      <c r="A22" s="1018" t="s">
        <v>11</v>
      </c>
      <c r="B22" s="1372">
        <v>18</v>
      </c>
      <c r="C22" s="1371" t="s">
        <v>769</v>
      </c>
      <c r="D22" s="1353">
        <v>586</v>
      </c>
      <c r="E22" s="1353">
        <v>724</v>
      </c>
      <c r="F22" s="1353">
        <v>690</v>
      </c>
      <c r="G22" s="1353">
        <v>620</v>
      </c>
      <c r="H22" s="1353">
        <v>1310</v>
      </c>
      <c r="I22" s="1371">
        <v>2</v>
      </c>
      <c r="J22" s="1353">
        <v>132</v>
      </c>
      <c r="K22" s="1353">
        <v>134</v>
      </c>
      <c r="L22" s="1352">
        <v>1</v>
      </c>
    </row>
    <row r="23" spans="1:13" ht="21" customHeight="1">
      <c r="A23" s="1018" t="s">
        <v>10</v>
      </c>
      <c r="B23" s="1372">
        <v>18</v>
      </c>
      <c r="C23" s="1371" t="s">
        <v>769</v>
      </c>
      <c r="D23" s="1353">
        <v>603</v>
      </c>
      <c r="E23" s="1353">
        <v>625</v>
      </c>
      <c r="F23" s="1353">
        <v>662</v>
      </c>
      <c r="G23" s="1353">
        <v>566</v>
      </c>
      <c r="H23" s="1353">
        <v>1228</v>
      </c>
      <c r="I23" s="1371">
        <v>2</v>
      </c>
      <c r="J23" s="1353">
        <v>133</v>
      </c>
      <c r="K23" s="1353">
        <v>135</v>
      </c>
      <c r="L23" s="1352">
        <v>1</v>
      </c>
    </row>
    <row r="24" spans="1:13" ht="21" customHeight="1">
      <c r="A24" s="1018" t="s">
        <v>9</v>
      </c>
      <c r="B24" s="1372">
        <v>18</v>
      </c>
      <c r="C24" s="1371" t="s">
        <v>769</v>
      </c>
      <c r="D24" s="1353">
        <v>592</v>
      </c>
      <c r="E24" s="1353">
        <v>632</v>
      </c>
      <c r="F24" s="1353">
        <v>629</v>
      </c>
      <c r="G24" s="1353">
        <v>595</v>
      </c>
      <c r="H24" s="1353">
        <v>1224</v>
      </c>
      <c r="I24" s="1371">
        <v>4</v>
      </c>
      <c r="J24" s="1353">
        <v>128</v>
      </c>
      <c r="K24" s="1353">
        <v>132</v>
      </c>
      <c r="L24" s="1352">
        <v>1</v>
      </c>
    </row>
    <row r="25" spans="1:13" ht="21" customHeight="1">
      <c r="A25" s="1018" t="s">
        <v>8</v>
      </c>
      <c r="B25" s="1372">
        <v>18</v>
      </c>
      <c r="C25" s="1371" t="s">
        <v>772</v>
      </c>
      <c r="D25" s="1353">
        <v>561</v>
      </c>
      <c r="E25" s="1353">
        <v>615</v>
      </c>
      <c r="F25" s="1353">
        <v>606</v>
      </c>
      <c r="G25" s="1353">
        <v>570</v>
      </c>
      <c r="H25" s="1353">
        <v>1176</v>
      </c>
      <c r="I25" s="1371">
        <v>4</v>
      </c>
      <c r="J25" s="1353">
        <v>123</v>
      </c>
      <c r="K25" s="1353">
        <v>127</v>
      </c>
      <c r="L25" s="1352">
        <v>1</v>
      </c>
    </row>
    <row r="26" spans="1:13" ht="21" customHeight="1">
      <c r="A26" s="1018" t="s">
        <v>7</v>
      </c>
      <c r="B26" s="1372">
        <v>18</v>
      </c>
      <c r="C26" s="1371" t="s">
        <v>769</v>
      </c>
      <c r="D26" s="1353">
        <v>534</v>
      </c>
      <c r="E26" s="1353">
        <v>597</v>
      </c>
      <c r="F26" s="1353">
        <v>613</v>
      </c>
      <c r="G26" s="1353">
        <v>518</v>
      </c>
      <c r="H26" s="1353">
        <v>1131</v>
      </c>
      <c r="I26" s="1371">
        <v>4</v>
      </c>
      <c r="J26" s="1353">
        <v>123</v>
      </c>
      <c r="K26" s="1353">
        <v>127</v>
      </c>
      <c r="L26" s="1352">
        <v>1</v>
      </c>
    </row>
    <row r="27" spans="1:13" ht="21" customHeight="1">
      <c r="A27" s="1018" t="s">
        <v>6</v>
      </c>
      <c r="B27" s="1372">
        <v>18</v>
      </c>
      <c r="C27" s="1371" t="s">
        <v>769</v>
      </c>
      <c r="D27" s="1353">
        <v>536</v>
      </c>
      <c r="E27" s="1353">
        <v>559</v>
      </c>
      <c r="F27" s="1353">
        <v>562</v>
      </c>
      <c r="G27" s="1353">
        <v>533</v>
      </c>
      <c r="H27" s="1353">
        <v>1095</v>
      </c>
      <c r="I27" s="1371">
        <v>5</v>
      </c>
      <c r="J27" s="1353">
        <v>124</v>
      </c>
      <c r="K27" s="1353">
        <v>129</v>
      </c>
      <c r="L27" s="1352">
        <v>1</v>
      </c>
    </row>
    <row r="28" spans="1:13" ht="21" customHeight="1">
      <c r="A28" s="1018" t="s">
        <v>5</v>
      </c>
      <c r="B28" s="1372">
        <v>18</v>
      </c>
      <c r="C28" s="1371" t="s">
        <v>769</v>
      </c>
      <c r="D28" s="1353">
        <v>431</v>
      </c>
      <c r="E28" s="1353">
        <v>573</v>
      </c>
      <c r="F28" s="1353">
        <v>505</v>
      </c>
      <c r="G28" s="1353">
        <v>499</v>
      </c>
      <c r="H28" s="1353">
        <v>1004</v>
      </c>
      <c r="I28" s="1371">
        <v>4</v>
      </c>
      <c r="J28" s="1353">
        <v>121</v>
      </c>
      <c r="K28" s="1353">
        <v>125</v>
      </c>
      <c r="L28" s="1352">
        <v>1</v>
      </c>
    </row>
    <row r="29" spans="1:13" ht="21" customHeight="1">
      <c r="A29" s="1018" t="s">
        <v>4</v>
      </c>
      <c r="B29" s="1372">
        <v>18</v>
      </c>
      <c r="C29" s="1371" t="s">
        <v>769</v>
      </c>
      <c r="D29" s="1353">
        <v>447</v>
      </c>
      <c r="E29" s="1353">
        <v>478</v>
      </c>
      <c r="F29" s="1353">
        <v>469</v>
      </c>
      <c r="G29" s="1353">
        <v>456</v>
      </c>
      <c r="H29" s="1353">
        <v>925</v>
      </c>
      <c r="I29" s="1371">
        <v>6</v>
      </c>
      <c r="J29" s="1353">
        <v>119</v>
      </c>
      <c r="K29" s="1353">
        <v>125</v>
      </c>
      <c r="L29" s="1352">
        <v>0</v>
      </c>
    </row>
    <row r="30" spans="1:13" s="10" customFormat="1" ht="21" customHeight="1">
      <c r="A30" s="1018" t="s">
        <v>3</v>
      </c>
      <c r="B30" s="1372">
        <v>18</v>
      </c>
      <c r="C30" s="1371" t="s">
        <v>769</v>
      </c>
      <c r="D30" s="1353">
        <v>451</v>
      </c>
      <c r="E30" s="1353">
        <v>473</v>
      </c>
      <c r="F30" s="1353">
        <v>461</v>
      </c>
      <c r="G30" s="1353">
        <v>463</v>
      </c>
      <c r="H30" s="1353">
        <v>924</v>
      </c>
      <c r="I30" s="1371">
        <v>3</v>
      </c>
      <c r="J30" s="1353">
        <v>119</v>
      </c>
      <c r="K30" s="1353">
        <v>122</v>
      </c>
      <c r="L30" s="1352">
        <v>0</v>
      </c>
    </row>
    <row r="31" spans="1:13" s="9" customFormat="1" ht="21" customHeight="1">
      <c r="A31" s="1018" t="s">
        <v>2</v>
      </c>
      <c r="B31" s="1372">
        <v>16</v>
      </c>
      <c r="C31" s="1371" t="s">
        <v>769</v>
      </c>
      <c r="D31" s="1353">
        <v>407</v>
      </c>
      <c r="E31" s="1353">
        <v>486</v>
      </c>
      <c r="F31" s="1353">
        <v>447</v>
      </c>
      <c r="G31" s="1353">
        <v>446</v>
      </c>
      <c r="H31" s="1353">
        <f>SUM(F31:G31)</f>
        <v>893</v>
      </c>
      <c r="I31" s="1371">
        <v>3</v>
      </c>
      <c r="J31" s="1353">
        <v>117</v>
      </c>
      <c r="K31" s="1353">
        <v>120</v>
      </c>
      <c r="L31" s="1352">
        <v>0</v>
      </c>
      <c r="M31" s="441"/>
    </row>
    <row r="32" spans="1:13" s="9" customFormat="1" ht="21" customHeight="1">
      <c r="A32" s="1018" t="s">
        <v>1366</v>
      </c>
      <c r="B32" s="1372">
        <v>16</v>
      </c>
      <c r="C32" s="1371" t="s">
        <v>769</v>
      </c>
      <c r="D32" s="1353">
        <v>402</v>
      </c>
      <c r="E32" s="1353">
        <v>434</v>
      </c>
      <c r="F32" s="1353">
        <v>426</v>
      </c>
      <c r="G32" s="1353">
        <v>410</v>
      </c>
      <c r="H32" s="1353">
        <f>SUM(F32:G32)</f>
        <v>836</v>
      </c>
      <c r="I32" s="1371">
        <v>5</v>
      </c>
      <c r="J32" s="1353">
        <v>127</v>
      </c>
      <c r="K32" s="1353">
        <v>132</v>
      </c>
      <c r="L32" s="1352">
        <v>0</v>
      </c>
      <c r="M32" s="441"/>
    </row>
    <row r="33" spans="1:13" s="9" customFormat="1" ht="21" customHeight="1" thickBot="1">
      <c r="A33" s="1015" t="s">
        <v>1365</v>
      </c>
      <c r="B33" s="1370">
        <v>16</v>
      </c>
      <c r="C33" s="1369" t="s">
        <v>769</v>
      </c>
      <c r="D33" s="1351">
        <v>321</v>
      </c>
      <c r="E33" s="1351">
        <v>428</v>
      </c>
      <c r="F33" s="1351">
        <v>407</v>
      </c>
      <c r="G33" s="1351">
        <v>342</v>
      </c>
      <c r="H33" s="1351">
        <f>SUM(F33:G33)</f>
        <v>749</v>
      </c>
      <c r="I33" s="1369">
        <v>5</v>
      </c>
      <c r="J33" s="1351">
        <v>92</v>
      </c>
      <c r="K33" s="1351">
        <f>I33+J33</f>
        <v>97</v>
      </c>
      <c r="L33" s="1350">
        <v>0</v>
      </c>
      <c r="M33" s="441"/>
    </row>
    <row r="34" spans="1:13" ht="20.25" customHeight="1">
      <c r="A34" s="44"/>
      <c r="L34" s="14" t="s">
        <v>1876</v>
      </c>
    </row>
    <row r="35" spans="1:13" ht="10.5" customHeight="1">
      <c r="A35" s="308"/>
      <c r="B35" s="308"/>
      <c r="C35" s="308"/>
      <c r="D35" s="308"/>
      <c r="E35" s="308"/>
      <c r="F35" s="308"/>
      <c r="G35" s="308"/>
      <c r="H35" s="308"/>
      <c r="I35" s="308"/>
      <c r="J35" s="308"/>
      <c r="K35" s="308"/>
      <c r="L35" s="308"/>
    </row>
    <row r="36" spans="1:13" ht="18" customHeight="1">
      <c r="A36" s="1368"/>
      <c r="B36" s="308"/>
      <c r="C36" s="308"/>
      <c r="D36" s="308"/>
      <c r="E36" s="308"/>
      <c r="F36" s="308"/>
      <c r="G36" s="308"/>
      <c r="H36" s="308"/>
      <c r="I36" s="17"/>
      <c r="J36" s="17"/>
      <c r="K36" s="17"/>
      <c r="L36" s="17"/>
    </row>
    <row r="37" spans="1:13" ht="15" customHeight="1">
      <c r="A37" s="1348"/>
      <c r="B37" s="1348"/>
      <c r="C37" s="1348"/>
      <c r="D37" s="1348"/>
      <c r="E37" s="1348"/>
      <c r="F37" s="1348"/>
      <c r="G37" s="1348"/>
      <c r="H37" s="1348"/>
      <c r="I37" s="1348"/>
      <c r="J37" s="1348"/>
      <c r="K37" s="1348"/>
      <c r="L37" s="1348"/>
    </row>
    <row r="38" spans="1:13" ht="15" customHeight="1">
      <c r="A38" s="13"/>
      <c r="B38" s="13"/>
      <c r="C38" s="13"/>
      <c r="D38" s="13"/>
      <c r="E38" s="13"/>
      <c r="F38" s="13"/>
      <c r="G38" s="13"/>
      <c r="H38" s="13"/>
      <c r="I38" s="13"/>
      <c r="J38" s="13"/>
      <c r="K38" s="13"/>
      <c r="L38" s="13"/>
    </row>
    <row r="39" spans="1:13" ht="19.5" customHeight="1">
      <c r="A39" s="1348"/>
      <c r="B39" s="1348"/>
      <c r="C39" s="1348"/>
      <c r="D39" s="1348"/>
      <c r="E39" s="1348"/>
      <c r="F39" s="1348"/>
      <c r="G39" s="1348"/>
      <c r="H39" s="1348"/>
      <c r="I39" s="1348"/>
      <c r="J39" s="1348"/>
      <c r="K39" s="1348"/>
      <c r="L39" s="1348"/>
    </row>
    <row r="40" spans="1:13" ht="21" customHeight="1">
      <c r="A40" s="437"/>
      <c r="B40" s="437"/>
      <c r="C40" s="437"/>
      <c r="D40" s="437"/>
      <c r="E40" s="437"/>
      <c r="F40" s="437"/>
      <c r="G40" s="437"/>
      <c r="H40" s="437"/>
      <c r="I40" s="437"/>
      <c r="J40" s="437"/>
      <c r="K40" s="437"/>
      <c r="L40" s="437"/>
    </row>
    <row r="41" spans="1:13" ht="21" customHeight="1">
      <c r="A41" s="437"/>
      <c r="B41" s="437"/>
      <c r="C41" s="437"/>
      <c r="D41" s="437"/>
      <c r="E41" s="437"/>
      <c r="F41" s="437"/>
      <c r="G41" s="437"/>
      <c r="H41" s="437"/>
      <c r="I41" s="437"/>
      <c r="J41" s="437"/>
      <c r="K41" s="437"/>
      <c r="L41" s="437"/>
    </row>
    <row r="42" spans="1:13" ht="21" customHeight="1">
      <c r="A42" s="437"/>
      <c r="B42" s="437"/>
      <c r="C42" s="437"/>
      <c r="D42" s="437"/>
      <c r="E42" s="437"/>
      <c r="F42" s="437"/>
      <c r="G42" s="437"/>
      <c r="H42" s="437"/>
      <c r="I42" s="437"/>
      <c r="J42" s="437"/>
      <c r="K42" s="437"/>
      <c r="L42" s="437"/>
    </row>
    <row r="43" spans="1:13" ht="21" customHeight="1">
      <c r="A43" s="437"/>
      <c r="B43" s="437"/>
      <c r="C43" s="437"/>
      <c r="D43" s="437"/>
      <c r="E43" s="437"/>
      <c r="F43" s="437"/>
      <c r="G43" s="437"/>
      <c r="H43" s="437"/>
      <c r="I43" s="437"/>
      <c r="J43" s="437"/>
      <c r="K43" s="437"/>
      <c r="L43" s="437"/>
    </row>
    <row r="44" spans="1:13" ht="21" customHeight="1">
      <c r="A44" s="437"/>
      <c r="B44" s="437"/>
      <c r="C44" s="437"/>
      <c r="D44" s="437"/>
      <c r="E44" s="437"/>
      <c r="F44" s="437"/>
      <c r="G44" s="437"/>
      <c r="H44" s="437"/>
      <c r="I44" s="437"/>
      <c r="J44" s="437"/>
      <c r="K44" s="437"/>
      <c r="L44" s="437"/>
    </row>
    <row r="45" spans="1:13" ht="21" customHeight="1">
      <c r="A45" s="437"/>
      <c r="B45" s="437"/>
      <c r="C45" s="437"/>
      <c r="D45" s="437"/>
      <c r="E45" s="437"/>
      <c r="F45" s="437"/>
      <c r="G45" s="437"/>
      <c r="H45" s="437"/>
      <c r="I45" s="437"/>
      <c r="J45" s="437"/>
      <c r="K45" s="437"/>
      <c r="L45" s="437"/>
    </row>
    <row r="46" spans="1:13" ht="21" customHeight="1">
      <c r="A46" s="437"/>
      <c r="B46" s="437"/>
      <c r="C46" s="437"/>
      <c r="D46" s="437"/>
      <c r="E46" s="437"/>
      <c r="F46" s="437"/>
      <c r="G46" s="437"/>
      <c r="H46" s="437"/>
      <c r="I46" s="437"/>
      <c r="J46" s="437"/>
      <c r="K46" s="437"/>
      <c r="L46" s="437"/>
    </row>
    <row r="47" spans="1:13" ht="21" customHeight="1">
      <c r="A47" s="437"/>
      <c r="B47" s="437"/>
      <c r="C47" s="437"/>
      <c r="D47" s="437"/>
      <c r="E47" s="437"/>
      <c r="F47" s="437"/>
      <c r="G47" s="437"/>
      <c r="H47" s="437"/>
      <c r="I47" s="437"/>
      <c r="J47" s="437"/>
      <c r="K47" s="437"/>
      <c r="L47" s="437"/>
    </row>
    <row r="48" spans="1:13" ht="21" customHeight="1">
      <c r="A48" s="437"/>
      <c r="B48" s="437"/>
      <c r="C48" s="437"/>
      <c r="D48" s="437"/>
      <c r="E48" s="437"/>
      <c r="F48" s="437"/>
      <c r="G48" s="437"/>
      <c r="H48" s="437"/>
      <c r="I48" s="437"/>
      <c r="J48" s="437"/>
      <c r="K48" s="437"/>
      <c r="L48" s="437"/>
    </row>
    <row r="49" spans="1:12" ht="21" customHeight="1">
      <c r="A49" s="437"/>
      <c r="B49" s="437"/>
      <c r="C49" s="437"/>
      <c r="D49" s="437"/>
      <c r="E49" s="437"/>
      <c r="F49" s="437"/>
      <c r="G49" s="437"/>
      <c r="H49" s="437"/>
      <c r="I49" s="437"/>
      <c r="J49" s="437"/>
      <c r="K49" s="437"/>
      <c r="L49" s="437"/>
    </row>
    <row r="50" spans="1:12" ht="21" customHeight="1">
      <c r="A50" s="437"/>
      <c r="B50" s="437"/>
      <c r="C50" s="437"/>
      <c r="D50" s="437"/>
      <c r="E50" s="437"/>
      <c r="F50" s="437"/>
      <c r="G50" s="437"/>
      <c r="H50" s="437"/>
      <c r="I50" s="437"/>
      <c r="J50" s="437"/>
      <c r="K50" s="437"/>
      <c r="L50" s="437"/>
    </row>
    <row r="51" spans="1:12" ht="21" customHeight="1">
      <c r="A51" s="1367"/>
      <c r="B51" s="1367"/>
      <c r="C51" s="1367"/>
      <c r="D51" s="1367"/>
      <c r="E51" s="1367"/>
      <c r="F51" s="1367"/>
      <c r="G51" s="1367"/>
      <c r="H51" s="1367"/>
      <c r="I51" s="1367"/>
      <c r="J51" s="1367"/>
      <c r="K51" s="1367"/>
      <c r="L51" s="1367"/>
    </row>
    <row r="52" spans="1:12" ht="21" customHeight="1">
      <c r="A52" s="1367"/>
      <c r="B52" s="1367"/>
      <c r="C52" s="1367"/>
      <c r="D52" s="1367"/>
      <c r="E52" s="1367"/>
      <c r="F52" s="1367"/>
      <c r="G52" s="1367"/>
      <c r="H52" s="1367"/>
      <c r="I52" s="1367"/>
      <c r="J52" s="1367"/>
      <c r="K52" s="1367"/>
      <c r="L52" s="1367"/>
    </row>
    <row r="53" spans="1:12" ht="21" customHeight="1">
      <c r="A53" s="1367"/>
      <c r="B53" s="1367"/>
      <c r="C53" s="1367"/>
      <c r="D53" s="1367"/>
      <c r="E53" s="1367"/>
      <c r="F53" s="1367"/>
      <c r="G53" s="1367"/>
      <c r="H53" s="1367"/>
      <c r="I53" s="1367"/>
      <c r="J53" s="1367"/>
      <c r="K53" s="1367"/>
      <c r="L53" s="1367"/>
    </row>
    <row r="54" spans="1:12" ht="21" customHeight="1">
      <c r="A54" s="1367"/>
      <c r="B54" s="1367"/>
      <c r="C54" s="1367"/>
      <c r="D54" s="1367"/>
      <c r="E54" s="1367"/>
      <c r="F54" s="1367"/>
      <c r="G54" s="1367"/>
      <c r="H54" s="1367"/>
      <c r="I54" s="1367"/>
      <c r="J54" s="1367"/>
      <c r="K54" s="1367"/>
      <c r="L54" s="1367"/>
    </row>
    <row r="55" spans="1:12" ht="7.5" customHeight="1">
      <c r="A55" s="1366"/>
    </row>
    <row r="56" spans="1:12" ht="18" customHeight="1" thickBot="1">
      <c r="A56" s="1365" t="s">
        <v>1896</v>
      </c>
      <c r="B56" s="308"/>
      <c r="C56" s="308"/>
      <c r="D56" s="308"/>
      <c r="E56" s="308"/>
      <c r="F56" s="308"/>
      <c r="G56" s="308"/>
      <c r="H56" s="308"/>
      <c r="I56" s="2386" t="s">
        <v>1895</v>
      </c>
      <c r="J56" s="2386"/>
      <c r="K56" s="2386"/>
      <c r="L56" s="2386"/>
    </row>
    <row r="57" spans="1:12" ht="17.25" customHeight="1">
      <c r="A57" s="1364" t="s">
        <v>1894</v>
      </c>
      <c r="B57" s="1363" t="s">
        <v>1893</v>
      </c>
      <c r="C57" s="2387" t="s">
        <v>1892</v>
      </c>
      <c r="D57" s="2388"/>
      <c r="E57" s="2388"/>
      <c r="F57" s="2388"/>
      <c r="G57" s="2388"/>
      <c r="H57" s="2389"/>
      <c r="I57" s="1362" t="s">
        <v>1891</v>
      </c>
      <c r="J57" s="1362"/>
      <c r="K57" s="1362"/>
      <c r="L57" s="2390" t="s">
        <v>1890</v>
      </c>
    </row>
    <row r="58" spans="1:12" ht="15" customHeight="1">
      <c r="A58" s="434"/>
      <c r="B58" s="1361"/>
      <c r="C58" s="2393" t="s">
        <v>1889</v>
      </c>
      <c r="D58" s="2393" t="s">
        <v>1888</v>
      </c>
      <c r="E58" s="2393" t="s">
        <v>1887</v>
      </c>
      <c r="F58" s="1360" t="s">
        <v>1886</v>
      </c>
      <c r="G58" s="1360"/>
      <c r="H58" s="1359"/>
      <c r="I58" s="2393" t="s">
        <v>1883</v>
      </c>
      <c r="J58" s="2393" t="s">
        <v>1882</v>
      </c>
      <c r="K58" s="2396" t="s">
        <v>748</v>
      </c>
      <c r="L58" s="2391"/>
    </row>
    <row r="59" spans="1:12" ht="20.100000000000001" customHeight="1" thickBot="1">
      <c r="A59" s="1358" t="s">
        <v>1885</v>
      </c>
      <c r="B59" s="1357" t="s">
        <v>1884</v>
      </c>
      <c r="C59" s="2394"/>
      <c r="D59" s="2395"/>
      <c r="E59" s="2395"/>
      <c r="F59" s="1356" t="s">
        <v>1883</v>
      </c>
      <c r="G59" s="1356" t="s">
        <v>1882</v>
      </c>
      <c r="H59" s="1356" t="s">
        <v>748</v>
      </c>
      <c r="I59" s="2394"/>
      <c r="J59" s="2394"/>
      <c r="K59" s="2392"/>
      <c r="L59" s="2392"/>
    </row>
    <row r="60" spans="1:12" ht="21" customHeight="1">
      <c r="A60" s="431" t="s">
        <v>1881</v>
      </c>
      <c r="B60" s="1355">
        <v>7</v>
      </c>
      <c r="C60" s="1355">
        <v>332</v>
      </c>
      <c r="D60" s="1355">
        <v>419</v>
      </c>
      <c r="E60" s="1355">
        <v>457</v>
      </c>
      <c r="F60" s="1355">
        <v>591</v>
      </c>
      <c r="G60" s="1355">
        <v>617</v>
      </c>
      <c r="H60" s="1355">
        <v>1208</v>
      </c>
      <c r="I60" s="1355">
        <v>2</v>
      </c>
      <c r="J60" s="1355">
        <v>53</v>
      </c>
      <c r="K60" s="1355">
        <v>55</v>
      </c>
      <c r="L60" s="1354">
        <v>16</v>
      </c>
    </row>
    <row r="61" spans="1:12" ht="21" customHeight="1">
      <c r="A61" s="431" t="s">
        <v>1880</v>
      </c>
      <c r="B61" s="1355">
        <v>8</v>
      </c>
      <c r="C61" s="1355">
        <v>444</v>
      </c>
      <c r="D61" s="1355">
        <v>433</v>
      </c>
      <c r="E61" s="1355">
        <v>413</v>
      </c>
      <c r="F61" s="1355">
        <v>640</v>
      </c>
      <c r="G61" s="1355">
        <v>650</v>
      </c>
      <c r="H61" s="1355">
        <v>1290</v>
      </c>
      <c r="I61" s="1355">
        <v>2</v>
      </c>
      <c r="J61" s="1355">
        <v>65</v>
      </c>
      <c r="K61" s="1355">
        <v>67</v>
      </c>
      <c r="L61" s="1354">
        <v>19</v>
      </c>
    </row>
    <row r="62" spans="1:12" ht="21" customHeight="1">
      <c r="A62" s="431" t="s">
        <v>1879</v>
      </c>
      <c r="B62" s="1355">
        <v>8</v>
      </c>
      <c r="C62" s="1355">
        <v>381</v>
      </c>
      <c r="D62" s="1355">
        <v>502</v>
      </c>
      <c r="E62" s="1355">
        <v>416</v>
      </c>
      <c r="F62" s="1355">
        <v>623</v>
      </c>
      <c r="G62" s="1355">
        <v>676</v>
      </c>
      <c r="H62" s="1355">
        <v>1299</v>
      </c>
      <c r="I62" s="1355">
        <v>4</v>
      </c>
      <c r="J62" s="1355">
        <v>67</v>
      </c>
      <c r="K62" s="1355">
        <v>71</v>
      </c>
      <c r="L62" s="1354">
        <v>19</v>
      </c>
    </row>
    <row r="63" spans="1:12" ht="21" customHeight="1">
      <c r="A63" s="431" t="s">
        <v>1878</v>
      </c>
      <c r="B63" s="1355">
        <v>8</v>
      </c>
      <c r="C63" s="1355">
        <v>387</v>
      </c>
      <c r="D63" s="1355">
        <v>440</v>
      </c>
      <c r="E63" s="1355">
        <v>484</v>
      </c>
      <c r="F63" s="1355">
        <v>633</v>
      </c>
      <c r="G63" s="1355">
        <v>678</v>
      </c>
      <c r="H63" s="1355">
        <v>1311</v>
      </c>
      <c r="I63" s="1355">
        <v>4</v>
      </c>
      <c r="J63" s="1355">
        <v>66</v>
      </c>
      <c r="K63" s="1355">
        <v>70</v>
      </c>
      <c r="L63" s="1354">
        <v>13</v>
      </c>
    </row>
    <row r="64" spans="1:12" ht="21" customHeight="1">
      <c r="A64" s="431" t="s">
        <v>385</v>
      </c>
      <c r="B64" s="1355">
        <v>8</v>
      </c>
      <c r="C64" s="1355">
        <v>419</v>
      </c>
      <c r="D64" s="1355">
        <v>450</v>
      </c>
      <c r="E64" s="1355">
        <v>430</v>
      </c>
      <c r="F64" s="1355">
        <v>677</v>
      </c>
      <c r="G64" s="1355">
        <v>622</v>
      </c>
      <c r="H64" s="1355">
        <v>1299</v>
      </c>
      <c r="I64" s="1355">
        <v>4</v>
      </c>
      <c r="J64" s="1355">
        <v>69</v>
      </c>
      <c r="K64" s="1355">
        <v>73</v>
      </c>
      <c r="L64" s="1354">
        <v>16</v>
      </c>
    </row>
    <row r="65" spans="1:14" ht="21" customHeight="1">
      <c r="A65" s="431" t="s">
        <v>927</v>
      </c>
      <c r="B65" s="1355">
        <v>8</v>
      </c>
      <c r="C65" s="1355">
        <v>367</v>
      </c>
      <c r="D65" s="1355">
        <v>456</v>
      </c>
      <c r="E65" s="1355">
        <v>452</v>
      </c>
      <c r="F65" s="1355">
        <v>693</v>
      </c>
      <c r="G65" s="1355">
        <v>582</v>
      </c>
      <c r="H65" s="1355">
        <v>1275</v>
      </c>
      <c r="I65" s="1355">
        <v>4</v>
      </c>
      <c r="J65" s="1355">
        <v>69</v>
      </c>
      <c r="K65" s="1355">
        <v>73</v>
      </c>
      <c r="L65" s="1354">
        <v>16</v>
      </c>
    </row>
    <row r="66" spans="1:14" ht="21" customHeight="1">
      <c r="A66" s="431" t="s">
        <v>1877</v>
      </c>
      <c r="B66" s="1355">
        <v>8</v>
      </c>
      <c r="C66" s="1355">
        <v>376</v>
      </c>
      <c r="D66" s="1355">
        <v>401</v>
      </c>
      <c r="E66" s="1355">
        <v>439</v>
      </c>
      <c r="F66" s="1355">
        <v>660</v>
      </c>
      <c r="G66" s="1355">
        <v>556</v>
      </c>
      <c r="H66" s="1355">
        <v>1216</v>
      </c>
      <c r="I66" s="1355">
        <v>4</v>
      </c>
      <c r="J66" s="1355">
        <v>70</v>
      </c>
      <c r="K66" s="1355">
        <v>74</v>
      </c>
      <c r="L66" s="1354">
        <v>14</v>
      </c>
    </row>
    <row r="67" spans="1:14" ht="21" customHeight="1">
      <c r="A67" s="431" t="s">
        <v>383</v>
      </c>
      <c r="B67" s="1355">
        <v>8</v>
      </c>
      <c r="C67" s="1355">
        <v>357</v>
      </c>
      <c r="D67" s="1355">
        <v>414</v>
      </c>
      <c r="E67" s="1355">
        <v>391</v>
      </c>
      <c r="F67" s="1355">
        <v>615</v>
      </c>
      <c r="G67" s="1355">
        <v>547</v>
      </c>
      <c r="H67" s="1355">
        <v>1162</v>
      </c>
      <c r="I67" s="1355">
        <v>3</v>
      </c>
      <c r="J67" s="1355">
        <v>71</v>
      </c>
      <c r="K67" s="1355">
        <v>74</v>
      </c>
      <c r="L67" s="1354">
        <v>11</v>
      </c>
    </row>
    <row r="68" spans="1:14" ht="21" customHeight="1">
      <c r="A68" s="431" t="s">
        <v>18</v>
      </c>
      <c r="B68" s="1355">
        <v>9</v>
      </c>
      <c r="C68" s="1355">
        <v>489</v>
      </c>
      <c r="D68" s="1355">
        <v>491</v>
      </c>
      <c r="E68" s="1355">
        <v>525</v>
      </c>
      <c r="F68" s="1355">
        <v>800</v>
      </c>
      <c r="G68" s="1355">
        <v>705</v>
      </c>
      <c r="H68" s="1355">
        <v>1505</v>
      </c>
      <c r="I68" s="1355">
        <v>5</v>
      </c>
      <c r="J68" s="1355">
        <v>90</v>
      </c>
      <c r="K68" s="1355">
        <v>96</v>
      </c>
      <c r="L68" s="1354">
        <v>18</v>
      </c>
    </row>
    <row r="69" spans="1:14" ht="21" customHeight="1">
      <c r="A69" s="431" t="s">
        <v>359</v>
      </c>
      <c r="B69" s="1355">
        <v>9</v>
      </c>
      <c r="C69" s="1355">
        <v>481</v>
      </c>
      <c r="D69" s="1355">
        <v>546</v>
      </c>
      <c r="E69" s="1355">
        <v>488</v>
      </c>
      <c r="F69" s="1355">
        <v>819</v>
      </c>
      <c r="G69" s="1355">
        <v>696</v>
      </c>
      <c r="H69" s="1355">
        <v>1515</v>
      </c>
      <c r="I69" s="1355">
        <v>6</v>
      </c>
      <c r="J69" s="1355">
        <v>92</v>
      </c>
      <c r="K69" s="1355">
        <v>98</v>
      </c>
      <c r="L69" s="1354">
        <v>27</v>
      </c>
    </row>
    <row r="70" spans="1:14" ht="21" customHeight="1">
      <c r="A70" s="1018" t="s">
        <v>358</v>
      </c>
      <c r="B70" s="1353">
        <v>9</v>
      </c>
      <c r="C70" s="1353">
        <v>500</v>
      </c>
      <c r="D70" s="1353">
        <v>545</v>
      </c>
      <c r="E70" s="1353">
        <v>535</v>
      </c>
      <c r="F70" s="1353">
        <v>855</v>
      </c>
      <c r="G70" s="1353">
        <v>725</v>
      </c>
      <c r="H70" s="1353">
        <v>1580</v>
      </c>
      <c r="I70" s="1353">
        <v>8</v>
      </c>
      <c r="J70" s="1353">
        <v>103</v>
      </c>
      <c r="K70" s="1353">
        <v>111</v>
      </c>
      <c r="L70" s="1352">
        <v>18</v>
      </c>
    </row>
    <row r="71" spans="1:14" ht="21" customHeight="1">
      <c r="A71" s="1018" t="s">
        <v>357</v>
      </c>
      <c r="B71" s="1353">
        <v>9</v>
      </c>
      <c r="C71" s="1353">
        <v>567</v>
      </c>
      <c r="D71" s="1353">
        <v>538</v>
      </c>
      <c r="E71" s="1353">
        <v>528</v>
      </c>
      <c r="F71" s="1353">
        <v>854</v>
      </c>
      <c r="G71" s="1353">
        <v>779</v>
      </c>
      <c r="H71" s="1353">
        <v>1633</v>
      </c>
      <c r="I71" s="1353">
        <v>6</v>
      </c>
      <c r="J71" s="1353">
        <v>124</v>
      </c>
      <c r="K71" s="1353">
        <v>130</v>
      </c>
      <c r="L71" s="1352">
        <v>16</v>
      </c>
    </row>
    <row r="72" spans="1:14" ht="21" customHeight="1">
      <c r="A72" s="1018" t="s">
        <v>356</v>
      </c>
      <c r="B72" s="1353">
        <v>9</v>
      </c>
      <c r="C72" s="1353">
        <v>529</v>
      </c>
      <c r="D72" s="1353">
        <v>588</v>
      </c>
      <c r="E72" s="1353">
        <v>522</v>
      </c>
      <c r="F72" s="1353">
        <v>852</v>
      </c>
      <c r="G72" s="1353">
        <v>787</v>
      </c>
      <c r="H72" s="1353">
        <v>1639</v>
      </c>
      <c r="I72" s="1353">
        <v>7</v>
      </c>
      <c r="J72" s="1353">
        <v>124</v>
      </c>
      <c r="K72" s="1353">
        <v>131</v>
      </c>
      <c r="L72" s="1352">
        <v>15</v>
      </c>
    </row>
    <row r="73" spans="1:14" ht="21" customHeight="1">
      <c r="A73" s="1018" t="s">
        <v>355</v>
      </c>
      <c r="B73" s="1353">
        <v>10</v>
      </c>
      <c r="C73" s="1353">
        <v>602</v>
      </c>
      <c r="D73" s="1353">
        <v>588</v>
      </c>
      <c r="E73" s="1353">
        <v>580</v>
      </c>
      <c r="F73" s="1353">
        <v>918</v>
      </c>
      <c r="G73" s="1353">
        <v>852</v>
      </c>
      <c r="H73" s="1353">
        <v>1770</v>
      </c>
      <c r="I73" s="1353">
        <v>10</v>
      </c>
      <c r="J73" s="1353">
        <v>117</v>
      </c>
      <c r="K73" s="1353">
        <v>127</v>
      </c>
      <c r="L73" s="1352">
        <v>14</v>
      </c>
    </row>
    <row r="74" spans="1:14" ht="21" customHeight="1">
      <c r="A74" s="1018" t="s">
        <v>12</v>
      </c>
      <c r="B74" s="1353">
        <v>9</v>
      </c>
      <c r="C74" s="1353">
        <v>588</v>
      </c>
      <c r="D74" s="1353">
        <v>667</v>
      </c>
      <c r="E74" s="1353">
        <v>586</v>
      </c>
      <c r="F74" s="1353">
        <v>989</v>
      </c>
      <c r="G74" s="1353">
        <v>852</v>
      </c>
      <c r="H74" s="1353">
        <v>1841</v>
      </c>
      <c r="I74" s="1353">
        <v>9</v>
      </c>
      <c r="J74" s="1353">
        <v>125</v>
      </c>
      <c r="K74" s="1353">
        <v>134</v>
      </c>
      <c r="L74" s="1352">
        <v>17</v>
      </c>
    </row>
    <row r="75" spans="1:14" ht="21" customHeight="1">
      <c r="A75" s="1018" t="s">
        <v>11</v>
      </c>
      <c r="B75" s="1353">
        <v>9</v>
      </c>
      <c r="C75" s="1353">
        <v>636</v>
      </c>
      <c r="D75" s="1353">
        <v>649</v>
      </c>
      <c r="E75" s="1353">
        <v>667</v>
      </c>
      <c r="F75" s="1353">
        <v>1029</v>
      </c>
      <c r="G75" s="1353">
        <v>923</v>
      </c>
      <c r="H75" s="1353">
        <v>1952</v>
      </c>
      <c r="I75" s="1353">
        <v>11</v>
      </c>
      <c r="J75" s="1353">
        <v>120</v>
      </c>
      <c r="K75" s="1353">
        <v>131</v>
      </c>
      <c r="L75" s="1352">
        <v>19</v>
      </c>
    </row>
    <row r="76" spans="1:14" ht="21" customHeight="1">
      <c r="A76" s="1018" t="s">
        <v>10</v>
      </c>
      <c r="B76" s="1353">
        <v>10</v>
      </c>
      <c r="C76" s="1353">
        <v>645</v>
      </c>
      <c r="D76" s="1353">
        <v>687</v>
      </c>
      <c r="E76" s="1353">
        <v>655</v>
      </c>
      <c r="F76" s="1353">
        <v>1055</v>
      </c>
      <c r="G76" s="1353">
        <v>932</v>
      </c>
      <c r="H76" s="1353">
        <v>1987</v>
      </c>
      <c r="I76" s="1353">
        <v>12</v>
      </c>
      <c r="J76" s="1353">
        <v>129</v>
      </c>
      <c r="K76" s="1353">
        <v>139</v>
      </c>
      <c r="L76" s="1352">
        <v>19</v>
      </c>
    </row>
    <row r="77" spans="1:14" ht="21" customHeight="1">
      <c r="A77" s="1018" t="s">
        <v>9</v>
      </c>
      <c r="B77" s="1353">
        <v>10</v>
      </c>
      <c r="C77" s="1353">
        <v>687</v>
      </c>
      <c r="D77" s="1353">
        <v>681</v>
      </c>
      <c r="E77" s="1353">
        <v>663</v>
      </c>
      <c r="F77" s="1353">
        <v>1063</v>
      </c>
      <c r="G77" s="1353">
        <v>968</v>
      </c>
      <c r="H77" s="1353">
        <v>2031</v>
      </c>
      <c r="I77" s="1353">
        <v>14</v>
      </c>
      <c r="J77" s="1353">
        <v>128</v>
      </c>
      <c r="K77" s="1353">
        <v>142</v>
      </c>
      <c r="L77" s="1352">
        <v>24</v>
      </c>
    </row>
    <row r="78" spans="1:14" ht="21" customHeight="1">
      <c r="A78" s="1018" t="s">
        <v>8</v>
      </c>
      <c r="B78" s="1353">
        <v>10</v>
      </c>
      <c r="C78" s="1353">
        <v>710</v>
      </c>
      <c r="D78" s="1353">
        <v>711</v>
      </c>
      <c r="E78" s="1353">
        <v>669</v>
      </c>
      <c r="F78" s="1353">
        <v>1081</v>
      </c>
      <c r="G78" s="1353">
        <v>1009</v>
      </c>
      <c r="H78" s="1353">
        <v>2090</v>
      </c>
      <c r="I78" s="1353">
        <v>15</v>
      </c>
      <c r="J78" s="1353">
        <v>134</v>
      </c>
      <c r="K78" s="1353">
        <v>149</v>
      </c>
      <c r="L78" s="1352">
        <v>25</v>
      </c>
    </row>
    <row r="79" spans="1:14" ht="21" customHeight="1">
      <c r="A79" s="1018" t="s">
        <v>7</v>
      </c>
      <c r="B79" s="1353">
        <v>10</v>
      </c>
      <c r="C79" s="1353">
        <v>737</v>
      </c>
      <c r="D79" s="1353">
        <v>727</v>
      </c>
      <c r="E79" s="1353">
        <v>710</v>
      </c>
      <c r="F79" s="1353">
        <v>1120</v>
      </c>
      <c r="G79" s="1353">
        <v>1054</v>
      </c>
      <c r="H79" s="1353">
        <v>2174</v>
      </c>
      <c r="I79" s="1353">
        <v>14</v>
      </c>
      <c r="J79" s="1353">
        <v>139</v>
      </c>
      <c r="K79" s="1353">
        <v>153</v>
      </c>
      <c r="L79" s="1352">
        <v>24</v>
      </c>
      <c r="N79" s="1349"/>
    </row>
    <row r="80" spans="1:14" ht="21" customHeight="1">
      <c r="A80" s="1018" t="s">
        <v>6</v>
      </c>
      <c r="B80" s="1353">
        <v>10</v>
      </c>
      <c r="C80" s="1353">
        <v>743</v>
      </c>
      <c r="D80" s="1353">
        <v>766</v>
      </c>
      <c r="E80" s="1353">
        <v>742</v>
      </c>
      <c r="F80" s="1353">
        <v>1153</v>
      </c>
      <c r="G80" s="1353">
        <v>1098</v>
      </c>
      <c r="H80" s="1353">
        <v>2251</v>
      </c>
      <c r="I80" s="1353">
        <v>16</v>
      </c>
      <c r="J80" s="1353">
        <v>132</v>
      </c>
      <c r="K80" s="1353">
        <v>148</v>
      </c>
      <c r="L80" s="1352">
        <v>27</v>
      </c>
      <c r="N80" s="1349"/>
    </row>
    <row r="81" spans="1:14" s="9" customFormat="1" ht="21" customHeight="1">
      <c r="A81" s="1018" t="s">
        <v>5</v>
      </c>
      <c r="B81" s="1353">
        <v>8</v>
      </c>
      <c r="C81" s="1353">
        <v>601</v>
      </c>
      <c r="D81" s="1353">
        <v>603</v>
      </c>
      <c r="E81" s="1353">
        <v>601</v>
      </c>
      <c r="F81" s="1353">
        <v>940</v>
      </c>
      <c r="G81" s="1353">
        <v>865</v>
      </c>
      <c r="H81" s="1353">
        <v>1805</v>
      </c>
      <c r="I81" s="1353">
        <v>15</v>
      </c>
      <c r="J81" s="1353">
        <v>105</v>
      </c>
      <c r="K81" s="1353">
        <v>120</v>
      </c>
      <c r="L81" s="1352">
        <v>16</v>
      </c>
      <c r="N81" s="1349"/>
    </row>
    <row r="82" spans="1:14" s="9" customFormat="1" ht="21" customHeight="1">
      <c r="A82" s="1018" t="s">
        <v>4</v>
      </c>
      <c r="B82" s="1353">
        <v>8</v>
      </c>
      <c r="C82" s="1353">
        <v>626</v>
      </c>
      <c r="D82" s="1353">
        <v>593</v>
      </c>
      <c r="E82" s="1353">
        <v>601</v>
      </c>
      <c r="F82" s="1353">
        <v>903</v>
      </c>
      <c r="G82" s="1353">
        <v>917</v>
      </c>
      <c r="H82" s="1353">
        <v>1820</v>
      </c>
      <c r="I82" s="1353">
        <v>16</v>
      </c>
      <c r="J82" s="1353">
        <v>108</v>
      </c>
      <c r="K82" s="1353">
        <v>124</v>
      </c>
      <c r="L82" s="1352">
        <v>22</v>
      </c>
      <c r="N82" s="1349"/>
    </row>
    <row r="83" spans="1:14" s="10" customFormat="1" ht="21" customHeight="1">
      <c r="A83" s="1018" t="s">
        <v>3</v>
      </c>
      <c r="B83" s="1353">
        <v>8</v>
      </c>
      <c r="C83" s="1353">
        <v>608</v>
      </c>
      <c r="D83" s="1353">
        <v>618</v>
      </c>
      <c r="E83" s="1353">
        <v>596</v>
      </c>
      <c r="F83" s="1353">
        <v>912</v>
      </c>
      <c r="G83" s="1353">
        <v>910</v>
      </c>
      <c r="H83" s="1353">
        <v>1822</v>
      </c>
      <c r="I83" s="1353">
        <v>15</v>
      </c>
      <c r="J83" s="1353">
        <v>117</v>
      </c>
      <c r="K83" s="1353">
        <v>132</v>
      </c>
      <c r="L83" s="1352">
        <v>23</v>
      </c>
      <c r="N83" s="1349"/>
    </row>
    <row r="84" spans="1:14" s="9" customFormat="1" ht="21" customHeight="1">
      <c r="A84" s="1018" t="s">
        <v>2</v>
      </c>
      <c r="B84" s="1353">
        <v>8</v>
      </c>
      <c r="C84" s="1353">
        <v>588</v>
      </c>
      <c r="D84" s="1353">
        <v>599</v>
      </c>
      <c r="E84" s="1353">
        <v>622</v>
      </c>
      <c r="F84" s="1353">
        <v>895</v>
      </c>
      <c r="G84" s="1353">
        <v>914</v>
      </c>
      <c r="H84" s="1353">
        <v>1809</v>
      </c>
      <c r="I84" s="1353">
        <v>18</v>
      </c>
      <c r="J84" s="1353">
        <v>129</v>
      </c>
      <c r="K84" s="1353">
        <v>147</v>
      </c>
      <c r="L84" s="1352">
        <v>20</v>
      </c>
      <c r="M84" s="10"/>
      <c r="N84" s="1349"/>
    </row>
    <row r="85" spans="1:14" s="9" customFormat="1" ht="21" customHeight="1">
      <c r="A85" s="1018" t="s">
        <v>914</v>
      </c>
      <c r="B85" s="1353">
        <v>8</v>
      </c>
      <c r="C85" s="1353">
        <v>581</v>
      </c>
      <c r="D85" s="1353">
        <v>606</v>
      </c>
      <c r="E85" s="1353">
        <v>592</v>
      </c>
      <c r="F85" s="1353">
        <v>884</v>
      </c>
      <c r="G85" s="1353">
        <v>895</v>
      </c>
      <c r="H85" s="1353">
        <v>1779</v>
      </c>
      <c r="I85" s="1353">
        <v>18</v>
      </c>
      <c r="J85" s="1353">
        <v>136</v>
      </c>
      <c r="K85" s="1353">
        <v>154</v>
      </c>
      <c r="L85" s="1352">
        <v>35</v>
      </c>
      <c r="M85" s="10"/>
      <c r="N85" s="1349"/>
    </row>
    <row r="86" spans="1:14" s="9" customFormat="1" ht="21" customHeight="1" thickBot="1">
      <c r="A86" s="1015" t="s">
        <v>0</v>
      </c>
      <c r="B86" s="1351">
        <v>8</v>
      </c>
      <c r="C86" s="1351">
        <v>585</v>
      </c>
      <c r="D86" s="1351">
        <v>585</v>
      </c>
      <c r="E86" s="1351">
        <v>602</v>
      </c>
      <c r="F86" s="1351">
        <v>911</v>
      </c>
      <c r="G86" s="1351">
        <v>861</v>
      </c>
      <c r="H86" s="1351">
        <v>1772</v>
      </c>
      <c r="I86" s="1351">
        <v>17</v>
      </c>
      <c r="J86" s="1351">
        <v>133</v>
      </c>
      <c r="K86" s="1351">
        <v>150</v>
      </c>
      <c r="L86" s="1350">
        <v>28</v>
      </c>
      <c r="M86" s="10"/>
      <c r="N86" s="1349"/>
    </row>
    <row r="87" spans="1:14" ht="20.25" customHeight="1">
      <c r="A87" s="1065"/>
      <c r="L87" s="14" t="s">
        <v>1876</v>
      </c>
      <c r="N87" s="1349"/>
    </row>
    <row r="88" spans="1:14" ht="10.5" customHeight="1">
      <c r="N88" s="1349"/>
    </row>
    <row r="89" spans="1:14" ht="18" customHeight="1">
      <c r="A89" s="1348"/>
      <c r="B89" s="1348"/>
      <c r="C89" s="1348"/>
      <c r="D89" s="1348"/>
      <c r="E89" s="1348"/>
      <c r="F89" s="1348"/>
      <c r="G89" s="1348"/>
      <c r="H89" s="1348"/>
      <c r="I89" s="1348"/>
      <c r="J89" s="1348"/>
      <c r="K89" s="1348"/>
      <c r="L89" s="1348"/>
    </row>
    <row r="90" spans="1:14" ht="15" customHeight="1">
      <c r="A90" s="13"/>
      <c r="B90" s="13"/>
      <c r="C90" s="13"/>
      <c r="D90" s="13"/>
      <c r="E90" s="13"/>
      <c r="F90" s="13"/>
      <c r="G90" s="13"/>
      <c r="H90" s="13"/>
      <c r="I90" s="13"/>
      <c r="J90" s="13"/>
      <c r="K90" s="13"/>
      <c r="L90" s="13"/>
    </row>
    <row r="91" spans="1:14" ht="15" customHeight="1">
      <c r="A91" s="1348"/>
      <c r="B91" s="1348"/>
      <c r="C91" s="1348"/>
      <c r="D91" s="1348"/>
      <c r="E91" s="1348"/>
      <c r="F91" s="1348"/>
      <c r="G91" s="1348"/>
      <c r="H91" s="1348"/>
      <c r="I91" s="1348"/>
      <c r="J91" s="1348"/>
      <c r="K91" s="1348"/>
      <c r="L91" s="1348"/>
    </row>
    <row r="92" spans="1:14" ht="19.5" customHeight="1">
      <c r="A92" s="437"/>
      <c r="B92" s="437"/>
      <c r="C92" s="437"/>
      <c r="D92" s="437"/>
      <c r="E92" s="437"/>
      <c r="F92" s="437"/>
      <c r="G92" s="437"/>
      <c r="H92" s="437"/>
      <c r="I92" s="437"/>
      <c r="J92" s="437"/>
      <c r="K92" s="437"/>
      <c r="L92" s="437"/>
    </row>
    <row r="93" spans="1:14" ht="21" customHeight="1">
      <c r="A93" s="437"/>
      <c r="B93" s="437"/>
      <c r="C93" s="437"/>
      <c r="D93" s="437"/>
      <c r="E93" s="437"/>
      <c r="F93" s="437"/>
      <c r="G93" s="437"/>
      <c r="H93" s="437"/>
      <c r="I93" s="437"/>
      <c r="J93" s="437"/>
      <c r="K93" s="437"/>
      <c r="L93" s="437"/>
    </row>
    <row r="94" spans="1:14" ht="21" customHeight="1">
      <c r="L94" s="399"/>
    </row>
    <row r="95" spans="1:14" ht="21" customHeight="1"/>
    <row r="96" spans="1:14"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sheetData>
  <mergeCells count="18">
    <mergeCell ref="C5:C6"/>
    <mergeCell ref="C4:H4"/>
    <mergeCell ref="D5:D6"/>
    <mergeCell ref="E5:E6"/>
    <mergeCell ref="L4:L6"/>
    <mergeCell ref="I4:K4"/>
    <mergeCell ref="I5:I6"/>
    <mergeCell ref="J5:J6"/>
    <mergeCell ref="K5:K6"/>
    <mergeCell ref="I56:L56"/>
    <mergeCell ref="C57:H57"/>
    <mergeCell ref="L57:L59"/>
    <mergeCell ref="C58:C59"/>
    <mergeCell ref="D58:D59"/>
    <mergeCell ref="E58:E59"/>
    <mergeCell ref="I58:I59"/>
    <mergeCell ref="J58:J59"/>
    <mergeCell ref="K58:K59"/>
  </mergeCells>
  <phoneticPr fontId="3"/>
  <pageMargins left="1.2598425196850394" right="0" top="1.1811023622047245" bottom="1.1811023622047245" header="0.51181102362204722" footer="0.51181102362204722"/>
  <pageSetup paperSize="9" scale="66" fitToHeight="2" orientation="portrait" r:id="rId1"/>
  <headerFooter alignWithMargins="0"/>
  <rowBreaks count="1" manualBreakCount="1">
    <brk id="54" max="11"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743E8-9A0C-43E1-967B-BE8F412B4E4E}">
  <sheetPr>
    <pageSetUpPr fitToPage="1"/>
  </sheetPr>
  <dimension ref="A1:L57"/>
  <sheetViews>
    <sheetView view="pageBreakPreview" zoomScale="85" zoomScaleNormal="85" zoomScaleSheetLayoutView="85" workbookViewId="0">
      <pane xSplit="1" ySplit="4" topLeftCell="B5" activePane="bottomRight" state="frozen"/>
      <selection pane="topRight" activeCell="B1" sqref="B1"/>
      <selection pane="bottomLeft" activeCell="A5" sqref="A5"/>
      <selection pane="bottomRight" activeCell="E20" sqref="E20"/>
    </sheetView>
  </sheetViews>
  <sheetFormatPr defaultRowHeight="13.5"/>
  <cols>
    <col min="1" max="1" width="11" style="1" customWidth="1"/>
    <col min="2" max="10" width="9.25" style="1" customWidth="1"/>
    <col min="11" max="16384" width="9" style="1"/>
  </cols>
  <sheetData>
    <row r="1" spans="1:10" ht="20.25" customHeight="1">
      <c r="A1" s="1237" t="s">
        <v>1915</v>
      </c>
    </row>
    <row r="2" spans="1:10" ht="18" customHeight="1" thickBot="1">
      <c r="H2" s="1" t="s">
        <v>1914</v>
      </c>
    </row>
    <row r="3" spans="1:10" ht="18" customHeight="1">
      <c r="A3" s="2037" t="s">
        <v>378</v>
      </c>
      <c r="B3" s="2010" t="s">
        <v>1913</v>
      </c>
      <c r="C3" s="2402" t="s">
        <v>1912</v>
      </c>
      <c r="D3" s="925" t="s">
        <v>1911</v>
      </c>
      <c r="E3" s="925"/>
      <c r="F3" s="196"/>
      <c r="G3" s="925" t="s">
        <v>1910</v>
      </c>
      <c r="H3" s="925"/>
      <c r="I3" s="196"/>
      <c r="J3" s="2335" t="s">
        <v>1909</v>
      </c>
    </row>
    <row r="4" spans="1:10" ht="18" customHeight="1" thickBot="1">
      <c r="A4" s="2039"/>
      <c r="B4" s="2011"/>
      <c r="C4" s="2220"/>
      <c r="D4" s="1384" t="s">
        <v>1908</v>
      </c>
      <c r="E4" s="1384" t="s">
        <v>1907</v>
      </c>
      <c r="F4" s="1384" t="s">
        <v>1659</v>
      </c>
      <c r="G4" s="1384" t="s">
        <v>1908</v>
      </c>
      <c r="H4" s="1384" t="s">
        <v>1907</v>
      </c>
      <c r="I4" s="1384" t="s">
        <v>1659</v>
      </c>
      <c r="J4" s="2336"/>
    </row>
    <row r="5" spans="1:10" ht="18" customHeight="1">
      <c r="A5" s="345" t="s">
        <v>1906</v>
      </c>
      <c r="B5" s="1849">
        <v>39</v>
      </c>
      <c r="C5" s="1849">
        <v>466</v>
      </c>
      <c r="D5" s="1849">
        <v>6593</v>
      </c>
      <c r="E5" s="1849">
        <v>6429</v>
      </c>
      <c r="F5" s="1849">
        <f t="shared" ref="F5:F21" si="0">SUM(D5:E5)</f>
        <v>13022</v>
      </c>
      <c r="G5" s="1849">
        <v>260</v>
      </c>
      <c r="H5" s="1849">
        <v>422</v>
      </c>
      <c r="I5" s="1849">
        <f t="shared" ref="I5:I17" si="1">SUM(G5:H5)</f>
        <v>682</v>
      </c>
      <c r="J5" s="1849">
        <v>77</v>
      </c>
    </row>
    <row r="6" spans="1:10" ht="18" customHeight="1">
      <c r="A6" s="345" t="s">
        <v>1905</v>
      </c>
      <c r="B6" s="1849">
        <v>39</v>
      </c>
      <c r="C6" s="1849">
        <v>457</v>
      </c>
      <c r="D6" s="1849">
        <v>6365</v>
      </c>
      <c r="E6" s="1849">
        <v>6202</v>
      </c>
      <c r="F6" s="1849">
        <f t="shared" si="0"/>
        <v>12567</v>
      </c>
      <c r="G6" s="1849">
        <v>259</v>
      </c>
      <c r="H6" s="1849">
        <v>439</v>
      </c>
      <c r="I6" s="1849">
        <f t="shared" si="1"/>
        <v>698</v>
      </c>
      <c r="J6" s="1849">
        <v>75</v>
      </c>
    </row>
    <row r="7" spans="1:10" ht="18" customHeight="1">
      <c r="A7" s="345" t="s">
        <v>954</v>
      </c>
      <c r="B7" s="1849">
        <v>39</v>
      </c>
      <c r="C7" s="1849">
        <v>453</v>
      </c>
      <c r="D7" s="1849">
        <v>6172</v>
      </c>
      <c r="E7" s="1849">
        <v>6082</v>
      </c>
      <c r="F7" s="1849">
        <f t="shared" si="0"/>
        <v>12254</v>
      </c>
      <c r="G7" s="1849">
        <v>237</v>
      </c>
      <c r="H7" s="1849">
        <v>436</v>
      </c>
      <c r="I7" s="1849">
        <f t="shared" si="1"/>
        <v>673</v>
      </c>
      <c r="J7" s="1849">
        <v>78</v>
      </c>
    </row>
    <row r="8" spans="1:10" ht="18" customHeight="1">
      <c r="A8" s="345" t="s">
        <v>385</v>
      </c>
      <c r="B8" s="1849">
        <v>39</v>
      </c>
      <c r="C8" s="1849">
        <v>449</v>
      </c>
      <c r="D8" s="1849">
        <v>6048</v>
      </c>
      <c r="E8" s="1849">
        <v>6018</v>
      </c>
      <c r="F8" s="1849">
        <f t="shared" si="0"/>
        <v>12066</v>
      </c>
      <c r="G8" s="1849">
        <v>235</v>
      </c>
      <c r="H8" s="1849">
        <v>438</v>
      </c>
      <c r="I8" s="1849">
        <f t="shared" si="1"/>
        <v>673</v>
      </c>
      <c r="J8" s="1849">
        <v>77</v>
      </c>
    </row>
    <row r="9" spans="1:10" ht="18" customHeight="1">
      <c r="A9" s="345" t="s">
        <v>927</v>
      </c>
      <c r="B9" s="1849">
        <v>39</v>
      </c>
      <c r="C9" s="1849">
        <v>436</v>
      </c>
      <c r="D9" s="1849">
        <v>6060</v>
      </c>
      <c r="E9" s="1849">
        <v>5868</v>
      </c>
      <c r="F9" s="1849">
        <f t="shared" si="0"/>
        <v>11928</v>
      </c>
      <c r="G9" s="1849">
        <v>232</v>
      </c>
      <c r="H9" s="1849">
        <v>433</v>
      </c>
      <c r="I9" s="1849">
        <f t="shared" si="1"/>
        <v>665</v>
      </c>
      <c r="J9" s="1849">
        <v>77</v>
      </c>
    </row>
    <row r="10" spans="1:10" ht="18" customHeight="1">
      <c r="A10" s="345" t="s">
        <v>20</v>
      </c>
      <c r="B10" s="1849">
        <v>39</v>
      </c>
      <c r="C10" s="1849">
        <v>431</v>
      </c>
      <c r="D10" s="1849">
        <v>6085</v>
      </c>
      <c r="E10" s="1849">
        <v>5723</v>
      </c>
      <c r="F10" s="1849">
        <f t="shared" si="0"/>
        <v>11808</v>
      </c>
      <c r="G10" s="1849">
        <v>231</v>
      </c>
      <c r="H10" s="1849">
        <v>432</v>
      </c>
      <c r="I10" s="1849">
        <f t="shared" si="1"/>
        <v>663</v>
      </c>
      <c r="J10" s="1849">
        <v>82</v>
      </c>
    </row>
    <row r="11" spans="1:10" ht="18" customHeight="1">
      <c r="A11" s="345" t="s">
        <v>1621</v>
      </c>
      <c r="B11" s="1850">
        <v>39</v>
      </c>
      <c r="C11" s="1849">
        <v>441</v>
      </c>
      <c r="D11" s="1849">
        <v>6154</v>
      </c>
      <c r="E11" s="1849">
        <v>5663</v>
      </c>
      <c r="F11" s="1849">
        <f t="shared" si="0"/>
        <v>11817</v>
      </c>
      <c r="G11" s="1849">
        <v>241</v>
      </c>
      <c r="H11" s="1849">
        <v>433</v>
      </c>
      <c r="I11" s="1849">
        <f t="shared" si="1"/>
        <v>674</v>
      </c>
      <c r="J11" s="1849">
        <v>76</v>
      </c>
    </row>
    <row r="12" spans="1:10" ht="18" customHeight="1">
      <c r="A12" s="345" t="s">
        <v>1620</v>
      </c>
      <c r="B12" s="1850">
        <v>39</v>
      </c>
      <c r="C12" s="1849">
        <v>445</v>
      </c>
      <c r="D12" s="1849">
        <v>6221</v>
      </c>
      <c r="E12" s="1849">
        <v>5707</v>
      </c>
      <c r="F12" s="1851">
        <f t="shared" si="0"/>
        <v>11928</v>
      </c>
      <c r="G12" s="1849">
        <v>232</v>
      </c>
      <c r="H12" s="1849">
        <v>446</v>
      </c>
      <c r="I12" s="1849">
        <f t="shared" si="1"/>
        <v>678</v>
      </c>
      <c r="J12" s="1849">
        <v>78</v>
      </c>
    </row>
    <row r="13" spans="1:10" ht="18" customHeight="1">
      <c r="A13" s="345" t="s">
        <v>1619</v>
      </c>
      <c r="B13" s="1850">
        <v>39</v>
      </c>
      <c r="C13" s="1849">
        <v>454</v>
      </c>
      <c r="D13" s="1849">
        <v>6332</v>
      </c>
      <c r="E13" s="1849">
        <v>5743</v>
      </c>
      <c r="F13" s="1849">
        <f t="shared" si="0"/>
        <v>12075</v>
      </c>
      <c r="G13" s="1849">
        <v>239</v>
      </c>
      <c r="H13" s="1849">
        <v>460</v>
      </c>
      <c r="I13" s="1849">
        <f t="shared" si="1"/>
        <v>699</v>
      </c>
      <c r="J13" s="1849">
        <v>71</v>
      </c>
    </row>
    <row r="14" spans="1:10" ht="18" customHeight="1">
      <c r="A14" s="345" t="s">
        <v>16</v>
      </c>
      <c r="B14" s="1849">
        <v>39</v>
      </c>
      <c r="C14" s="1849">
        <v>454</v>
      </c>
      <c r="D14" s="1849">
        <v>6350</v>
      </c>
      <c r="E14" s="1849">
        <v>5842</v>
      </c>
      <c r="F14" s="1849">
        <f t="shared" si="0"/>
        <v>12192</v>
      </c>
      <c r="G14" s="1849">
        <v>237</v>
      </c>
      <c r="H14" s="1849">
        <v>470</v>
      </c>
      <c r="I14" s="1849">
        <f t="shared" si="1"/>
        <v>707</v>
      </c>
      <c r="J14" s="1849">
        <v>72</v>
      </c>
    </row>
    <row r="15" spans="1:10" ht="18" customHeight="1">
      <c r="A15" s="345" t="s">
        <v>15</v>
      </c>
      <c r="B15" s="1849">
        <v>38</v>
      </c>
      <c r="C15" s="1849">
        <v>452</v>
      </c>
      <c r="D15" s="1849">
        <v>6368</v>
      </c>
      <c r="E15" s="1849">
        <v>5798</v>
      </c>
      <c r="F15" s="1849">
        <f t="shared" si="0"/>
        <v>12166</v>
      </c>
      <c r="G15" s="1849">
        <v>239</v>
      </c>
      <c r="H15" s="1849">
        <v>451</v>
      </c>
      <c r="I15" s="1849">
        <f t="shared" si="1"/>
        <v>690</v>
      </c>
      <c r="J15" s="1849">
        <v>76</v>
      </c>
    </row>
    <row r="16" spans="1:10" ht="18" customHeight="1">
      <c r="A16" s="345" t="s">
        <v>14</v>
      </c>
      <c r="B16" s="1849">
        <v>38</v>
      </c>
      <c r="C16" s="1849">
        <v>462</v>
      </c>
      <c r="D16" s="1849">
        <v>6477</v>
      </c>
      <c r="E16" s="1849">
        <v>5880</v>
      </c>
      <c r="F16" s="1849">
        <f t="shared" si="0"/>
        <v>12357</v>
      </c>
      <c r="G16" s="1849">
        <v>237</v>
      </c>
      <c r="H16" s="1849">
        <v>468</v>
      </c>
      <c r="I16" s="1849">
        <f t="shared" si="1"/>
        <v>705</v>
      </c>
      <c r="J16" s="1849">
        <v>62</v>
      </c>
    </row>
    <row r="17" spans="1:12" ht="18" customHeight="1">
      <c r="A17" s="345" t="s">
        <v>13</v>
      </c>
      <c r="B17" s="1849">
        <v>38</v>
      </c>
      <c r="C17" s="1849">
        <v>466</v>
      </c>
      <c r="D17" s="1849">
        <v>6406</v>
      </c>
      <c r="E17" s="1849">
        <v>5959</v>
      </c>
      <c r="F17" s="1849">
        <f t="shared" si="0"/>
        <v>12365</v>
      </c>
      <c r="G17" s="1849">
        <v>253</v>
      </c>
      <c r="H17" s="1849">
        <v>455</v>
      </c>
      <c r="I17" s="1849">
        <f t="shared" si="1"/>
        <v>708</v>
      </c>
      <c r="J17" s="1849">
        <v>61</v>
      </c>
      <c r="K17" s="44"/>
    </row>
    <row r="18" spans="1:12" ht="18" customHeight="1">
      <c r="A18" s="345" t="s">
        <v>12</v>
      </c>
      <c r="B18" s="1850">
        <v>37</v>
      </c>
      <c r="C18" s="1849">
        <v>479</v>
      </c>
      <c r="D18" s="1849">
        <v>6518</v>
      </c>
      <c r="E18" s="1849">
        <v>6120</v>
      </c>
      <c r="F18" s="1849">
        <f t="shared" si="0"/>
        <v>12638</v>
      </c>
      <c r="G18" s="1849">
        <v>259</v>
      </c>
      <c r="H18" s="1849">
        <v>472</v>
      </c>
      <c r="I18" s="1849">
        <v>731</v>
      </c>
      <c r="J18" s="1849">
        <v>60</v>
      </c>
    </row>
    <row r="19" spans="1:12" ht="18" customHeight="1">
      <c r="A19" s="345" t="s">
        <v>11</v>
      </c>
      <c r="B19" s="1852">
        <v>37</v>
      </c>
      <c r="C19" s="1851">
        <v>481</v>
      </c>
      <c r="D19" s="1851">
        <v>6601</v>
      </c>
      <c r="E19" s="1851">
        <v>6177</v>
      </c>
      <c r="F19" s="1851">
        <f t="shared" si="0"/>
        <v>12778</v>
      </c>
      <c r="G19" s="1851">
        <v>265</v>
      </c>
      <c r="H19" s="1851">
        <v>468</v>
      </c>
      <c r="I19" s="1851">
        <v>733</v>
      </c>
      <c r="J19" s="1851">
        <v>56</v>
      </c>
    </row>
    <row r="20" spans="1:12" ht="18" customHeight="1">
      <c r="A20" s="345" t="s">
        <v>10</v>
      </c>
      <c r="B20" s="948">
        <v>37</v>
      </c>
      <c r="C20" s="945">
        <v>493</v>
      </c>
      <c r="D20" s="945">
        <v>6695</v>
      </c>
      <c r="E20" s="945">
        <v>6237</v>
      </c>
      <c r="F20" s="945">
        <f t="shared" si="0"/>
        <v>12932</v>
      </c>
      <c r="G20" s="945">
        <v>267</v>
      </c>
      <c r="H20" s="945">
        <v>464</v>
      </c>
      <c r="I20" s="945">
        <v>731</v>
      </c>
      <c r="J20" s="945">
        <v>55</v>
      </c>
    </row>
    <row r="21" spans="1:12" ht="18" customHeight="1">
      <c r="A21" s="345" t="s">
        <v>9</v>
      </c>
      <c r="B21" s="948">
        <v>37</v>
      </c>
      <c r="C21" s="945">
        <v>496</v>
      </c>
      <c r="D21" s="945">
        <v>6677</v>
      </c>
      <c r="E21" s="945">
        <v>6218</v>
      </c>
      <c r="F21" s="945">
        <f t="shared" si="0"/>
        <v>12895</v>
      </c>
      <c r="G21" s="945">
        <v>256</v>
      </c>
      <c r="H21" s="945">
        <v>520</v>
      </c>
      <c r="I21" s="945">
        <v>776</v>
      </c>
      <c r="J21" s="945">
        <v>55</v>
      </c>
    </row>
    <row r="22" spans="1:12" ht="18" customHeight="1">
      <c r="A22" s="345" t="s">
        <v>8</v>
      </c>
      <c r="B22" s="948">
        <v>38</v>
      </c>
      <c r="C22" s="945">
        <v>505</v>
      </c>
      <c r="D22" s="945">
        <v>6709</v>
      </c>
      <c r="E22" s="945">
        <v>6224</v>
      </c>
      <c r="F22" s="945">
        <v>12933</v>
      </c>
      <c r="G22" s="945">
        <v>276</v>
      </c>
      <c r="H22" s="945">
        <v>542</v>
      </c>
      <c r="I22" s="945">
        <v>818</v>
      </c>
      <c r="J22" s="945">
        <v>55</v>
      </c>
    </row>
    <row r="23" spans="1:12" ht="18" customHeight="1">
      <c r="A23" s="345" t="s">
        <v>7</v>
      </c>
      <c r="B23" s="948">
        <v>37</v>
      </c>
      <c r="C23" s="945">
        <v>510</v>
      </c>
      <c r="D23" s="945">
        <v>6768</v>
      </c>
      <c r="E23" s="945">
        <v>6279</v>
      </c>
      <c r="F23" s="945">
        <f t="shared" ref="F23:F30" si="2">SUM(D23:E23)</f>
        <v>13047</v>
      </c>
      <c r="G23" s="945">
        <v>270</v>
      </c>
      <c r="H23" s="945">
        <v>552</v>
      </c>
      <c r="I23" s="945">
        <v>822</v>
      </c>
      <c r="J23" s="945">
        <v>54</v>
      </c>
    </row>
    <row r="24" spans="1:12" ht="18" customHeight="1">
      <c r="A24" s="345" t="s">
        <v>6</v>
      </c>
      <c r="B24" s="948">
        <v>37</v>
      </c>
      <c r="C24" s="945">
        <v>530</v>
      </c>
      <c r="D24" s="945">
        <v>6852</v>
      </c>
      <c r="E24" s="945">
        <v>6383</v>
      </c>
      <c r="F24" s="945">
        <f t="shared" si="2"/>
        <v>13235</v>
      </c>
      <c r="G24" s="945">
        <v>269</v>
      </c>
      <c r="H24" s="945">
        <v>564</v>
      </c>
      <c r="I24" s="945">
        <v>833</v>
      </c>
      <c r="J24" s="945">
        <v>51</v>
      </c>
    </row>
    <row r="25" spans="1:12" ht="18" customHeight="1">
      <c r="A25" s="345" t="s">
        <v>5</v>
      </c>
      <c r="B25" s="948">
        <v>37</v>
      </c>
      <c r="C25" s="945">
        <v>537</v>
      </c>
      <c r="D25" s="945">
        <v>6980</v>
      </c>
      <c r="E25" s="945">
        <v>6478</v>
      </c>
      <c r="F25" s="945">
        <f t="shared" si="2"/>
        <v>13458</v>
      </c>
      <c r="G25" s="945">
        <v>286</v>
      </c>
      <c r="H25" s="945">
        <v>582</v>
      </c>
      <c r="I25" s="945">
        <v>868</v>
      </c>
      <c r="J25" s="945">
        <v>53</v>
      </c>
    </row>
    <row r="26" spans="1:12" ht="18" customHeight="1">
      <c r="A26" s="1383" t="s">
        <v>4</v>
      </c>
      <c r="B26" s="1852">
        <v>36</v>
      </c>
      <c r="C26" s="1851">
        <v>503</v>
      </c>
      <c r="D26" s="1851">
        <v>6445</v>
      </c>
      <c r="E26" s="1851">
        <v>5914</v>
      </c>
      <c r="F26" s="1851">
        <f t="shared" si="2"/>
        <v>12359</v>
      </c>
      <c r="G26" s="1851">
        <v>268</v>
      </c>
      <c r="H26" s="1851">
        <v>548</v>
      </c>
      <c r="I26" s="1851">
        <v>816</v>
      </c>
      <c r="J26" s="1851">
        <v>50</v>
      </c>
    </row>
    <row r="27" spans="1:12" s="9" customFormat="1" ht="18" customHeight="1">
      <c r="A27" s="1383" t="s">
        <v>3</v>
      </c>
      <c r="B27" s="1852">
        <v>36</v>
      </c>
      <c r="C27" s="1851">
        <v>513</v>
      </c>
      <c r="D27" s="1851">
        <v>6462</v>
      </c>
      <c r="E27" s="1851">
        <v>6045</v>
      </c>
      <c r="F27" s="1851">
        <f t="shared" si="2"/>
        <v>12507</v>
      </c>
      <c r="G27" s="1851">
        <v>269</v>
      </c>
      <c r="H27" s="1851">
        <v>553</v>
      </c>
      <c r="I27" s="1851">
        <v>822</v>
      </c>
      <c r="J27" s="1851">
        <v>47</v>
      </c>
    </row>
    <row r="28" spans="1:12" s="9" customFormat="1" ht="18" customHeight="1">
      <c r="A28" s="1383" t="s">
        <v>2</v>
      </c>
      <c r="B28" s="1852">
        <v>29</v>
      </c>
      <c r="C28" s="1851">
        <v>447</v>
      </c>
      <c r="D28" s="1851">
        <v>5718</v>
      </c>
      <c r="E28" s="1851">
        <v>5380</v>
      </c>
      <c r="F28" s="1851">
        <f t="shared" si="2"/>
        <v>11098</v>
      </c>
      <c r="G28" s="1851">
        <v>227</v>
      </c>
      <c r="H28" s="1851">
        <v>469</v>
      </c>
      <c r="I28" s="1851">
        <f>SUM(G28:H28)</f>
        <v>696</v>
      </c>
      <c r="J28" s="1851">
        <v>36</v>
      </c>
    </row>
    <row r="29" spans="1:12" s="9" customFormat="1" ht="18" customHeight="1">
      <c r="A29" s="1383" t="s">
        <v>914</v>
      </c>
      <c r="B29" s="1852">
        <v>29</v>
      </c>
      <c r="C29" s="1851">
        <v>445</v>
      </c>
      <c r="D29" s="1851">
        <v>5662</v>
      </c>
      <c r="E29" s="1851">
        <v>5356</v>
      </c>
      <c r="F29" s="1851">
        <f t="shared" si="2"/>
        <v>11018</v>
      </c>
      <c r="G29" s="1851">
        <v>253</v>
      </c>
      <c r="H29" s="1851">
        <v>471</v>
      </c>
      <c r="I29" s="1851">
        <f>SUM(G29:H29)</f>
        <v>724</v>
      </c>
      <c r="J29" s="1851">
        <v>32</v>
      </c>
    </row>
    <row r="30" spans="1:12" s="9" customFormat="1" ht="18" customHeight="1" thickBot="1">
      <c r="A30" s="1382" t="s">
        <v>0</v>
      </c>
      <c r="B30" s="1853">
        <v>29</v>
      </c>
      <c r="C30" s="1854">
        <v>445</v>
      </c>
      <c r="D30" s="1854">
        <v>5602</v>
      </c>
      <c r="E30" s="1854">
        <v>5280</v>
      </c>
      <c r="F30" s="1854">
        <f t="shared" si="2"/>
        <v>10882</v>
      </c>
      <c r="G30" s="1854">
        <v>251</v>
      </c>
      <c r="H30" s="1854">
        <v>485</v>
      </c>
      <c r="I30" s="1854">
        <f>SUM(G30:H30)</f>
        <v>736</v>
      </c>
      <c r="J30" s="1854">
        <v>29</v>
      </c>
    </row>
    <row r="31" spans="1:12">
      <c r="J31" s="7" t="s">
        <v>1904</v>
      </c>
      <c r="L31" s="44"/>
    </row>
    <row r="57" spans="1:1">
      <c r="A57" s="1" t="s">
        <v>1903</v>
      </c>
    </row>
  </sheetData>
  <mergeCells count="4">
    <mergeCell ref="B3:B4"/>
    <mergeCell ref="C3:C4"/>
    <mergeCell ref="J3:J4"/>
    <mergeCell ref="A3:A4"/>
  </mergeCells>
  <phoneticPr fontId="3"/>
  <pageMargins left="0.98425196850393704" right="0.98425196850393704" top="0.98425196850393704" bottom="0.59055118110236227" header="0.51181102362204722" footer="0.51181102362204722"/>
  <pageSetup paperSize="9" scale="80" fitToWidth="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C95A5-7EB4-4003-A7A3-4AFF37984D33}">
  <dimension ref="A1:K363"/>
  <sheetViews>
    <sheetView view="pageBreakPreview" zoomScaleNormal="100" zoomScaleSheetLayoutView="100" workbookViewId="0">
      <selection activeCell="H19" sqref="H19"/>
    </sheetView>
  </sheetViews>
  <sheetFormatPr defaultRowHeight="13.5"/>
  <cols>
    <col min="1" max="6" width="13.875" style="1" customWidth="1"/>
    <col min="7" max="16384" width="9" style="1"/>
  </cols>
  <sheetData>
    <row r="1" spans="1:6" s="10" customFormat="1">
      <c r="A1" s="26" t="s">
        <v>351</v>
      </c>
      <c r="B1" s="26"/>
    </row>
    <row r="2" spans="1:6" s="10" customFormat="1" ht="16.5" customHeight="1">
      <c r="A2" s="43" t="s">
        <v>350</v>
      </c>
      <c r="B2" s="43"/>
    </row>
    <row r="3" spans="1:6" s="10" customFormat="1" ht="16.5" customHeight="1">
      <c r="A3" s="43" t="s">
        <v>27</v>
      </c>
      <c r="B3" s="43"/>
    </row>
    <row r="4" spans="1:6" s="10" customFormat="1" ht="16.5" customHeight="1">
      <c r="A4" s="43"/>
      <c r="B4" s="43"/>
    </row>
    <row r="5" spans="1:6" s="10" customFormat="1" ht="15.95" customHeight="1">
      <c r="A5" s="42" t="s">
        <v>349</v>
      </c>
      <c r="B5" s="42" t="s">
        <v>348</v>
      </c>
      <c r="C5" s="41" t="s">
        <v>347</v>
      </c>
      <c r="D5" s="41" t="s">
        <v>346</v>
      </c>
      <c r="E5" s="41" t="s">
        <v>345</v>
      </c>
      <c r="F5" s="40" t="s">
        <v>344</v>
      </c>
    </row>
    <row r="6" spans="1:6" ht="16.5" customHeight="1">
      <c r="A6" s="39" t="s">
        <v>343</v>
      </c>
      <c r="B6" s="35" t="s">
        <v>218</v>
      </c>
      <c r="C6" s="22">
        <v>49</v>
      </c>
      <c r="D6" s="22">
        <v>52</v>
      </c>
      <c r="E6" s="22">
        <v>101</v>
      </c>
      <c r="F6" s="22">
        <v>37</v>
      </c>
    </row>
    <row r="7" spans="1:6" ht="16.5" customHeight="1">
      <c r="A7" s="29" t="s">
        <v>342</v>
      </c>
      <c r="B7" s="35" t="s">
        <v>218</v>
      </c>
      <c r="C7" s="22">
        <v>238</v>
      </c>
      <c r="D7" s="22">
        <v>244</v>
      </c>
      <c r="E7" s="22">
        <v>482</v>
      </c>
      <c r="F7" s="22">
        <v>233</v>
      </c>
    </row>
    <row r="8" spans="1:6" ht="16.5" customHeight="1">
      <c r="A8" s="29" t="s">
        <v>341</v>
      </c>
      <c r="B8" s="35" t="s">
        <v>218</v>
      </c>
      <c r="C8" s="22">
        <v>141</v>
      </c>
      <c r="D8" s="22">
        <v>157</v>
      </c>
      <c r="E8" s="22">
        <v>298</v>
      </c>
      <c r="F8" s="22">
        <v>110</v>
      </c>
    </row>
    <row r="9" spans="1:6" ht="16.5" customHeight="1">
      <c r="A9" s="29" t="s">
        <v>340</v>
      </c>
      <c r="B9" s="35" t="s">
        <v>218</v>
      </c>
      <c r="C9" s="22">
        <v>22</v>
      </c>
      <c r="D9" s="22">
        <v>22</v>
      </c>
      <c r="E9" s="22">
        <v>44</v>
      </c>
      <c r="F9" s="22">
        <v>15</v>
      </c>
    </row>
    <row r="10" spans="1:6" ht="16.5" customHeight="1">
      <c r="A10" s="29" t="s">
        <v>339</v>
      </c>
      <c r="B10" s="35" t="s">
        <v>218</v>
      </c>
      <c r="C10" s="22">
        <v>628</v>
      </c>
      <c r="D10" s="22">
        <v>590</v>
      </c>
      <c r="E10" s="22">
        <v>1218</v>
      </c>
      <c r="F10" s="22">
        <v>453</v>
      </c>
    </row>
    <row r="11" spans="1:6" ht="16.5" customHeight="1">
      <c r="A11" s="29" t="s">
        <v>338</v>
      </c>
      <c r="B11" s="35" t="s">
        <v>218</v>
      </c>
      <c r="C11" s="22">
        <v>18</v>
      </c>
      <c r="D11" s="22">
        <v>12</v>
      </c>
      <c r="E11" s="22">
        <v>30</v>
      </c>
      <c r="F11" s="22">
        <v>20</v>
      </c>
    </row>
    <row r="12" spans="1:6" ht="16.5" customHeight="1">
      <c r="A12" s="29" t="s">
        <v>337</v>
      </c>
      <c r="B12" s="35" t="s">
        <v>218</v>
      </c>
      <c r="C12" s="22">
        <v>143</v>
      </c>
      <c r="D12" s="22">
        <v>135</v>
      </c>
      <c r="E12" s="22">
        <v>278</v>
      </c>
      <c r="F12" s="22">
        <v>101</v>
      </c>
    </row>
    <row r="13" spans="1:6" ht="16.5" customHeight="1">
      <c r="A13" s="29" t="s">
        <v>336</v>
      </c>
      <c r="B13" s="35" t="s">
        <v>218</v>
      </c>
      <c r="C13" s="22">
        <v>41</v>
      </c>
      <c r="D13" s="22">
        <v>40</v>
      </c>
      <c r="E13" s="22">
        <v>81</v>
      </c>
      <c r="F13" s="22">
        <v>33</v>
      </c>
    </row>
    <row r="14" spans="1:6" ht="16.5" customHeight="1">
      <c r="A14" s="29" t="s">
        <v>335</v>
      </c>
      <c r="B14" s="35" t="s">
        <v>218</v>
      </c>
      <c r="C14" s="22">
        <v>236</v>
      </c>
      <c r="D14" s="22">
        <v>211</v>
      </c>
      <c r="E14" s="22">
        <v>447</v>
      </c>
      <c r="F14" s="22">
        <v>185</v>
      </c>
    </row>
    <row r="15" spans="1:6" ht="16.5" customHeight="1">
      <c r="A15" s="29" t="s">
        <v>334</v>
      </c>
      <c r="B15" s="35" t="s">
        <v>218</v>
      </c>
      <c r="C15" s="22">
        <v>133</v>
      </c>
      <c r="D15" s="22">
        <v>148</v>
      </c>
      <c r="E15" s="22">
        <v>281</v>
      </c>
      <c r="F15" s="22">
        <v>112</v>
      </c>
    </row>
    <row r="16" spans="1:6" ht="16.5" customHeight="1">
      <c r="A16" s="29" t="s">
        <v>333</v>
      </c>
      <c r="B16" s="35" t="s">
        <v>218</v>
      </c>
      <c r="C16" s="22">
        <v>145</v>
      </c>
      <c r="D16" s="22">
        <v>140</v>
      </c>
      <c r="E16" s="22">
        <v>285</v>
      </c>
      <c r="F16" s="22">
        <v>113</v>
      </c>
    </row>
    <row r="17" spans="1:6" ht="16.5" customHeight="1">
      <c r="A17" s="29" t="s">
        <v>332</v>
      </c>
      <c r="B17" s="35" t="s">
        <v>218</v>
      </c>
      <c r="C17" s="22">
        <v>285</v>
      </c>
      <c r="D17" s="22">
        <v>286</v>
      </c>
      <c r="E17" s="22">
        <v>571</v>
      </c>
      <c r="F17" s="22">
        <v>226</v>
      </c>
    </row>
    <row r="18" spans="1:6" ht="16.5" customHeight="1">
      <c r="A18" s="29" t="s">
        <v>331</v>
      </c>
      <c r="B18" s="35" t="s">
        <v>218</v>
      </c>
      <c r="C18" s="22">
        <v>58</v>
      </c>
      <c r="D18" s="22">
        <v>57</v>
      </c>
      <c r="E18" s="22">
        <v>115</v>
      </c>
      <c r="F18" s="22">
        <v>39</v>
      </c>
    </row>
    <row r="19" spans="1:6" ht="16.5" customHeight="1">
      <c r="A19" s="29" t="s">
        <v>330</v>
      </c>
      <c r="B19" s="35" t="s">
        <v>218</v>
      </c>
      <c r="C19" s="22">
        <v>247</v>
      </c>
      <c r="D19" s="22">
        <v>252</v>
      </c>
      <c r="E19" s="22">
        <v>499</v>
      </c>
      <c r="F19" s="22">
        <v>195</v>
      </c>
    </row>
    <row r="20" spans="1:6" ht="16.5" customHeight="1">
      <c r="A20" s="29" t="s">
        <v>329</v>
      </c>
      <c r="B20" s="35" t="s">
        <v>218</v>
      </c>
      <c r="C20" s="22">
        <v>214</v>
      </c>
      <c r="D20" s="22">
        <v>216</v>
      </c>
      <c r="E20" s="22">
        <v>430</v>
      </c>
      <c r="F20" s="22">
        <v>148</v>
      </c>
    </row>
    <row r="21" spans="1:6" ht="16.5" customHeight="1">
      <c r="A21" s="29" t="s">
        <v>328</v>
      </c>
      <c r="B21" s="35" t="s">
        <v>218</v>
      </c>
      <c r="C21" s="22">
        <v>132</v>
      </c>
      <c r="D21" s="22">
        <v>128</v>
      </c>
      <c r="E21" s="22">
        <v>260</v>
      </c>
      <c r="F21" s="22">
        <v>97</v>
      </c>
    </row>
    <row r="22" spans="1:6" ht="16.5" customHeight="1">
      <c r="A22" s="29" t="s">
        <v>327</v>
      </c>
      <c r="B22" s="35" t="s">
        <v>218</v>
      </c>
      <c r="C22" s="22">
        <v>359</v>
      </c>
      <c r="D22" s="22">
        <v>349</v>
      </c>
      <c r="E22" s="22">
        <v>708</v>
      </c>
      <c r="F22" s="22">
        <v>262</v>
      </c>
    </row>
    <row r="23" spans="1:6" ht="16.5" customHeight="1">
      <c r="A23" s="29" t="s">
        <v>326</v>
      </c>
      <c r="B23" s="35" t="s">
        <v>218</v>
      </c>
      <c r="C23" s="22">
        <v>377</v>
      </c>
      <c r="D23" s="22">
        <v>365</v>
      </c>
      <c r="E23" s="22">
        <v>742</v>
      </c>
      <c r="F23" s="22">
        <v>263</v>
      </c>
    </row>
    <row r="24" spans="1:6" ht="16.5" customHeight="1">
      <c r="A24" s="29" t="s">
        <v>325</v>
      </c>
      <c r="B24" s="35" t="s">
        <v>218</v>
      </c>
      <c r="C24" s="22">
        <v>298</v>
      </c>
      <c r="D24" s="22">
        <v>289</v>
      </c>
      <c r="E24" s="22">
        <v>587</v>
      </c>
      <c r="F24" s="22">
        <v>232</v>
      </c>
    </row>
    <row r="25" spans="1:6" ht="16.5" customHeight="1">
      <c r="A25" s="29" t="s">
        <v>324</v>
      </c>
      <c r="B25" s="35" t="s">
        <v>218</v>
      </c>
      <c r="C25" s="22">
        <v>722</v>
      </c>
      <c r="D25" s="22">
        <v>791</v>
      </c>
      <c r="E25" s="22">
        <v>1513</v>
      </c>
      <c r="F25" s="22">
        <v>573</v>
      </c>
    </row>
    <row r="26" spans="1:6" ht="16.5" customHeight="1">
      <c r="A26" s="29" t="s">
        <v>323</v>
      </c>
      <c r="B26" s="35" t="s">
        <v>218</v>
      </c>
      <c r="C26" s="22">
        <v>53</v>
      </c>
      <c r="D26" s="22">
        <v>50</v>
      </c>
      <c r="E26" s="22">
        <v>103</v>
      </c>
      <c r="F26" s="22">
        <v>37</v>
      </c>
    </row>
    <row r="27" spans="1:6" ht="16.5" customHeight="1">
      <c r="A27" s="29" t="s">
        <v>322</v>
      </c>
      <c r="B27" s="35" t="s">
        <v>218</v>
      </c>
      <c r="C27" s="22">
        <v>56</v>
      </c>
      <c r="D27" s="22">
        <v>59</v>
      </c>
      <c r="E27" s="22">
        <v>115</v>
      </c>
      <c r="F27" s="22">
        <v>36</v>
      </c>
    </row>
    <row r="28" spans="1:6" ht="16.5" customHeight="1">
      <c r="A28" s="29" t="s">
        <v>321</v>
      </c>
      <c r="B28" s="35" t="s">
        <v>218</v>
      </c>
      <c r="C28" s="22">
        <v>507</v>
      </c>
      <c r="D28" s="22">
        <v>485</v>
      </c>
      <c r="E28" s="22">
        <v>992</v>
      </c>
      <c r="F28" s="22">
        <v>399</v>
      </c>
    </row>
    <row r="29" spans="1:6" ht="16.5" customHeight="1">
      <c r="A29" s="29" t="s">
        <v>320</v>
      </c>
      <c r="B29" s="35" t="s">
        <v>218</v>
      </c>
      <c r="C29" s="22">
        <v>52</v>
      </c>
      <c r="D29" s="22">
        <v>46</v>
      </c>
      <c r="E29" s="22">
        <v>98</v>
      </c>
      <c r="F29" s="22">
        <v>30</v>
      </c>
    </row>
    <row r="30" spans="1:6" ht="16.5" customHeight="1">
      <c r="A30" s="29" t="s">
        <v>319</v>
      </c>
      <c r="B30" s="35" t="s">
        <v>218</v>
      </c>
      <c r="C30" s="22">
        <v>0</v>
      </c>
      <c r="D30" s="22">
        <v>0</v>
      </c>
      <c r="E30" s="22">
        <f>C30+D30</f>
        <v>0</v>
      </c>
      <c r="F30" s="22">
        <v>0</v>
      </c>
    </row>
    <row r="31" spans="1:6" ht="16.5" customHeight="1">
      <c r="A31" s="29" t="s">
        <v>318</v>
      </c>
      <c r="B31" s="35" t="s">
        <v>218</v>
      </c>
      <c r="C31" s="22">
        <v>113</v>
      </c>
      <c r="D31" s="22">
        <v>113</v>
      </c>
      <c r="E31" s="22">
        <v>226</v>
      </c>
      <c r="F31" s="22">
        <v>94</v>
      </c>
    </row>
    <row r="32" spans="1:6" ht="16.5" customHeight="1">
      <c r="A32" s="29" t="s">
        <v>317</v>
      </c>
      <c r="B32" s="35" t="s">
        <v>218</v>
      </c>
      <c r="C32" s="22">
        <v>30</v>
      </c>
      <c r="D32" s="22">
        <v>30</v>
      </c>
      <c r="E32" s="22">
        <v>60</v>
      </c>
      <c r="F32" s="22">
        <v>26</v>
      </c>
    </row>
    <row r="33" spans="1:6" ht="16.5" customHeight="1">
      <c r="A33" s="29" t="s">
        <v>316</v>
      </c>
      <c r="B33" s="35" t="s">
        <v>218</v>
      </c>
      <c r="C33" s="22">
        <v>345</v>
      </c>
      <c r="D33" s="22">
        <v>348</v>
      </c>
      <c r="E33" s="22">
        <v>693</v>
      </c>
      <c r="F33" s="22">
        <v>249</v>
      </c>
    </row>
    <row r="34" spans="1:6" ht="16.5" customHeight="1">
      <c r="A34" s="29" t="s">
        <v>315</v>
      </c>
      <c r="B34" s="35" t="s">
        <v>218</v>
      </c>
      <c r="C34" s="22">
        <v>95</v>
      </c>
      <c r="D34" s="22">
        <v>97</v>
      </c>
      <c r="E34" s="22">
        <v>192</v>
      </c>
      <c r="F34" s="22">
        <v>69</v>
      </c>
    </row>
    <row r="35" spans="1:6" ht="16.5" customHeight="1">
      <c r="A35" s="29" t="s">
        <v>314</v>
      </c>
      <c r="B35" s="35" t="s">
        <v>218</v>
      </c>
      <c r="C35" s="22">
        <v>117</v>
      </c>
      <c r="D35" s="22">
        <v>90</v>
      </c>
      <c r="E35" s="22">
        <v>207</v>
      </c>
      <c r="F35" s="22">
        <v>80</v>
      </c>
    </row>
    <row r="36" spans="1:6" ht="16.5" customHeight="1">
      <c r="A36" s="29" t="s">
        <v>313</v>
      </c>
      <c r="B36" s="35" t="s">
        <v>218</v>
      </c>
      <c r="C36" s="22">
        <v>52</v>
      </c>
      <c r="D36" s="22">
        <v>39</v>
      </c>
      <c r="E36" s="22">
        <v>91</v>
      </c>
      <c r="F36" s="22">
        <v>33</v>
      </c>
    </row>
    <row r="37" spans="1:6" ht="16.5" customHeight="1">
      <c r="A37" s="29" t="s">
        <v>312</v>
      </c>
      <c r="B37" s="35" t="s">
        <v>218</v>
      </c>
      <c r="C37" s="22">
        <v>53</v>
      </c>
      <c r="D37" s="22">
        <v>37</v>
      </c>
      <c r="E37" s="22">
        <v>90</v>
      </c>
      <c r="F37" s="22">
        <v>61</v>
      </c>
    </row>
    <row r="38" spans="1:6" ht="16.5" customHeight="1">
      <c r="A38" s="29" t="s">
        <v>311</v>
      </c>
      <c r="B38" s="35" t="s">
        <v>218</v>
      </c>
      <c r="C38" s="22">
        <v>526</v>
      </c>
      <c r="D38" s="22">
        <v>433</v>
      </c>
      <c r="E38" s="22">
        <v>959</v>
      </c>
      <c r="F38" s="22">
        <v>491</v>
      </c>
    </row>
    <row r="39" spans="1:6" ht="16.5" customHeight="1">
      <c r="A39" s="29" t="s">
        <v>310</v>
      </c>
      <c r="B39" s="35" t="s">
        <v>218</v>
      </c>
      <c r="C39" s="22">
        <v>1665</v>
      </c>
      <c r="D39" s="22">
        <v>1377</v>
      </c>
      <c r="E39" s="22">
        <v>3042</v>
      </c>
      <c r="F39" s="22">
        <v>1764</v>
      </c>
    </row>
    <row r="40" spans="1:6" ht="16.5" customHeight="1">
      <c r="A40" s="29" t="s">
        <v>309</v>
      </c>
      <c r="B40" s="35" t="s">
        <v>218</v>
      </c>
      <c r="C40" s="22">
        <v>1079</v>
      </c>
      <c r="D40" s="22">
        <v>792</v>
      </c>
      <c r="E40" s="22">
        <v>1871</v>
      </c>
      <c r="F40" s="22">
        <v>1433</v>
      </c>
    </row>
    <row r="41" spans="1:6" ht="16.5" customHeight="1">
      <c r="A41" s="29" t="s">
        <v>308</v>
      </c>
      <c r="B41" s="35" t="s">
        <v>218</v>
      </c>
      <c r="C41" s="22">
        <v>1206</v>
      </c>
      <c r="D41" s="22">
        <v>713</v>
      </c>
      <c r="E41" s="22">
        <v>1919</v>
      </c>
      <c r="F41" s="22">
        <v>1681</v>
      </c>
    </row>
    <row r="42" spans="1:6" ht="16.5" customHeight="1">
      <c r="A42" s="29" t="s">
        <v>307</v>
      </c>
      <c r="B42" s="35" t="s">
        <v>218</v>
      </c>
      <c r="C42" s="22">
        <v>904</v>
      </c>
      <c r="D42" s="22">
        <v>836</v>
      </c>
      <c r="E42" s="22">
        <v>1740</v>
      </c>
      <c r="F42" s="22">
        <v>837</v>
      </c>
    </row>
    <row r="43" spans="1:6" ht="16.5" customHeight="1">
      <c r="A43" s="29" t="s">
        <v>306</v>
      </c>
      <c r="B43" s="35" t="s">
        <v>218</v>
      </c>
      <c r="C43" s="22">
        <v>760</v>
      </c>
      <c r="D43" s="22">
        <v>782</v>
      </c>
      <c r="E43" s="22">
        <v>1542</v>
      </c>
      <c r="F43" s="22">
        <v>516</v>
      </c>
    </row>
    <row r="44" spans="1:6" ht="16.5" customHeight="1">
      <c r="A44" s="29" t="s">
        <v>305</v>
      </c>
      <c r="B44" s="35" t="s">
        <v>218</v>
      </c>
      <c r="C44" s="22">
        <v>1288</v>
      </c>
      <c r="D44" s="22">
        <v>1112</v>
      </c>
      <c r="E44" s="22">
        <v>2400</v>
      </c>
      <c r="F44" s="22">
        <v>1183</v>
      </c>
    </row>
    <row r="45" spans="1:6" ht="16.5" customHeight="1">
      <c r="A45" s="29" t="s">
        <v>304</v>
      </c>
      <c r="B45" s="35" t="s">
        <v>218</v>
      </c>
      <c r="C45" s="22">
        <v>736</v>
      </c>
      <c r="D45" s="22">
        <v>628</v>
      </c>
      <c r="E45" s="22">
        <v>1364</v>
      </c>
      <c r="F45" s="22">
        <v>712</v>
      </c>
    </row>
    <row r="46" spans="1:6" ht="16.5" customHeight="1">
      <c r="A46" s="29" t="s">
        <v>303</v>
      </c>
      <c r="B46" s="35" t="s">
        <v>218</v>
      </c>
      <c r="C46" s="22">
        <v>692</v>
      </c>
      <c r="D46" s="22">
        <v>704</v>
      </c>
      <c r="E46" s="22">
        <v>1396</v>
      </c>
      <c r="F46" s="22">
        <v>657</v>
      </c>
    </row>
    <row r="47" spans="1:6" ht="16.5" customHeight="1">
      <c r="A47" s="29" t="s">
        <v>302</v>
      </c>
      <c r="B47" s="35" t="s">
        <v>218</v>
      </c>
      <c r="C47" s="22">
        <v>1194</v>
      </c>
      <c r="D47" s="22">
        <v>1246</v>
      </c>
      <c r="E47" s="22">
        <v>2440</v>
      </c>
      <c r="F47" s="22">
        <v>1033</v>
      </c>
    </row>
    <row r="48" spans="1:6" ht="16.5" customHeight="1">
      <c r="A48" s="29" t="s">
        <v>301</v>
      </c>
      <c r="B48" s="35" t="s">
        <v>218</v>
      </c>
      <c r="C48" s="22">
        <v>482</v>
      </c>
      <c r="D48" s="22">
        <v>473</v>
      </c>
      <c r="E48" s="22">
        <v>955</v>
      </c>
      <c r="F48" s="22">
        <v>358</v>
      </c>
    </row>
    <row r="49" spans="1:6" ht="16.5" customHeight="1">
      <c r="A49" s="29" t="s">
        <v>300</v>
      </c>
      <c r="B49" s="35" t="s">
        <v>218</v>
      </c>
      <c r="C49" s="22">
        <v>271</v>
      </c>
      <c r="D49" s="22">
        <v>258</v>
      </c>
      <c r="E49" s="22">
        <v>529</v>
      </c>
      <c r="F49" s="22">
        <v>189</v>
      </c>
    </row>
    <row r="50" spans="1:6" ht="16.5" customHeight="1">
      <c r="A50" s="29" t="s">
        <v>299</v>
      </c>
      <c r="B50" s="35" t="s">
        <v>218</v>
      </c>
      <c r="C50" s="22">
        <v>683</v>
      </c>
      <c r="D50" s="22">
        <v>633</v>
      </c>
      <c r="E50" s="22">
        <v>1316</v>
      </c>
      <c r="F50" s="22">
        <v>617</v>
      </c>
    </row>
    <row r="51" spans="1:6" ht="16.5" customHeight="1">
      <c r="A51" s="29" t="s">
        <v>298</v>
      </c>
      <c r="B51" s="35" t="s">
        <v>218</v>
      </c>
      <c r="C51" s="22">
        <v>172</v>
      </c>
      <c r="D51" s="22">
        <v>175</v>
      </c>
      <c r="E51" s="22">
        <v>347</v>
      </c>
      <c r="F51" s="22">
        <v>117</v>
      </c>
    </row>
    <row r="52" spans="1:6" ht="16.5" customHeight="1">
      <c r="A52" s="29" t="s">
        <v>297</v>
      </c>
      <c r="B52" s="35" t="s">
        <v>218</v>
      </c>
      <c r="C52" s="22">
        <v>86</v>
      </c>
      <c r="D52" s="22">
        <v>74</v>
      </c>
      <c r="E52" s="22">
        <v>160</v>
      </c>
      <c r="F52" s="22">
        <v>64</v>
      </c>
    </row>
    <row r="53" spans="1:6" ht="16.5" customHeight="1">
      <c r="A53" s="29" t="s">
        <v>296</v>
      </c>
      <c r="B53" s="35" t="s">
        <v>218</v>
      </c>
      <c r="C53" s="22">
        <v>974</v>
      </c>
      <c r="D53" s="22">
        <v>802</v>
      </c>
      <c r="E53" s="22">
        <v>1776</v>
      </c>
      <c r="F53" s="22">
        <v>831</v>
      </c>
    </row>
    <row r="54" spans="1:6" ht="16.5" customHeight="1">
      <c r="A54" s="29" t="s">
        <v>295</v>
      </c>
      <c r="B54" s="35" t="s">
        <v>218</v>
      </c>
      <c r="C54" s="22">
        <v>564</v>
      </c>
      <c r="D54" s="22">
        <v>540</v>
      </c>
      <c r="E54" s="22">
        <v>1104</v>
      </c>
      <c r="F54" s="22">
        <v>542</v>
      </c>
    </row>
    <row r="55" spans="1:6" ht="16.5" customHeight="1">
      <c r="A55" s="29" t="s">
        <v>294</v>
      </c>
      <c r="B55" s="35" t="s">
        <v>218</v>
      </c>
      <c r="C55" s="22">
        <v>1264</v>
      </c>
      <c r="D55" s="22">
        <v>1216</v>
      </c>
      <c r="E55" s="22">
        <v>2480</v>
      </c>
      <c r="F55" s="22">
        <v>938</v>
      </c>
    </row>
    <row r="56" spans="1:6" ht="16.5" customHeight="1">
      <c r="A56" s="29" t="s">
        <v>293</v>
      </c>
      <c r="B56" s="35" t="s">
        <v>218</v>
      </c>
      <c r="C56" s="22">
        <v>778</v>
      </c>
      <c r="D56" s="22">
        <v>810</v>
      </c>
      <c r="E56" s="22">
        <v>1588</v>
      </c>
      <c r="F56" s="22">
        <v>661</v>
      </c>
    </row>
    <row r="57" spans="1:6" ht="16.5" customHeight="1">
      <c r="A57" s="29" t="s">
        <v>292</v>
      </c>
      <c r="B57" s="35" t="s">
        <v>218</v>
      </c>
      <c r="C57" s="22">
        <v>588</v>
      </c>
      <c r="D57" s="22">
        <v>644</v>
      </c>
      <c r="E57" s="22">
        <v>1232</v>
      </c>
      <c r="F57" s="22">
        <v>441</v>
      </c>
    </row>
    <row r="58" spans="1:6" ht="16.5" customHeight="1">
      <c r="A58" s="29" t="s">
        <v>291</v>
      </c>
      <c r="B58" s="35" t="s">
        <v>218</v>
      </c>
      <c r="C58" s="22">
        <v>367</v>
      </c>
      <c r="D58" s="22">
        <v>328</v>
      </c>
      <c r="E58" s="22">
        <v>695</v>
      </c>
      <c r="F58" s="22">
        <v>282</v>
      </c>
    </row>
    <row r="59" spans="1:6" ht="16.5" customHeight="1">
      <c r="A59" s="29" t="s">
        <v>290</v>
      </c>
      <c r="B59" s="35" t="s">
        <v>218</v>
      </c>
      <c r="C59" s="22">
        <v>1141</v>
      </c>
      <c r="D59" s="22">
        <v>1071</v>
      </c>
      <c r="E59" s="22">
        <v>2212</v>
      </c>
      <c r="F59" s="22">
        <v>997</v>
      </c>
    </row>
    <row r="60" spans="1:6" ht="16.5" customHeight="1">
      <c r="A60" s="31" t="s">
        <v>289</v>
      </c>
      <c r="B60" s="35" t="s">
        <v>218</v>
      </c>
      <c r="C60" s="22">
        <v>129</v>
      </c>
      <c r="D60" s="22">
        <v>142</v>
      </c>
      <c r="E60" s="22">
        <v>271</v>
      </c>
      <c r="F60" s="22">
        <v>101</v>
      </c>
    </row>
    <row r="61" spans="1:6" ht="16.5" customHeight="1">
      <c r="A61" s="25" t="s">
        <v>288</v>
      </c>
      <c r="B61" s="35" t="s">
        <v>218</v>
      </c>
      <c r="C61" s="22">
        <v>745</v>
      </c>
      <c r="D61" s="22">
        <v>843</v>
      </c>
      <c r="E61" s="22">
        <v>1588</v>
      </c>
      <c r="F61" s="22">
        <v>760</v>
      </c>
    </row>
    <row r="62" spans="1:6" ht="16.5" customHeight="1">
      <c r="A62" s="25" t="s">
        <v>287</v>
      </c>
      <c r="B62" s="35" t="s">
        <v>218</v>
      </c>
      <c r="C62" s="22">
        <v>350</v>
      </c>
      <c r="D62" s="22">
        <v>356</v>
      </c>
      <c r="E62" s="22">
        <v>706</v>
      </c>
      <c r="F62" s="22">
        <v>327</v>
      </c>
    </row>
    <row r="63" spans="1:6" ht="16.5" customHeight="1">
      <c r="A63" s="25" t="s">
        <v>286</v>
      </c>
      <c r="B63" s="35" t="s">
        <v>218</v>
      </c>
      <c r="C63" s="22">
        <v>1512</v>
      </c>
      <c r="D63" s="22">
        <v>1520</v>
      </c>
      <c r="E63" s="22">
        <v>3032</v>
      </c>
      <c r="F63" s="22">
        <v>1309</v>
      </c>
    </row>
    <row r="64" spans="1:6" ht="16.5" customHeight="1">
      <c r="A64" s="25" t="s">
        <v>285</v>
      </c>
      <c r="B64" s="35" t="s">
        <v>218</v>
      </c>
      <c r="C64" s="22">
        <v>661</v>
      </c>
      <c r="D64" s="22">
        <v>672</v>
      </c>
      <c r="E64" s="22">
        <v>1333</v>
      </c>
      <c r="F64" s="22">
        <v>543</v>
      </c>
    </row>
    <row r="65" spans="1:6" ht="16.5" customHeight="1">
      <c r="A65" s="25" t="s">
        <v>284</v>
      </c>
      <c r="B65" s="35" t="s">
        <v>218</v>
      </c>
      <c r="C65" s="22">
        <v>105</v>
      </c>
      <c r="D65" s="22">
        <v>97</v>
      </c>
      <c r="E65" s="22">
        <v>202</v>
      </c>
      <c r="F65" s="22">
        <v>84</v>
      </c>
    </row>
    <row r="66" spans="1:6" ht="16.5" customHeight="1">
      <c r="A66" s="25" t="s">
        <v>283</v>
      </c>
      <c r="B66" s="35" t="s">
        <v>218</v>
      </c>
      <c r="C66" s="22">
        <v>32</v>
      </c>
      <c r="D66" s="22">
        <v>43</v>
      </c>
      <c r="E66" s="22">
        <v>75</v>
      </c>
      <c r="F66" s="22">
        <v>34</v>
      </c>
    </row>
    <row r="67" spans="1:6" ht="16.5" customHeight="1">
      <c r="A67" s="25" t="s">
        <v>282</v>
      </c>
      <c r="B67" s="35" t="s">
        <v>218</v>
      </c>
      <c r="C67" s="22">
        <v>88</v>
      </c>
      <c r="D67" s="22">
        <v>85</v>
      </c>
      <c r="E67" s="22">
        <v>173</v>
      </c>
      <c r="F67" s="22">
        <v>61</v>
      </c>
    </row>
    <row r="68" spans="1:6" ht="16.5" customHeight="1">
      <c r="A68" s="25" t="s">
        <v>281</v>
      </c>
      <c r="B68" s="35" t="s">
        <v>218</v>
      </c>
      <c r="C68" s="22">
        <v>31</v>
      </c>
      <c r="D68" s="22">
        <v>17</v>
      </c>
      <c r="E68" s="22">
        <v>48</v>
      </c>
      <c r="F68" s="22">
        <v>30</v>
      </c>
    </row>
    <row r="69" spans="1:6" ht="16.5" customHeight="1">
      <c r="A69" s="25" t="s">
        <v>280</v>
      </c>
      <c r="B69" s="35" t="s">
        <v>218</v>
      </c>
      <c r="C69" s="22">
        <v>37</v>
      </c>
      <c r="D69" s="22">
        <v>32</v>
      </c>
      <c r="E69" s="22">
        <v>69</v>
      </c>
      <c r="F69" s="22">
        <v>29</v>
      </c>
    </row>
    <row r="70" spans="1:6" ht="16.5" customHeight="1">
      <c r="A70" s="25" t="s">
        <v>279</v>
      </c>
      <c r="B70" s="35" t="s">
        <v>218</v>
      </c>
      <c r="C70" s="22">
        <v>20</v>
      </c>
      <c r="D70" s="22">
        <v>13</v>
      </c>
      <c r="E70" s="22">
        <v>33</v>
      </c>
      <c r="F70" s="22">
        <v>20</v>
      </c>
    </row>
    <row r="71" spans="1:6" ht="16.5" customHeight="1">
      <c r="A71" s="25" t="s">
        <v>278</v>
      </c>
      <c r="B71" s="35" t="s">
        <v>218</v>
      </c>
      <c r="C71" s="22">
        <v>130</v>
      </c>
      <c r="D71" s="22">
        <v>147</v>
      </c>
      <c r="E71" s="22">
        <v>277</v>
      </c>
      <c r="F71" s="22">
        <v>89</v>
      </c>
    </row>
    <row r="72" spans="1:6" ht="16.5" customHeight="1">
      <c r="A72" s="25" t="s">
        <v>277</v>
      </c>
      <c r="B72" s="35" t="s">
        <v>218</v>
      </c>
      <c r="C72" s="22">
        <v>40</v>
      </c>
      <c r="D72" s="22">
        <v>42</v>
      </c>
      <c r="E72" s="22">
        <v>82</v>
      </c>
      <c r="F72" s="22">
        <v>26</v>
      </c>
    </row>
    <row r="73" spans="1:6" ht="16.5" customHeight="1">
      <c r="A73" s="25" t="s">
        <v>276</v>
      </c>
      <c r="B73" s="35" t="s">
        <v>218</v>
      </c>
      <c r="C73" s="22">
        <v>30</v>
      </c>
      <c r="D73" s="22">
        <v>23</v>
      </c>
      <c r="E73" s="22">
        <v>53</v>
      </c>
      <c r="F73" s="22">
        <v>16</v>
      </c>
    </row>
    <row r="74" spans="1:6" ht="16.5" customHeight="1">
      <c r="A74" s="25" t="s">
        <v>275</v>
      </c>
      <c r="B74" s="35" t="s">
        <v>218</v>
      </c>
      <c r="C74" s="22">
        <v>84</v>
      </c>
      <c r="D74" s="22">
        <v>76</v>
      </c>
      <c r="E74" s="22">
        <v>160</v>
      </c>
      <c r="F74" s="22">
        <v>57</v>
      </c>
    </row>
    <row r="75" spans="1:6" ht="16.5" customHeight="1">
      <c r="A75" s="25" t="s">
        <v>274</v>
      </c>
      <c r="B75" s="35" t="s">
        <v>218</v>
      </c>
      <c r="C75" s="22">
        <v>91</v>
      </c>
      <c r="D75" s="22">
        <v>92</v>
      </c>
      <c r="E75" s="22">
        <v>183</v>
      </c>
      <c r="F75" s="22">
        <v>71</v>
      </c>
    </row>
    <row r="76" spans="1:6" ht="16.5" customHeight="1">
      <c r="A76" s="25" t="s">
        <v>273</v>
      </c>
      <c r="B76" s="35" t="s">
        <v>218</v>
      </c>
      <c r="C76" s="22">
        <v>604</v>
      </c>
      <c r="D76" s="22">
        <v>613</v>
      </c>
      <c r="E76" s="22">
        <v>1217</v>
      </c>
      <c r="F76" s="22">
        <v>515</v>
      </c>
    </row>
    <row r="77" spans="1:6" ht="16.5" customHeight="1">
      <c r="A77" s="25" t="s">
        <v>272</v>
      </c>
      <c r="B77" s="35" t="s">
        <v>218</v>
      </c>
      <c r="C77" s="22">
        <v>43</v>
      </c>
      <c r="D77" s="22">
        <v>32</v>
      </c>
      <c r="E77" s="22">
        <v>75</v>
      </c>
      <c r="F77" s="22">
        <v>27</v>
      </c>
    </row>
    <row r="78" spans="1:6" ht="16.5" customHeight="1">
      <c r="A78" s="25" t="s">
        <v>271</v>
      </c>
      <c r="B78" s="35" t="s">
        <v>218</v>
      </c>
      <c r="C78" s="22">
        <v>181</v>
      </c>
      <c r="D78" s="22">
        <v>174</v>
      </c>
      <c r="E78" s="22">
        <v>355</v>
      </c>
      <c r="F78" s="22">
        <v>118</v>
      </c>
    </row>
    <row r="79" spans="1:6" ht="16.5" customHeight="1">
      <c r="A79" s="25" t="s">
        <v>270</v>
      </c>
      <c r="B79" s="35" t="s">
        <v>218</v>
      </c>
      <c r="C79" s="22">
        <v>1214</v>
      </c>
      <c r="D79" s="22">
        <v>1042</v>
      </c>
      <c r="E79" s="22">
        <v>2256</v>
      </c>
      <c r="F79" s="22">
        <v>1208</v>
      </c>
    </row>
    <row r="80" spans="1:6" ht="16.5" customHeight="1">
      <c r="A80" s="25" t="s">
        <v>269</v>
      </c>
      <c r="B80" s="35" t="s">
        <v>218</v>
      </c>
      <c r="C80" s="22">
        <v>9</v>
      </c>
      <c r="D80" s="22">
        <v>5</v>
      </c>
      <c r="E80" s="22">
        <v>14</v>
      </c>
      <c r="F80" s="22">
        <v>14</v>
      </c>
    </row>
    <row r="81" spans="1:6" ht="16.5" customHeight="1">
      <c r="A81" s="25" t="s">
        <v>268</v>
      </c>
      <c r="B81" s="35" t="s">
        <v>218</v>
      </c>
      <c r="C81" s="22">
        <v>298</v>
      </c>
      <c r="D81" s="22">
        <v>264</v>
      </c>
      <c r="E81" s="22">
        <v>562</v>
      </c>
      <c r="F81" s="22">
        <v>293</v>
      </c>
    </row>
    <row r="82" spans="1:6" ht="16.5" customHeight="1">
      <c r="A82" s="25" t="s">
        <v>267</v>
      </c>
      <c r="B82" s="35" t="s">
        <v>218</v>
      </c>
      <c r="C82" s="22">
        <v>46</v>
      </c>
      <c r="D82" s="22">
        <v>46</v>
      </c>
      <c r="E82" s="22">
        <v>92</v>
      </c>
      <c r="F82" s="22">
        <v>35</v>
      </c>
    </row>
    <row r="83" spans="1:6" ht="16.5" customHeight="1">
      <c r="A83" s="25" t="s">
        <v>266</v>
      </c>
      <c r="B83" s="35" t="s">
        <v>218</v>
      </c>
      <c r="C83" s="22">
        <v>241</v>
      </c>
      <c r="D83" s="22">
        <v>252</v>
      </c>
      <c r="E83" s="22">
        <v>493</v>
      </c>
      <c r="F83" s="22">
        <v>195</v>
      </c>
    </row>
    <row r="84" spans="1:6" ht="16.5" customHeight="1">
      <c r="A84" s="25" t="s">
        <v>265</v>
      </c>
      <c r="B84" s="35" t="s">
        <v>218</v>
      </c>
      <c r="C84" s="22">
        <v>195</v>
      </c>
      <c r="D84" s="22">
        <v>209</v>
      </c>
      <c r="E84" s="22">
        <v>404</v>
      </c>
      <c r="F84" s="22">
        <v>157</v>
      </c>
    </row>
    <row r="85" spans="1:6" ht="16.5" customHeight="1">
      <c r="A85" s="25" t="s">
        <v>264</v>
      </c>
      <c r="B85" s="35" t="s">
        <v>218</v>
      </c>
      <c r="C85" s="22">
        <v>12</v>
      </c>
      <c r="D85" s="22">
        <v>2</v>
      </c>
      <c r="E85" s="22">
        <v>14</v>
      </c>
      <c r="F85" s="22">
        <v>13</v>
      </c>
    </row>
    <row r="86" spans="1:6" ht="16.5" customHeight="1">
      <c r="A86" s="25" t="s">
        <v>263</v>
      </c>
      <c r="B86" s="35" t="s">
        <v>218</v>
      </c>
      <c r="C86" s="22">
        <v>1066</v>
      </c>
      <c r="D86" s="22">
        <v>1098</v>
      </c>
      <c r="E86" s="22">
        <v>2164</v>
      </c>
      <c r="F86" s="22">
        <v>977</v>
      </c>
    </row>
    <row r="87" spans="1:6" ht="16.5" customHeight="1">
      <c r="A87" s="25" t="s">
        <v>262</v>
      </c>
      <c r="B87" s="35" t="s">
        <v>218</v>
      </c>
      <c r="C87" s="22">
        <v>1037</v>
      </c>
      <c r="D87" s="22">
        <v>922</v>
      </c>
      <c r="E87" s="22">
        <v>1959</v>
      </c>
      <c r="F87" s="22">
        <v>1047</v>
      </c>
    </row>
    <row r="88" spans="1:6" ht="16.5" customHeight="1">
      <c r="A88" s="25" t="s">
        <v>261</v>
      </c>
      <c r="B88" s="35" t="s">
        <v>218</v>
      </c>
      <c r="C88" s="22">
        <v>453</v>
      </c>
      <c r="D88" s="22">
        <v>499</v>
      </c>
      <c r="E88" s="22">
        <v>952</v>
      </c>
      <c r="F88" s="22">
        <v>391</v>
      </c>
    </row>
    <row r="89" spans="1:6" ht="16.5" customHeight="1">
      <c r="A89" s="25" t="s">
        <v>260</v>
      </c>
      <c r="B89" s="35" t="s">
        <v>218</v>
      </c>
      <c r="C89" s="22">
        <v>96</v>
      </c>
      <c r="D89" s="22">
        <v>101</v>
      </c>
      <c r="E89" s="22">
        <v>197</v>
      </c>
      <c r="F89" s="22">
        <v>79</v>
      </c>
    </row>
    <row r="90" spans="1:6" ht="16.5" customHeight="1">
      <c r="A90" s="25" t="s">
        <v>259</v>
      </c>
      <c r="B90" s="35" t="s">
        <v>218</v>
      </c>
      <c r="C90" s="22">
        <v>72</v>
      </c>
      <c r="D90" s="22">
        <v>76</v>
      </c>
      <c r="E90" s="22">
        <v>148</v>
      </c>
      <c r="F90" s="22">
        <v>62</v>
      </c>
    </row>
    <row r="91" spans="1:6" ht="16.5" customHeight="1">
      <c r="A91" s="25" t="s">
        <v>258</v>
      </c>
      <c r="B91" s="35" t="s">
        <v>218</v>
      </c>
      <c r="C91" s="22">
        <v>42</v>
      </c>
      <c r="D91" s="22">
        <v>55</v>
      </c>
      <c r="E91" s="22">
        <v>97</v>
      </c>
      <c r="F91" s="22">
        <v>44</v>
      </c>
    </row>
    <row r="92" spans="1:6" ht="16.5" customHeight="1">
      <c r="A92" s="25" t="s">
        <v>257</v>
      </c>
      <c r="B92" s="35" t="s">
        <v>218</v>
      </c>
      <c r="C92" s="22">
        <v>232</v>
      </c>
      <c r="D92" s="22">
        <v>251</v>
      </c>
      <c r="E92" s="22">
        <v>483</v>
      </c>
      <c r="F92" s="22">
        <v>196</v>
      </c>
    </row>
    <row r="93" spans="1:6" ht="16.5" customHeight="1">
      <c r="A93" s="25" t="s">
        <v>256</v>
      </c>
      <c r="B93" s="35" t="s">
        <v>218</v>
      </c>
      <c r="C93" s="22">
        <v>115</v>
      </c>
      <c r="D93" s="22">
        <v>139</v>
      </c>
      <c r="E93" s="22">
        <v>254</v>
      </c>
      <c r="F93" s="22">
        <v>108</v>
      </c>
    </row>
    <row r="94" spans="1:6" ht="16.5" customHeight="1">
      <c r="A94" s="25" t="s">
        <v>255</v>
      </c>
      <c r="B94" s="35" t="s">
        <v>218</v>
      </c>
      <c r="C94" s="22">
        <v>84</v>
      </c>
      <c r="D94" s="22">
        <v>96</v>
      </c>
      <c r="E94" s="22">
        <v>180</v>
      </c>
      <c r="F94" s="22">
        <v>74</v>
      </c>
    </row>
    <row r="95" spans="1:6" ht="16.5" customHeight="1">
      <c r="A95" s="25" t="s">
        <v>254</v>
      </c>
      <c r="B95" s="35" t="s">
        <v>218</v>
      </c>
      <c r="C95" s="22">
        <v>180</v>
      </c>
      <c r="D95" s="22">
        <v>171</v>
      </c>
      <c r="E95" s="22">
        <v>351</v>
      </c>
      <c r="F95" s="22">
        <v>145</v>
      </c>
    </row>
    <row r="96" spans="1:6" ht="16.5" customHeight="1">
      <c r="A96" s="25" t="s">
        <v>253</v>
      </c>
      <c r="B96" s="35" t="s">
        <v>218</v>
      </c>
      <c r="C96" s="22">
        <v>570</v>
      </c>
      <c r="D96" s="22">
        <v>521</v>
      </c>
      <c r="E96" s="22">
        <v>1091</v>
      </c>
      <c r="F96" s="22">
        <v>589</v>
      </c>
    </row>
    <row r="97" spans="1:6" ht="16.5" customHeight="1">
      <c r="A97" s="25" t="s">
        <v>252</v>
      </c>
      <c r="B97" s="35" t="s">
        <v>218</v>
      </c>
      <c r="C97" s="22">
        <v>598</v>
      </c>
      <c r="D97" s="22">
        <v>538</v>
      </c>
      <c r="E97" s="22">
        <v>1136</v>
      </c>
      <c r="F97" s="22">
        <v>641</v>
      </c>
    </row>
    <row r="98" spans="1:6" ht="16.5" customHeight="1">
      <c r="A98" s="25" t="s">
        <v>251</v>
      </c>
      <c r="B98" s="35" t="s">
        <v>218</v>
      </c>
      <c r="C98" s="22">
        <v>51</v>
      </c>
      <c r="D98" s="22">
        <v>27</v>
      </c>
      <c r="E98" s="22">
        <v>78</v>
      </c>
      <c r="F98" s="22">
        <v>75</v>
      </c>
    </row>
    <row r="99" spans="1:6" ht="16.5" customHeight="1">
      <c r="A99" s="25" t="s">
        <v>250</v>
      </c>
      <c r="B99" s="35" t="s">
        <v>218</v>
      </c>
      <c r="C99" s="22">
        <v>48</v>
      </c>
      <c r="D99" s="22">
        <v>40</v>
      </c>
      <c r="E99" s="22">
        <v>88</v>
      </c>
      <c r="F99" s="22">
        <v>41</v>
      </c>
    </row>
    <row r="100" spans="1:6" ht="16.5" customHeight="1">
      <c r="A100" s="25" t="s">
        <v>249</v>
      </c>
      <c r="B100" s="35" t="s">
        <v>218</v>
      </c>
      <c r="C100" s="22">
        <v>1778</v>
      </c>
      <c r="D100" s="22">
        <v>1763</v>
      </c>
      <c r="E100" s="22">
        <v>3541</v>
      </c>
      <c r="F100" s="22">
        <v>1396</v>
      </c>
    </row>
    <row r="101" spans="1:6" ht="16.5" customHeight="1">
      <c r="A101" s="25" t="s">
        <v>248</v>
      </c>
      <c r="B101" s="35" t="s">
        <v>218</v>
      </c>
      <c r="C101" s="22">
        <v>739</v>
      </c>
      <c r="D101" s="22">
        <v>717</v>
      </c>
      <c r="E101" s="22">
        <v>1456</v>
      </c>
      <c r="F101" s="22">
        <v>767</v>
      </c>
    </row>
    <row r="102" spans="1:6" ht="16.5" customHeight="1">
      <c r="A102" s="25" t="s">
        <v>247</v>
      </c>
      <c r="B102" s="35" t="s">
        <v>218</v>
      </c>
      <c r="C102" s="22">
        <v>940</v>
      </c>
      <c r="D102" s="22">
        <v>806</v>
      </c>
      <c r="E102" s="22">
        <v>1746</v>
      </c>
      <c r="F102" s="22">
        <v>784</v>
      </c>
    </row>
    <row r="103" spans="1:6" ht="16.5" customHeight="1">
      <c r="A103" s="32" t="s">
        <v>246</v>
      </c>
      <c r="B103" s="35" t="s">
        <v>218</v>
      </c>
      <c r="C103" s="22">
        <v>3</v>
      </c>
      <c r="D103" s="22">
        <v>1</v>
      </c>
      <c r="E103" s="22">
        <v>4</v>
      </c>
      <c r="F103" s="22">
        <v>4</v>
      </c>
    </row>
    <row r="104" spans="1:6" ht="16.5" customHeight="1">
      <c r="A104" s="38" t="s">
        <v>245</v>
      </c>
      <c r="B104" s="35" t="s">
        <v>218</v>
      </c>
      <c r="C104" s="33">
        <v>0</v>
      </c>
      <c r="D104" s="33">
        <v>1</v>
      </c>
      <c r="E104" s="33">
        <v>1</v>
      </c>
      <c r="F104" s="33">
        <v>1</v>
      </c>
    </row>
    <row r="105" spans="1:6" ht="16.5" customHeight="1">
      <c r="A105" s="25" t="s">
        <v>244</v>
      </c>
      <c r="B105" s="35" t="s">
        <v>218</v>
      </c>
      <c r="C105" s="22">
        <v>19</v>
      </c>
      <c r="D105" s="22">
        <v>14</v>
      </c>
      <c r="E105" s="22">
        <v>33</v>
      </c>
      <c r="F105" s="22">
        <v>14</v>
      </c>
    </row>
    <row r="106" spans="1:6" ht="16.5" customHeight="1">
      <c r="A106" s="25" t="s">
        <v>243</v>
      </c>
      <c r="B106" s="35" t="s">
        <v>218</v>
      </c>
      <c r="C106" s="22">
        <v>25</v>
      </c>
      <c r="D106" s="22">
        <v>20</v>
      </c>
      <c r="E106" s="22">
        <v>45</v>
      </c>
      <c r="F106" s="22">
        <v>20</v>
      </c>
    </row>
    <row r="107" spans="1:6" ht="16.5" customHeight="1">
      <c r="A107" s="37" t="s">
        <v>242</v>
      </c>
      <c r="B107" s="35" t="s">
        <v>218</v>
      </c>
      <c r="C107" s="33">
        <v>1</v>
      </c>
      <c r="D107" s="33">
        <v>2</v>
      </c>
      <c r="E107" s="33">
        <v>3</v>
      </c>
      <c r="F107" s="33">
        <v>1</v>
      </c>
    </row>
    <row r="108" spans="1:6" ht="16.5" customHeight="1">
      <c r="A108" s="25" t="s">
        <v>241</v>
      </c>
      <c r="B108" s="35" t="s">
        <v>218</v>
      </c>
      <c r="C108" s="22">
        <v>383</v>
      </c>
      <c r="D108" s="22">
        <v>411</v>
      </c>
      <c r="E108" s="22">
        <v>794</v>
      </c>
      <c r="F108" s="22">
        <v>382</v>
      </c>
    </row>
    <row r="109" spans="1:6" ht="16.5" customHeight="1">
      <c r="A109" s="25" t="s">
        <v>240</v>
      </c>
      <c r="B109" s="35" t="s">
        <v>218</v>
      </c>
      <c r="C109" s="22">
        <v>67</v>
      </c>
      <c r="D109" s="22">
        <v>58</v>
      </c>
      <c r="E109" s="22">
        <v>125</v>
      </c>
      <c r="F109" s="22">
        <v>50</v>
      </c>
    </row>
    <row r="110" spans="1:6" ht="16.5" customHeight="1">
      <c r="A110" s="25" t="s">
        <v>239</v>
      </c>
      <c r="B110" s="35" t="s">
        <v>218</v>
      </c>
      <c r="C110" s="22">
        <v>242</v>
      </c>
      <c r="D110" s="22">
        <v>249</v>
      </c>
      <c r="E110" s="22">
        <v>491</v>
      </c>
      <c r="F110" s="22">
        <v>229</v>
      </c>
    </row>
    <row r="111" spans="1:6" ht="16.5" customHeight="1">
      <c r="A111" s="25" t="s">
        <v>238</v>
      </c>
      <c r="B111" s="35" t="s">
        <v>218</v>
      </c>
      <c r="C111" s="22">
        <v>206</v>
      </c>
      <c r="D111" s="22">
        <v>235</v>
      </c>
      <c r="E111" s="22">
        <v>441</v>
      </c>
      <c r="F111" s="22">
        <v>166</v>
      </c>
    </row>
    <row r="112" spans="1:6" ht="16.5" customHeight="1">
      <c r="A112" s="25" t="s">
        <v>237</v>
      </c>
      <c r="B112" s="35" t="s">
        <v>218</v>
      </c>
      <c r="C112" s="22">
        <v>976</v>
      </c>
      <c r="D112" s="22">
        <v>956</v>
      </c>
      <c r="E112" s="22">
        <v>1932</v>
      </c>
      <c r="F112" s="22">
        <v>684</v>
      </c>
    </row>
    <row r="113" spans="1:11" s="10" customFormat="1" ht="15.95" customHeight="1">
      <c r="A113" s="25" t="s">
        <v>236</v>
      </c>
      <c r="B113" s="35" t="s">
        <v>218</v>
      </c>
      <c r="C113" s="33">
        <v>1284</v>
      </c>
      <c r="D113" s="33">
        <v>1282</v>
      </c>
      <c r="E113" s="33">
        <v>2566</v>
      </c>
      <c r="F113" s="33">
        <v>888</v>
      </c>
    </row>
    <row r="114" spans="1:11" s="10" customFormat="1" ht="15.95" customHeight="1">
      <c r="A114" s="25" t="s">
        <v>235</v>
      </c>
      <c r="B114" s="35" t="s">
        <v>218</v>
      </c>
      <c r="C114" s="33">
        <v>691</v>
      </c>
      <c r="D114" s="33">
        <v>667</v>
      </c>
      <c r="E114" s="33">
        <v>1358</v>
      </c>
      <c r="F114" s="33">
        <v>525</v>
      </c>
    </row>
    <row r="115" spans="1:11" s="10" customFormat="1" ht="15.95" customHeight="1">
      <c r="A115" s="25" t="s">
        <v>234</v>
      </c>
      <c r="B115" s="35" t="s">
        <v>218</v>
      </c>
      <c r="C115" s="22">
        <v>5</v>
      </c>
      <c r="D115" s="22">
        <v>3</v>
      </c>
      <c r="E115" s="22">
        <v>8</v>
      </c>
      <c r="F115" s="22">
        <v>7</v>
      </c>
      <c r="G115" s="12"/>
      <c r="H115" s="21"/>
      <c r="I115" s="21"/>
      <c r="J115" s="21"/>
      <c r="K115" s="21"/>
    </row>
    <row r="116" spans="1:11" s="10" customFormat="1" ht="15.95" customHeight="1">
      <c r="A116" s="31" t="s">
        <v>233</v>
      </c>
      <c r="B116" s="35" t="s">
        <v>218</v>
      </c>
      <c r="C116" s="22">
        <v>406</v>
      </c>
      <c r="D116" s="22">
        <v>365</v>
      </c>
      <c r="E116" s="22">
        <v>771</v>
      </c>
      <c r="F116" s="22">
        <v>302</v>
      </c>
    </row>
    <row r="117" spans="1:11" s="10" customFormat="1" ht="15.95" customHeight="1">
      <c r="A117" s="31" t="s">
        <v>232</v>
      </c>
      <c r="B117" s="35" t="s">
        <v>218</v>
      </c>
      <c r="C117" s="22">
        <v>580</v>
      </c>
      <c r="D117" s="22">
        <v>568</v>
      </c>
      <c r="E117" s="22">
        <v>1148</v>
      </c>
      <c r="F117" s="22">
        <v>435</v>
      </c>
    </row>
    <row r="118" spans="1:11" s="10" customFormat="1" ht="15.95" customHeight="1">
      <c r="A118" s="31" t="s">
        <v>231</v>
      </c>
      <c r="B118" s="35" t="s">
        <v>218</v>
      </c>
      <c r="C118" s="22">
        <v>1156</v>
      </c>
      <c r="D118" s="22">
        <v>1075</v>
      </c>
      <c r="E118" s="22">
        <v>2231</v>
      </c>
      <c r="F118" s="22">
        <v>846</v>
      </c>
    </row>
    <row r="119" spans="1:11" s="10" customFormat="1" ht="15.95" customHeight="1">
      <c r="A119" s="31" t="s">
        <v>230</v>
      </c>
      <c r="B119" s="35" t="s">
        <v>218</v>
      </c>
      <c r="C119" s="22">
        <v>1155</v>
      </c>
      <c r="D119" s="22">
        <v>1235</v>
      </c>
      <c r="E119" s="22">
        <v>2390</v>
      </c>
      <c r="F119" s="22">
        <v>1016</v>
      </c>
    </row>
    <row r="120" spans="1:11" s="10" customFormat="1" ht="17.100000000000001" customHeight="1">
      <c r="A120" s="31" t="s">
        <v>229</v>
      </c>
      <c r="B120" s="35" t="s">
        <v>218</v>
      </c>
      <c r="C120" s="22">
        <v>793</v>
      </c>
      <c r="D120" s="22">
        <v>784</v>
      </c>
      <c r="E120" s="22">
        <v>1577</v>
      </c>
      <c r="F120" s="22">
        <v>561</v>
      </c>
    </row>
    <row r="121" spans="1:11" s="10" customFormat="1" ht="17.100000000000001" customHeight="1">
      <c r="A121" s="31" t="s">
        <v>228</v>
      </c>
      <c r="B121" s="35" t="s">
        <v>218</v>
      </c>
      <c r="C121" s="22">
        <v>534</v>
      </c>
      <c r="D121" s="22">
        <v>494</v>
      </c>
      <c r="E121" s="22">
        <v>1028</v>
      </c>
      <c r="F121" s="22">
        <v>366</v>
      </c>
    </row>
    <row r="122" spans="1:11" s="10" customFormat="1" ht="17.100000000000001" customHeight="1">
      <c r="A122" s="36" t="s">
        <v>227</v>
      </c>
      <c r="B122" s="35" t="s">
        <v>218</v>
      </c>
      <c r="C122" s="22">
        <v>156</v>
      </c>
      <c r="D122" s="22">
        <v>153</v>
      </c>
      <c r="E122" s="22">
        <v>309</v>
      </c>
      <c r="F122" s="22">
        <v>93</v>
      </c>
    </row>
    <row r="123" spans="1:11" s="10" customFormat="1" ht="17.100000000000001" customHeight="1">
      <c r="A123" s="31" t="s">
        <v>226</v>
      </c>
      <c r="B123" s="35" t="s">
        <v>218</v>
      </c>
      <c r="C123" s="22">
        <v>347</v>
      </c>
      <c r="D123" s="22">
        <v>283</v>
      </c>
      <c r="E123" s="22">
        <v>630</v>
      </c>
      <c r="F123" s="22">
        <v>291</v>
      </c>
    </row>
    <row r="124" spans="1:11" s="10" customFormat="1" ht="17.100000000000001" customHeight="1">
      <c r="A124" s="31" t="s">
        <v>225</v>
      </c>
      <c r="B124" s="35" t="s">
        <v>218</v>
      </c>
      <c r="C124" s="22">
        <v>672</v>
      </c>
      <c r="D124" s="22">
        <v>692</v>
      </c>
      <c r="E124" s="22">
        <v>1364</v>
      </c>
      <c r="F124" s="22">
        <v>547</v>
      </c>
    </row>
    <row r="125" spans="1:11" s="10" customFormat="1" ht="17.100000000000001" customHeight="1">
      <c r="A125" s="31" t="s">
        <v>224</v>
      </c>
      <c r="B125" s="35" t="s">
        <v>218</v>
      </c>
      <c r="C125" s="22">
        <v>1085</v>
      </c>
      <c r="D125" s="22">
        <v>1032</v>
      </c>
      <c r="E125" s="22">
        <v>2117</v>
      </c>
      <c r="F125" s="22">
        <v>780</v>
      </c>
    </row>
    <row r="126" spans="1:11" s="10" customFormat="1" ht="17.100000000000001" customHeight="1">
      <c r="A126" s="31" t="s">
        <v>223</v>
      </c>
      <c r="B126" s="35" t="s">
        <v>218</v>
      </c>
      <c r="C126" s="22">
        <v>1467</v>
      </c>
      <c r="D126" s="22">
        <v>1431</v>
      </c>
      <c r="E126" s="22">
        <v>2898</v>
      </c>
      <c r="F126" s="22">
        <v>1340</v>
      </c>
    </row>
    <row r="127" spans="1:11" s="10" customFormat="1" ht="17.100000000000001" customHeight="1">
      <c r="A127" s="31" t="s">
        <v>222</v>
      </c>
      <c r="B127" s="35" t="s">
        <v>218</v>
      </c>
      <c r="C127" s="22">
        <v>1424</v>
      </c>
      <c r="D127" s="22">
        <v>1284</v>
      </c>
      <c r="E127" s="22">
        <v>2708</v>
      </c>
      <c r="F127" s="22">
        <v>1205</v>
      </c>
    </row>
    <row r="128" spans="1:11" s="10" customFormat="1" ht="17.100000000000001" customHeight="1">
      <c r="A128" s="31" t="s">
        <v>221</v>
      </c>
      <c r="B128" s="35" t="s">
        <v>218</v>
      </c>
      <c r="C128" s="22">
        <v>1562</v>
      </c>
      <c r="D128" s="22">
        <v>1467</v>
      </c>
      <c r="E128" s="22">
        <v>3029</v>
      </c>
      <c r="F128" s="22">
        <v>1213</v>
      </c>
    </row>
    <row r="129" spans="1:6" s="10" customFormat="1" ht="17.100000000000001" customHeight="1">
      <c r="A129" s="31" t="s">
        <v>220</v>
      </c>
      <c r="B129" s="35" t="s">
        <v>218</v>
      </c>
      <c r="C129" s="22">
        <v>632</v>
      </c>
      <c r="D129" s="22">
        <v>630</v>
      </c>
      <c r="E129" s="22">
        <v>1262</v>
      </c>
      <c r="F129" s="22">
        <v>631</v>
      </c>
    </row>
    <row r="130" spans="1:6" s="10" customFormat="1" ht="17.100000000000001" customHeight="1">
      <c r="A130" s="31" t="s">
        <v>219</v>
      </c>
      <c r="B130" s="35" t="s">
        <v>218</v>
      </c>
      <c r="C130" s="22">
        <v>1500</v>
      </c>
      <c r="D130" s="22">
        <v>1464</v>
      </c>
      <c r="E130" s="22">
        <v>2964</v>
      </c>
      <c r="F130" s="22">
        <v>1095</v>
      </c>
    </row>
    <row r="131" spans="1:6" s="10" customFormat="1" ht="17.100000000000001" customHeight="1">
      <c r="A131" s="25" t="s">
        <v>217</v>
      </c>
      <c r="B131" s="23" t="s">
        <v>158</v>
      </c>
      <c r="C131" s="22">
        <v>374</v>
      </c>
      <c r="D131" s="22">
        <v>350</v>
      </c>
      <c r="E131" s="22">
        <v>724</v>
      </c>
      <c r="F131" s="22">
        <v>349</v>
      </c>
    </row>
    <row r="132" spans="1:6" s="10" customFormat="1" ht="17.100000000000001" customHeight="1">
      <c r="A132" s="25" t="s">
        <v>216</v>
      </c>
      <c r="B132" s="23" t="s">
        <v>158</v>
      </c>
      <c r="C132" s="22">
        <v>620</v>
      </c>
      <c r="D132" s="22">
        <v>514</v>
      </c>
      <c r="E132" s="22">
        <v>1134</v>
      </c>
      <c r="F132" s="22">
        <v>684</v>
      </c>
    </row>
    <row r="133" spans="1:6" s="10" customFormat="1" ht="17.100000000000001" customHeight="1">
      <c r="A133" s="25" t="s">
        <v>215</v>
      </c>
      <c r="B133" s="23" t="s">
        <v>158</v>
      </c>
      <c r="C133" s="22">
        <v>263</v>
      </c>
      <c r="D133" s="22">
        <v>275</v>
      </c>
      <c r="E133" s="22">
        <v>538</v>
      </c>
      <c r="F133" s="22">
        <v>286</v>
      </c>
    </row>
    <row r="134" spans="1:6" s="10" customFormat="1" ht="17.100000000000001" customHeight="1">
      <c r="A134" s="25" t="s">
        <v>214</v>
      </c>
      <c r="B134" s="23" t="s">
        <v>158</v>
      </c>
      <c r="C134" s="22">
        <v>428</v>
      </c>
      <c r="D134" s="22">
        <v>407</v>
      </c>
      <c r="E134" s="22">
        <v>835</v>
      </c>
      <c r="F134" s="22">
        <v>352</v>
      </c>
    </row>
    <row r="135" spans="1:6" s="10" customFormat="1" ht="17.100000000000001" customHeight="1">
      <c r="A135" s="25" t="s">
        <v>213</v>
      </c>
      <c r="B135" s="23" t="s">
        <v>158</v>
      </c>
      <c r="C135" s="22">
        <v>356</v>
      </c>
      <c r="D135" s="22">
        <v>324</v>
      </c>
      <c r="E135" s="22">
        <v>680</v>
      </c>
      <c r="F135" s="22">
        <v>325</v>
      </c>
    </row>
    <row r="136" spans="1:6" s="10" customFormat="1" ht="17.100000000000001" customHeight="1">
      <c r="A136" s="25" t="s">
        <v>212</v>
      </c>
      <c r="B136" s="23" t="s">
        <v>158</v>
      </c>
      <c r="C136" s="22">
        <v>100</v>
      </c>
      <c r="D136" s="22">
        <v>83</v>
      </c>
      <c r="E136" s="22">
        <v>183</v>
      </c>
      <c r="F136" s="22">
        <v>80</v>
      </c>
    </row>
    <row r="137" spans="1:6" s="10" customFormat="1" ht="17.100000000000001" customHeight="1">
      <c r="A137" s="25" t="s">
        <v>211</v>
      </c>
      <c r="B137" s="23" t="s">
        <v>158</v>
      </c>
      <c r="C137" s="22">
        <v>94</v>
      </c>
      <c r="D137" s="22">
        <v>108</v>
      </c>
      <c r="E137" s="22">
        <v>202</v>
      </c>
      <c r="F137" s="22">
        <v>74</v>
      </c>
    </row>
    <row r="138" spans="1:6" s="10" customFormat="1" ht="17.100000000000001" customHeight="1">
      <c r="A138" s="25" t="s">
        <v>210</v>
      </c>
      <c r="B138" s="23" t="s">
        <v>158</v>
      </c>
      <c r="C138" s="22">
        <v>305</v>
      </c>
      <c r="D138" s="22">
        <v>268</v>
      </c>
      <c r="E138" s="22">
        <v>573</v>
      </c>
      <c r="F138" s="22">
        <v>249</v>
      </c>
    </row>
    <row r="139" spans="1:6" s="10" customFormat="1" ht="17.100000000000001" customHeight="1">
      <c r="A139" s="25" t="s">
        <v>209</v>
      </c>
      <c r="B139" s="23" t="s">
        <v>158</v>
      </c>
      <c r="C139" s="22">
        <v>126</v>
      </c>
      <c r="D139" s="22">
        <v>88</v>
      </c>
      <c r="E139" s="22">
        <v>214</v>
      </c>
      <c r="F139" s="22">
        <v>126</v>
      </c>
    </row>
    <row r="140" spans="1:6" s="10" customFormat="1" ht="17.100000000000001" customHeight="1">
      <c r="A140" s="25" t="s">
        <v>208</v>
      </c>
      <c r="B140" s="23" t="s">
        <v>158</v>
      </c>
      <c r="C140" s="22">
        <v>165</v>
      </c>
      <c r="D140" s="22">
        <v>176</v>
      </c>
      <c r="E140" s="22">
        <v>341</v>
      </c>
      <c r="F140" s="22">
        <v>137</v>
      </c>
    </row>
    <row r="141" spans="1:6" s="10" customFormat="1" ht="17.100000000000001" customHeight="1">
      <c r="A141" s="25" t="s">
        <v>207</v>
      </c>
      <c r="B141" s="23" t="s">
        <v>158</v>
      </c>
      <c r="C141" s="22">
        <v>320</v>
      </c>
      <c r="D141" s="22">
        <v>371</v>
      </c>
      <c r="E141" s="22">
        <v>691</v>
      </c>
      <c r="F141" s="22">
        <v>294</v>
      </c>
    </row>
    <row r="142" spans="1:6" s="10" customFormat="1" ht="17.100000000000001" customHeight="1">
      <c r="A142" s="25" t="s">
        <v>206</v>
      </c>
      <c r="B142" s="23" t="s">
        <v>158</v>
      </c>
      <c r="C142" s="22">
        <v>123</v>
      </c>
      <c r="D142" s="22">
        <v>113</v>
      </c>
      <c r="E142" s="22">
        <v>236</v>
      </c>
      <c r="F142" s="22">
        <v>95</v>
      </c>
    </row>
    <row r="143" spans="1:6" s="10" customFormat="1" ht="17.100000000000001" customHeight="1">
      <c r="A143" s="25" t="s">
        <v>205</v>
      </c>
      <c r="B143" s="23" t="s">
        <v>158</v>
      </c>
      <c r="C143" s="22">
        <v>362</v>
      </c>
      <c r="D143" s="22">
        <v>395</v>
      </c>
      <c r="E143" s="22">
        <v>757</v>
      </c>
      <c r="F143" s="22">
        <v>305</v>
      </c>
    </row>
    <row r="144" spans="1:6" s="10" customFormat="1" ht="17.100000000000001" customHeight="1">
      <c r="A144" s="25" t="s">
        <v>204</v>
      </c>
      <c r="B144" s="23" t="s">
        <v>158</v>
      </c>
      <c r="C144" s="22">
        <v>202</v>
      </c>
      <c r="D144" s="22">
        <v>188</v>
      </c>
      <c r="E144" s="22">
        <v>390</v>
      </c>
      <c r="F144" s="22">
        <v>165</v>
      </c>
    </row>
    <row r="145" spans="1:6" s="10" customFormat="1" ht="17.100000000000001" customHeight="1">
      <c r="A145" s="25" t="s">
        <v>203</v>
      </c>
      <c r="B145" s="23" t="s">
        <v>158</v>
      </c>
      <c r="C145" s="22">
        <v>193</v>
      </c>
      <c r="D145" s="22">
        <v>205</v>
      </c>
      <c r="E145" s="22">
        <v>398</v>
      </c>
      <c r="F145" s="22">
        <v>172</v>
      </c>
    </row>
    <row r="146" spans="1:6" s="10" customFormat="1" ht="17.100000000000001" customHeight="1">
      <c r="A146" s="25" t="s">
        <v>202</v>
      </c>
      <c r="B146" s="23" t="s">
        <v>158</v>
      </c>
      <c r="C146" s="22">
        <v>176</v>
      </c>
      <c r="D146" s="22">
        <v>200</v>
      </c>
      <c r="E146" s="22">
        <v>376</v>
      </c>
      <c r="F146" s="22">
        <v>144</v>
      </c>
    </row>
    <row r="147" spans="1:6" s="10" customFormat="1" ht="17.100000000000001" customHeight="1">
      <c r="A147" s="25" t="s">
        <v>201</v>
      </c>
      <c r="B147" s="23" t="s">
        <v>158</v>
      </c>
      <c r="C147" s="22">
        <v>126</v>
      </c>
      <c r="D147" s="22">
        <v>124</v>
      </c>
      <c r="E147" s="22">
        <v>250</v>
      </c>
      <c r="F147" s="22">
        <v>103</v>
      </c>
    </row>
    <row r="148" spans="1:6" s="10" customFormat="1" ht="17.100000000000001" customHeight="1">
      <c r="A148" s="25" t="s">
        <v>200</v>
      </c>
      <c r="B148" s="23" t="s">
        <v>158</v>
      </c>
      <c r="C148" s="22">
        <v>193</v>
      </c>
      <c r="D148" s="22">
        <v>208</v>
      </c>
      <c r="E148" s="22">
        <v>401</v>
      </c>
      <c r="F148" s="22">
        <v>142</v>
      </c>
    </row>
    <row r="149" spans="1:6" s="10" customFormat="1" ht="17.100000000000001" customHeight="1">
      <c r="A149" s="25" t="s">
        <v>199</v>
      </c>
      <c r="B149" s="23" t="s">
        <v>158</v>
      </c>
      <c r="C149" s="22">
        <v>380</v>
      </c>
      <c r="D149" s="22">
        <v>375</v>
      </c>
      <c r="E149" s="22">
        <v>755</v>
      </c>
      <c r="F149" s="22">
        <v>280</v>
      </c>
    </row>
    <row r="150" spans="1:6" s="10" customFormat="1" ht="17.100000000000001" customHeight="1">
      <c r="A150" s="25" t="s">
        <v>198</v>
      </c>
      <c r="B150" s="23" t="s">
        <v>158</v>
      </c>
      <c r="C150" s="22">
        <v>178</v>
      </c>
      <c r="D150" s="22">
        <v>200</v>
      </c>
      <c r="E150" s="22">
        <v>378</v>
      </c>
      <c r="F150" s="22">
        <v>168</v>
      </c>
    </row>
    <row r="151" spans="1:6" s="10" customFormat="1" ht="17.100000000000001" customHeight="1">
      <c r="A151" s="25" t="s">
        <v>197</v>
      </c>
      <c r="B151" s="23" t="s">
        <v>158</v>
      </c>
      <c r="C151" s="22">
        <v>319</v>
      </c>
      <c r="D151" s="22">
        <v>308</v>
      </c>
      <c r="E151" s="22">
        <v>627</v>
      </c>
      <c r="F151" s="22">
        <v>257</v>
      </c>
    </row>
    <row r="152" spans="1:6" s="10" customFormat="1" ht="17.100000000000001" customHeight="1">
      <c r="A152" s="25" t="s">
        <v>196</v>
      </c>
      <c r="B152" s="23" t="s">
        <v>158</v>
      </c>
      <c r="C152" s="22">
        <v>659</v>
      </c>
      <c r="D152" s="22">
        <v>668</v>
      </c>
      <c r="E152" s="22">
        <v>1327</v>
      </c>
      <c r="F152" s="22">
        <v>537</v>
      </c>
    </row>
    <row r="153" spans="1:6" s="10" customFormat="1" ht="17.100000000000001" customHeight="1">
      <c r="A153" s="25" t="s">
        <v>195</v>
      </c>
      <c r="B153" s="23" t="s">
        <v>158</v>
      </c>
      <c r="C153" s="22">
        <v>339</v>
      </c>
      <c r="D153" s="22">
        <v>358</v>
      </c>
      <c r="E153" s="22">
        <v>697</v>
      </c>
      <c r="F153" s="22">
        <v>284</v>
      </c>
    </row>
    <row r="154" spans="1:6" s="10" customFormat="1" ht="17.100000000000001" customHeight="1">
      <c r="A154" s="25" t="s">
        <v>194</v>
      </c>
      <c r="B154" s="23" t="s">
        <v>158</v>
      </c>
      <c r="C154" s="22">
        <v>720</v>
      </c>
      <c r="D154" s="22">
        <v>680</v>
      </c>
      <c r="E154" s="22">
        <v>1400</v>
      </c>
      <c r="F154" s="22">
        <v>566</v>
      </c>
    </row>
    <row r="155" spans="1:6" s="10" customFormat="1" ht="17.100000000000001" customHeight="1">
      <c r="A155" s="25" t="s">
        <v>193</v>
      </c>
      <c r="B155" s="23" t="s">
        <v>158</v>
      </c>
      <c r="C155" s="22">
        <v>454</v>
      </c>
      <c r="D155" s="22">
        <v>456</v>
      </c>
      <c r="E155" s="22">
        <v>910</v>
      </c>
      <c r="F155" s="22">
        <v>401</v>
      </c>
    </row>
    <row r="156" spans="1:6" s="10" customFormat="1" ht="17.100000000000001" customHeight="1">
      <c r="A156" s="25" t="s">
        <v>192</v>
      </c>
      <c r="B156" s="23" t="s">
        <v>158</v>
      </c>
      <c r="C156" s="22">
        <v>112</v>
      </c>
      <c r="D156" s="22">
        <v>110</v>
      </c>
      <c r="E156" s="22">
        <v>222</v>
      </c>
      <c r="F156" s="22">
        <v>106</v>
      </c>
    </row>
    <row r="157" spans="1:6" s="10" customFormat="1" ht="17.100000000000001" customHeight="1">
      <c r="A157" s="25" t="s">
        <v>191</v>
      </c>
      <c r="B157" s="23" t="s">
        <v>158</v>
      </c>
      <c r="C157" s="22">
        <v>312</v>
      </c>
      <c r="D157" s="22">
        <v>300</v>
      </c>
      <c r="E157" s="22">
        <v>612</v>
      </c>
      <c r="F157" s="22">
        <v>306</v>
      </c>
    </row>
    <row r="158" spans="1:6" s="10" customFormat="1" ht="17.100000000000001" customHeight="1">
      <c r="A158" s="25" t="s">
        <v>190</v>
      </c>
      <c r="B158" s="23" t="s">
        <v>158</v>
      </c>
      <c r="C158" s="22">
        <v>347</v>
      </c>
      <c r="D158" s="22">
        <v>308</v>
      </c>
      <c r="E158" s="22">
        <v>655</v>
      </c>
      <c r="F158" s="22">
        <v>300</v>
      </c>
    </row>
    <row r="159" spans="1:6" s="10" customFormat="1" ht="17.100000000000001" customHeight="1">
      <c r="A159" s="25" t="s">
        <v>189</v>
      </c>
      <c r="B159" s="23" t="s">
        <v>158</v>
      </c>
      <c r="C159" s="22">
        <v>600</v>
      </c>
      <c r="D159" s="22">
        <v>658</v>
      </c>
      <c r="E159" s="22">
        <v>1258</v>
      </c>
      <c r="F159" s="22">
        <v>591</v>
      </c>
    </row>
    <row r="160" spans="1:6" s="10" customFormat="1" ht="17.100000000000001" customHeight="1">
      <c r="A160" s="25" t="s">
        <v>188</v>
      </c>
      <c r="B160" s="23" t="s">
        <v>158</v>
      </c>
      <c r="C160" s="22">
        <v>258</v>
      </c>
      <c r="D160" s="22">
        <v>274</v>
      </c>
      <c r="E160" s="22">
        <v>532</v>
      </c>
      <c r="F160" s="22">
        <v>190</v>
      </c>
    </row>
    <row r="161" spans="1:6" s="10" customFormat="1" ht="17.100000000000001" customHeight="1">
      <c r="A161" s="25" t="s">
        <v>187</v>
      </c>
      <c r="B161" s="23" t="s">
        <v>158</v>
      </c>
      <c r="C161" s="22">
        <v>283</v>
      </c>
      <c r="D161" s="22">
        <v>274</v>
      </c>
      <c r="E161" s="22">
        <v>557</v>
      </c>
      <c r="F161" s="22">
        <v>213</v>
      </c>
    </row>
    <row r="162" spans="1:6" s="10" customFormat="1" ht="17.100000000000001" customHeight="1">
      <c r="A162" s="25" t="s">
        <v>186</v>
      </c>
      <c r="B162" s="23" t="s">
        <v>158</v>
      </c>
      <c r="C162" s="22">
        <v>450</v>
      </c>
      <c r="D162" s="22">
        <v>442</v>
      </c>
      <c r="E162" s="22">
        <v>892</v>
      </c>
      <c r="F162" s="22">
        <v>373</v>
      </c>
    </row>
    <row r="163" spans="1:6" s="10" customFormat="1" ht="17.100000000000001" customHeight="1">
      <c r="A163" s="25" t="s">
        <v>185</v>
      </c>
      <c r="B163" s="23" t="s">
        <v>158</v>
      </c>
      <c r="C163" s="22">
        <v>373</v>
      </c>
      <c r="D163" s="22">
        <v>381</v>
      </c>
      <c r="E163" s="22">
        <v>754</v>
      </c>
      <c r="F163" s="22">
        <v>307</v>
      </c>
    </row>
    <row r="164" spans="1:6" s="10" customFormat="1" ht="17.100000000000001" customHeight="1">
      <c r="A164" s="25" t="s">
        <v>184</v>
      </c>
      <c r="B164" s="23" t="s">
        <v>158</v>
      </c>
      <c r="C164" s="22">
        <v>0</v>
      </c>
      <c r="D164" s="22">
        <v>0</v>
      </c>
      <c r="E164" s="22">
        <f>C164+D164</f>
        <v>0</v>
      </c>
      <c r="F164" s="22">
        <v>0</v>
      </c>
    </row>
    <row r="165" spans="1:6" s="10" customFormat="1" ht="17.100000000000001" customHeight="1">
      <c r="A165" s="25" t="s">
        <v>183</v>
      </c>
      <c r="B165" s="23" t="s">
        <v>158</v>
      </c>
      <c r="C165" s="22">
        <v>14</v>
      </c>
      <c r="D165" s="22">
        <v>10</v>
      </c>
      <c r="E165" s="22">
        <v>24</v>
      </c>
      <c r="F165" s="22">
        <v>22</v>
      </c>
    </row>
    <row r="166" spans="1:6" s="10" customFormat="1" ht="17.100000000000001" customHeight="1">
      <c r="A166" s="25" t="s">
        <v>182</v>
      </c>
      <c r="B166" s="23" t="s">
        <v>158</v>
      </c>
      <c r="C166" s="22">
        <v>475</v>
      </c>
      <c r="D166" s="22">
        <v>403</v>
      </c>
      <c r="E166" s="22">
        <v>878</v>
      </c>
      <c r="F166" s="22">
        <v>568</v>
      </c>
    </row>
    <row r="167" spans="1:6" s="10" customFormat="1" ht="17.100000000000001" customHeight="1">
      <c r="A167" s="25" t="s">
        <v>181</v>
      </c>
      <c r="B167" s="23" t="s">
        <v>158</v>
      </c>
      <c r="C167" s="22">
        <v>960</v>
      </c>
      <c r="D167" s="22">
        <v>663</v>
      </c>
      <c r="E167" s="22">
        <v>1623</v>
      </c>
      <c r="F167" s="22">
        <v>1296</v>
      </c>
    </row>
    <row r="168" spans="1:6" s="10" customFormat="1" ht="17.100000000000001" customHeight="1">
      <c r="A168" s="25" t="s">
        <v>180</v>
      </c>
      <c r="B168" s="23" t="s">
        <v>158</v>
      </c>
      <c r="C168" s="22">
        <v>700</v>
      </c>
      <c r="D168" s="22">
        <v>464</v>
      </c>
      <c r="E168" s="22">
        <v>1164</v>
      </c>
      <c r="F168" s="22">
        <v>1047</v>
      </c>
    </row>
    <row r="169" spans="1:6" s="10" customFormat="1" ht="17.100000000000001" customHeight="1">
      <c r="A169" s="25" t="s">
        <v>179</v>
      </c>
      <c r="B169" s="23" t="s">
        <v>158</v>
      </c>
      <c r="C169" s="22">
        <v>373</v>
      </c>
      <c r="D169" s="22">
        <v>192</v>
      </c>
      <c r="E169" s="22">
        <v>565</v>
      </c>
      <c r="F169" s="22">
        <v>465</v>
      </c>
    </row>
    <row r="170" spans="1:6" s="10" customFormat="1" ht="17.100000000000001" customHeight="1">
      <c r="A170" s="25" t="s">
        <v>178</v>
      </c>
      <c r="B170" s="23" t="s">
        <v>158</v>
      </c>
      <c r="C170" s="22">
        <v>1039</v>
      </c>
      <c r="D170" s="22">
        <v>1075</v>
      </c>
      <c r="E170" s="22">
        <v>2114</v>
      </c>
      <c r="F170" s="22">
        <v>773</v>
      </c>
    </row>
    <row r="171" spans="1:6" s="10" customFormat="1" ht="17.100000000000001" customHeight="1">
      <c r="A171" s="25" t="s">
        <v>177</v>
      </c>
      <c r="B171" s="23" t="s">
        <v>158</v>
      </c>
      <c r="C171" s="22">
        <v>157</v>
      </c>
      <c r="D171" s="22">
        <v>143</v>
      </c>
      <c r="E171" s="22">
        <v>300</v>
      </c>
      <c r="F171" s="22">
        <v>115</v>
      </c>
    </row>
    <row r="172" spans="1:6" s="10" customFormat="1" ht="17.100000000000001" customHeight="1">
      <c r="A172" s="25" t="s">
        <v>176</v>
      </c>
      <c r="B172" s="23" t="s">
        <v>158</v>
      </c>
      <c r="C172" s="22">
        <v>1047</v>
      </c>
      <c r="D172" s="22">
        <v>890</v>
      </c>
      <c r="E172" s="22">
        <v>1937</v>
      </c>
      <c r="F172" s="22">
        <v>985</v>
      </c>
    </row>
    <row r="173" spans="1:6" s="10" customFormat="1" ht="17.100000000000001" customHeight="1">
      <c r="A173" s="25" t="s">
        <v>175</v>
      </c>
      <c r="B173" s="23" t="s">
        <v>158</v>
      </c>
      <c r="C173" s="22">
        <v>932</v>
      </c>
      <c r="D173" s="22">
        <v>820</v>
      </c>
      <c r="E173" s="22">
        <v>1752</v>
      </c>
      <c r="F173" s="22">
        <v>816</v>
      </c>
    </row>
    <row r="174" spans="1:6" s="10" customFormat="1" ht="17.100000000000001" customHeight="1">
      <c r="A174" s="25" t="s">
        <v>174</v>
      </c>
      <c r="B174" s="23" t="s">
        <v>158</v>
      </c>
      <c r="C174" s="22">
        <v>1764</v>
      </c>
      <c r="D174" s="22">
        <v>1764</v>
      </c>
      <c r="E174" s="22">
        <v>3528</v>
      </c>
      <c r="F174" s="22">
        <v>1398</v>
      </c>
    </row>
    <row r="175" spans="1:6" s="10" customFormat="1" ht="17.100000000000001" customHeight="1">
      <c r="A175" s="25" t="s">
        <v>173</v>
      </c>
      <c r="B175" s="23" t="s">
        <v>158</v>
      </c>
      <c r="C175" s="22">
        <v>653</v>
      </c>
      <c r="D175" s="22">
        <v>588</v>
      </c>
      <c r="E175" s="22">
        <v>1241</v>
      </c>
      <c r="F175" s="22">
        <v>554</v>
      </c>
    </row>
    <row r="176" spans="1:6" s="10" customFormat="1" ht="17.100000000000001" customHeight="1">
      <c r="A176" s="25" t="s">
        <v>172</v>
      </c>
      <c r="B176" s="23" t="s">
        <v>158</v>
      </c>
      <c r="C176" s="22">
        <v>1574</v>
      </c>
      <c r="D176" s="22">
        <v>1585</v>
      </c>
      <c r="E176" s="22">
        <v>3159</v>
      </c>
      <c r="F176" s="22">
        <v>1051</v>
      </c>
    </row>
    <row r="177" spans="1:6" s="10" customFormat="1" ht="17.100000000000001" customHeight="1">
      <c r="A177" s="25" t="s">
        <v>171</v>
      </c>
      <c r="B177" s="23" t="s">
        <v>158</v>
      </c>
      <c r="C177" s="22">
        <v>916</v>
      </c>
      <c r="D177" s="22">
        <v>829</v>
      </c>
      <c r="E177" s="22">
        <v>1745</v>
      </c>
      <c r="F177" s="22">
        <v>807</v>
      </c>
    </row>
    <row r="178" spans="1:6" s="10" customFormat="1" ht="17.100000000000001" customHeight="1">
      <c r="A178" s="25" t="s">
        <v>170</v>
      </c>
      <c r="B178" s="23" t="s">
        <v>158</v>
      </c>
      <c r="C178" s="22">
        <v>403</v>
      </c>
      <c r="D178" s="22">
        <v>387</v>
      </c>
      <c r="E178" s="22">
        <v>790</v>
      </c>
      <c r="F178" s="22">
        <v>392</v>
      </c>
    </row>
    <row r="179" spans="1:6" s="10" customFormat="1" ht="17.100000000000001" customHeight="1">
      <c r="A179" s="25" t="s">
        <v>169</v>
      </c>
      <c r="B179" s="23" t="s">
        <v>158</v>
      </c>
      <c r="C179" s="22">
        <v>0</v>
      </c>
      <c r="D179" s="22">
        <v>0</v>
      </c>
      <c r="E179" s="22">
        <f>C179+D179</f>
        <v>0</v>
      </c>
      <c r="F179" s="22">
        <v>0</v>
      </c>
    </row>
    <row r="180" spans="1:6" s="10" customFormat="1" ht="17.100000000000001" customHeight="1">
      <c r="A180" s="25" t="s">
        <v>168</v>
      </c>
      <c r="B180" s="23" t="s">
        <v>158</v>
      </c>
      <c r="C180" s="22">
        <v>908</v>
      </c>
      <c r="D180" s="22">
        <v>911</v>
      </c>
      <c r="E180" s="22">
        <v>1819</v>
      </c>
      <c r="F180" s="22">
        <v>607</v>
      </c>
    </row>
    <row r="181" spans="1:6" s="10" customFormat="1" ht="17.100000000000001" customHeight="1">
      <c r="A181" s="25" t="s">
        <v>167</v>
      </c>
      <c r="B181" s="23" t="s">
        <v>158</v>
      </c>
      <c r="C181" s="22">
        <v>1102</v>
      </c>
      <c r="D181" s="22">
        <v>1168</v>
      </c>
      <c r="E181" s="22">
        <v>2270</v>
      </c>
      <c r="F181" s="22">
        <v>877</v>
      </c>
    </row>
    <row r="182" spans="1:6" s="10" customFormat="1" ht="17.100000000000001" customHeight="1">
      <c r="A182" s="25" t="s">
        <v>166</v>
      </c>
      <c r="B182" s="23" t="s">
        <v>158</v>
      </c>
      <c r="C182" s="22">
        <v>633</v>
      </c>
      <c r="D182" s="22">
        <v>717</v>
      </c>
      <c r="E182" s="22">
        <v>1350</v>
      </c>
      <c r="F182" s="22">
        <v>529</v>
      </c>
    </row>
    <row r="183" spans="1:6" s="10" customFormat="1" ht="17.100000000000001" customHeight="1">
      <c r="A183" s="25" t="s">
        <v>165</v>
      </c>
      <c r="B183" s="23" t="s">
        <v>158</v>
      </c>
      <c r="C183" s="22">
        <v>1607</v>
      </c>
      <c r="D183" s="22">
        <v>1574</v>
      </c>
      <c r="E183" s="22">
        <v>3181</v>
      </c>
      <c r="F183" s="22">
        <v>1391</v>
      </c>
    </row>
    <row r="184" spans="1:6" s="10" customFormat="1" ht="17.100000000000001" customHeight="1">
      <c r="A184" s="25" t="s">
        <v>164</v>
      </c>
      <c r="B184" s="23" t="s">
        <v>158</v>
      </c>
      <c r="C184" s="22">
        <v>695</v>
      </c>
      <c r="D184" s="22">
        <v>643</v>
      </c>
      <c r="E184" s="22">
        <v>1338</v>
      </c>
      <c r="F184" s="22">
        <v>1224</v>
      </c>
    </row>
    <row r="185" spans="1:6" s="10" customFormat="1" ht="17.100000000000001" customHeight="1">
      <c r="A185" s="34" t="s">
        <v>163</v>
      </c>
      <c r="B185" s="23" t="s">
        <v>158</v>
      </c>
      <c r="C185" s="22">
        <v>20</v>
      </c>
      <c r="D185" s="22">
        <v>82</v>
      </c>
      <c r="E185" s="22">
        <v>102</v>
      </c>
      <c r="F185" s="22">
        <v>102</v>
      </c>
    </row>
    <row r="186" spans="1:6" s="10" customFormat="1" ht="17.100000000000001" customHeight="1">
      <c r="A186" s="25" t="s">
        <v>162</v>
      </c>
      <c r="B186" s="23" t="s">
        <v>158</v>
      </c>
      <c r="C186" s="22">
        <v>564</v>
      </c>
      <c r="D186" s="22">
        <v>544</v>
      </c>
      <c r="E186" s="22">
        <v>1108</v>
      </c>
      <c r="F186" s="22">
        <v>458</v>
      </c>
    </row>
    <row r="187" spans="1:6" s="10" customFormat="1" ht="17.100000000000001" customHeight="1">
      <c r="A187" s="25" t="s">
        <v>161</v>
      </c>
      <c r="B187" s="23" t="s">
        <v>158</v>
      </c>
      <c r="C187" s="33">
        <v>618</v>
      </c>
      <c r="D187" s="33">
        <v>600</v>
      </c>
      <c r="E187" s="33">
        <v>1218</v>
      </c>
      <c r="F187" s="33">
        <v>462</v>
      </c>
    </row>
    <row r="188" spans="1:6" s="10" customFormat="1" ht="17.100000000000001" customHeight="1">
      <c r="A188" s="31" t="s">
        <v>160</v>
      </c>
      <c r="B188" s="23" t="s">
        <v>158</v>
      </c>
      <c r="C188" s="33">
        <v>173</v>
      </c>
      <c r="D188" s="33">
        <v>174</v>
      </c>
      <c r="E188" s="33">
        <v>347</v>
      </c>
      <c r="F188" s="33">
        <v>162</v>
      </c>
    </row>
    <row r="189" spans="1:6" s="10" customFormat="1" ht="17.100000000000001" customHeight="1">
      <c r="A189" s="31" t="s">
        <v>159</v>
      </c>
      <c r="B189" s="23" t="s">
        <v>158</v>
      </c>
      <c r="C189" s="33">
        <v>394</v>
      </c>
      <c r="D189" s="33">
        <v>425</v>
      </c>
      <c r="E189" s="33">
        <v>819</v>
      </c>
      <c r="F189" s="33">
        <v>454</v>
      </c>
    </row>
    <row r="190" spans="1:6" s="10" customFormat="1" ht="17.100000000000001" customHeight="1">
      <c r="A190" s="25" t="s">
        <v>157</v>
      </c>
      <c r="B190" s="23" t="s">
        <v>134</v>
      </c>
      <c r="C190" s="22">
        <v>95</v>
      </c>
      <c r="D190" s="22">
        <v>96</v>
      </c>
      <c r="E190" s="22">
        <v>191</v>
      </c>
      <c r="F190" s="22">
        <v>76</v>
      </c>
    </row>
    <row r="191" spans="1:6" s="10" customFormat="1" ht="17.100000000000001" customHeight="1">
      <c r="A191" s="25" t="s">
        <v>156</v>
      </c>
      <c r="B191" s="23" t="s">
        <v>134</v>
      </c>
      <c r="C191" s="22">
        <v>150</v>
      </c>
      <c r="D191" s="22">
        <v>143</v>
      </c>
      <c r="E191" s="22">
        <v>293</v>
      </c>
      <c r="F191" s="22">
        <v>107</v>
      </c>
    </row>
    <row r="192" spans="1:6" s="10" customFormat="1" ht="17.100000000000001" customHeight="1">
      <c r="A192" s="25" t="s">
        <v>155</v>
      </c>
      <c r="B192" s="23" t="s">
        <v>134</v>
      </c>
      <c r="C192" s="22">
        <v>1108</v>
      </c>
      <c r="D192" s="22">
        <v>1155</v>
      </c>
      <c r="E192" s="22">
        <v>2263</v>
      </c>
      <c r="F192" s="22">
        <v>918</v>
      </c>
    </row>
    <row r="193" spans="1:6" s="10" customFormat="1" ht="17.100000000000001" customHeight="1">
      <c r="A193" s="25" t="s">
        <v>154</v>
      </c>
      <c r="B193" s="23" t="s">
        <v>134</v>
      </c>
      <c r="C193" s="22">
        <v>92</v>
      </c>
      <c r="D193" s="22">
        <v>84</v>
      </c>
      <c r="E193" s="22">
        <v>176</v>
      </c>
      <c r="F193" s="22">
        <v>67</v>
      </c>
    </row>
    <row r="194" spans="1:6" s="10" customFormat="1" ht="17.100000000000001" customHeight="1">
      <c r="A194" s="25" t="s">
        <v>153</v>
      </c>
      <c r="B194" s="23" t="s">
        <v>134</v>
      </c>
      <c r="C194" s="22">
        <v>143</v>
      </c>
      <c r="D194" s="22">
        <v>155</v>
      </c>
      <c r="E194" s="22">
        <v>298</v>
      </c>
      <c r="F194" s="22">
        <v>114</v>
      </c>
    </row>
    <row r="195" spans="1:6" s="10" customFormat="1" ht="17.100000000000001" customHeight="1">
      <c r="A195" s="25" t="s">
        <v>152</v>
      </c>
      <c r="B195" s="23" t="s">
        <v>134</v>
      </c>
      <c r="C195" s="22">
        <v>424</v>
      </c>
      <c r="D195" s="22">
        <v>428</v>
      </c>
      <c r="E195" s="22">
        <v>852</v>
      </c>
      <c r="F195" s="22">
        <v>311</v>
      </c>
    </row>
    <row r="196" spans="1:6" s="10" customFormat="1" ht="17.100000000000001" customHeight="1">
      <c r="A196" s="25" t="s">
        <v>151</v>
      </c>
      <c r="B196" s="23" t="s">
        <v>134</v>
      </c>
      <c r="C196" s="22">
        <v>9</v>
      </c>
      <c r="D196" s="22">
        <v>4</v>
      </c>
      <c r="E196" s="22">
        <v>13</v>
      </c>
      <c r="F196" s="22">
        <v>10</v>
      </c>
    </row>
    <row r="197" spans="1:6" s="10" customFormat="1" ht="17.100000000000001" customHeight="1">
      <c r="A197" s="25" t="s">
        <v>150</v>
      </c>
      <c r="B197" s="23" t="s">
        <v>134</v>
      </c>
      <c r="C197" s="22">
        <v>406</v>
      </c>
      <c r="D197" s="22">
        <v>430</v>
      </c>
      <c r="E197" s="22">
        <v>836</v>
      </c>
      <c r="F197" s="22">
        <v>333</v>
      </c>
    </row>
    <row r="198" spans="1:6" s="10" customFormat="1" ht="17.100000000000001" customHeight="1">
      <c r="A198" s="25" t="s">
        <v>149</v>
      </c>
      <c r="B198" s="23" t="s">
        <v>134</v>
      </c>
      <c r="C198" s="22">
        <v>465</v>
      </c>
      <c r="D198" s="22">
        <v>481</v>
      </c>
      <c r="E198" s="22">
        <v>946</v>
      </c>
      <c r="F198" s="22">
        <v>350</v>
      </c>
    </row>
    <row r="199" spans="1:6" s="10" customFormat="1" ht="17.100000000000001" customHeight="1">
      <c r="A199" s="25" t="s">
        <v>148</v>
      </c>
      <c r="B199" s="23" t="s">
        <v>134</v>
      </c>
      <c r="C199" s="22">
        <v>495</v>
      </c>
      <c r="D199" s="22">
        <v>504</v>
      </c>
      <c r="E199" s="22">
        <v>999</v>
      </c>
      <c r="F199" s="22">
        <v>377</v>
      </c>
    </row>
    <row r="200" spans="1:6" s="10" customFormat="1" ht="17.100000000000001" customHeight="1">
      <c r="A200" s="25" t="s">
        <v>147</v>
      </c>
      <c r="B200" s="23" t="s">
        <v>134</v>
      </c>
      <c r="C200" s="22">
        <v>420</v>
      </c>
      <c r="D200" s="22">
        <v>425</v>
      </c>
      <c r="E200" s="22">
        <v>845</v>
      </c>
      <c r="F200" s="22">
        <v>324</v>
      </c>
    </row>
    <row r="201" spans="1:6" s="10" customFormat="1" ht="17.100000000000001" customHeight="1">
      <c r="A201" s="25" t="s">
        <v>146</v>
      </c>
      <c r="B201" s="23" t="s">
        <v>134</v>
      </c>
      <c r="C201" s="22">
        <v>731</v>
      </c>
      <c r="D201" s="22">
        <v>757</v>
      </c>
      <c r="E201" s="22">
        <v>1488</v>
      </c>
      <c r="F201" s="22">
        <v>567</v>
      </c>
    </row>
    <row r="202" spans="1:6" s="10" customFormat="1" ht="17.100000000000001" customHeight="1">
      <c r="A202" s="25" t="s">
        <v>145</v>
      </c>
      <c r="B202" s="23" t="s">
        <v>134</v>
      </c>
      <c r="C202" s="22">
        <v>354</v>
      </c>
      <c r="D202" s="22">
        <v>366</v>
      </c>
      <c r="E202" s="22">
        <v>720</v>
      </c>
      <c r="F202" s="22">
        <v>259</v>
      </c>
    </row>
    <row r="203" spans="1:6" s="10" customFormat="1" ht="17.100000000000001" customHeight="1">
      <c r="A203" s="25" t="s">
        <v>144</v>
      </c>
      <c r="B203" s="23" t="s">
        <v>134</v>
      </c>
      <c r="C203" s="22">
        <v>842</v>
      </c>
      <c r="D203" s="22">
        <v>836</v>
      </c>
      <c r="E203" s="22">
        <v>1678</v>
      </c>
      <c r="F203" s="22">
        <v>642</v>
      </c>
    </row>
    <row r="204" spans="1:6" s="10" customFormat="1" ht="17.100000000000001" customHeight="1">
      <c r="A204" s="25" t="s">
        <v>143</v>
      </c>
      <c r="B204" s="23" t="s">
        <v>134</v>
      </c>
      <c r="C204" s="22">
        <v>154</v>
      </c>
      <c r="D204" s="22">
        <v>158</v>
      </c>
      <c r="E204" s="22">
        <v>312</v>
      </c>
      <c r="F204" s="22">
        <v>137</v>
      </c>
    </row>
    <row r="205" spans="1:6" s="10" customFormat="1" ht="17.100000000000001" customHeight="1">
      <c r="A205" s="25" t="s">
        <v>142</v>
      </c>
      <c r="B205" s="23" t="s">
        <v>134</v>
      </c>
      <c r="C205" s="22">
        <v>810</v>
      </c>
      <c r="D205" s="22">
        <v>643</v>
      </c>
      <c r="E205" s="22">
        <v>1453</v>
      </c>
      <c r="F205" s="22">
        <v>825</v>
      </c>
    </row>
    <row r="206" spans="1:6" s="10" customFormat="1" ht="17.100000000000001" customHeight="1">
      <c r="A206" s="25" t="s">
        <v>141</v>
      </c>
      <c r="B206" s="23" t="s">
        <v>134</v>
      </c>
      <c r="C206" s="22">
        <v>525</v>
      </c>
      <c r="D206" s="22">
        <v>497</v>
      </c>
      <c r="E206" s="22">
        <v>1022</v>
      </c>
      <c r="F206" s="22">
        <v>552</v>
      </c>
    </row>
    <row r="207" spans="1:6" s="10" customFormat="1" ht="17.100000000000001" customHeight="1">
      <c r="A207" s="25" t="s">
        <v>140</v>
      </c>
      <c r="B207" s="23" t="s">
        <v>134</v>
      </c>
      <c r="C207" s="22">
        <v>1063</v>
      </c>
      <c r="D207" s="22">
        <v>983</v>
      </c>
      <c r="E207" s="22">
        <v>2046</v>
      </c>
      <c r="F207" s="22">
        <v>1135</v>
      </c>
    </row>
    <row r="208" spans="1:6" s="10" customFormat="1" ht="17.100000000000001" customHeight="1">
      <c r="A208" s="25" t="s">
        <v>139</v>
      </c>
      <c r="B208" s="23" t="s">
        <v>134</v>
      </c>
      <c r="C208" s="22">
        <v>1014</v>
      </c>
      <c r="D208" s="22">
        <v>1013</v>
      </c>
      <c r="E208" s="22">
        <v>2027</v>
      </c>
      <c r="F208" s="22">
        <v>940</v>
      </c>
    </row>
    <row r="209" spans="1:6" s="10" customFormat="1" ht="17.100000000000001" customHeight="1">
      <c r="A209" s="25" t="s">
        <v>138</v>
      </c>
      <c r="B209" s="23" t="s">
        <v>134</v>
      </c>
      <c r="C209" s="22">
        <v>24</v>
      </c>
      <c r="D209" s="22">
        <v>22</v>
      </c>
      <c r="E209" s="22">
        <v>46</v>
      </c>
      <c r="F209" s="22">
        <v>13</v>
      </c>
    </row>
    <row r="210" spans="1:6" s="10" customFormat="1" ht="17.100000000000001" customHeight="1">
      <c r="A210" s="25" t="s">
        <v>137</v>
      </c>
      <c r="B210" s="23" t="s">
        <v>134</v>
      </c>
      <c r="C210" s="22">
        <v>98</v>
      </c>
      <c r="D210" s="22">
        <v>96</v>
      </c>
      <c r="E210" s="22">
        <v>194</v>
      </c>
      <c r="F210" s="22">
        <v>95</v>
      </c>
    </row>
    <row r="211" spans="1:6" s="10" customFormat="1" ht="17.100000000000001" customHeight="1">
      <c r="A211" s="25" t="s">
        <v>136</v>
      </c>
      <c r="B211" s="23" t="s">
        <v>134</v>
      </c>
      <c r="C211" s="22">
        <v>291</v>
      </c>
      <c r="D211" s="22">
        <v>280</v>
      </c>
      <c r="E211" s="22">
        <v>571</v>
      </c>
      <c r="F211" s="22">
        <v>277</v>
      </c>
    </row>
    <row r="212" spans="1:6" s="10" customFormat="1" ht="17.100000000000001" customHeight="1">
      <c r="A212" s="25" t="s">
        <v>135</v>
      </c>
      <c r="B212" s="23" t="s">
        <v>134</v>
      </c>
      <c r="C212" s="22">
        <v>240</v>
      </c>
      <c r="D212" s="22">
        <v>233</v>
      </c>
      <c r="E212" s="22">
        <v>473</v>
      </c>
      <c r="F212" s="22">
        <v>194</v>
      </c>
    </row>
    <row r="213" spans="1:6" s="10" customFormat="1" ht="17.100000000000001" customHeight="1">
      <c r="A213" s="31" t="s">
        <v>133</v>
      </c>
      <c r="B213" s="30" t="s">
        <v>109</v>
      </c>
      <c r="C213" s="22">
        <v>415</v>
      </c>
      <c r="D213" s="22">
        <v>390</v>
      </c>
      <c r="E213" s="22">
        <v>805</v>
      </c>
      <c r="F213" s="22">
        <v>299</v>
      </c>
    </row>
    <row r="214" spans="1:6" s="10" customFormat="1" ht="17.100000000000001" customHeight="1">
      <c r="A214" s="31" t="s">
        <v>132</v>
      </c>
      <c r="B214" s="30" t="s">
        <v>109</v>
      </c>
      <c r="C214" s="22">
        <v>1100</v>
      </c>
      <c r="D214" s="22">
        <v>1053</v>
      </c>
      <c r="E214" s="22">
        <v>2153</v>
      </c>
      <c r="F214" s="22">
        <v>805</v>
      </c>
    </row>
    <row r="215" spans="1:6" s="10" customFormat="1" ht="17.100000000000001" customHeight="1">
      <c r="A215" s="31" t="s">
        <v>131</v>
      </c>
      <c r="B215" s="30" t="s">
        <v>109</v>
      </c>
      <c r="C215" s="22">
        <v>199</v>
      </c>
      <c r="D215" s="22">
        <v>199</v>
      </c>
      <c r="E215" s="22">
        <v>398</v>
      </c>
      <c r="F215" s="22">
        <v>133</v>
      </c>
    </row>
    <row r="216" spans="1:6" s="10" customFormat="1" ht="17.100000000000001" customHeight="1">
      <c r="A216" s="31" t="s">
        <v>130</v>
      </c>
      <c r="B216" s="30" t="s">
        <v>109</v>
      </c>
      <c r="C216" s="22">
        <v>227</v>
      </c>
      <c r="D216" s="22">
        <v>234</v>
      </c>
      <c r="E216" s="22">
        <v>461</v>
      </c>
      <c r="F216" s="22">
        <v>172</v>
      </c>
    </row>
    <row r="217" spans="1:6" s="10" customFormat="1" ht="17.100000000000001" customHeight="1">
      <c r="A217" s="31" t="s">
        <v>129</v>
      </c>
      <c r="B217" s="30" t="s">
        <v>109</v>
      </c>
      <c r="C217" s="22">
        <v>1925</v>
      </c>
      <c r="D217" s="22">
        <v>1850</v>
      </c>
      <c r="E217" s="22">
        <v>3775</v>
      </c>
      <c r="F217" s="22">
        <v>1481</v>
      </c>
    </row>
    <row r="218" spans="1:6" s="10" customFormat="1" ht="17.100000000000001" customHeight="1">
      <c r="A218" s="31" t="s">
        <v>128</v>
      </c>
      <c r="B218" s="30" t="s">
        <v>109</v>
      </c>
      <c r="C218" s="22">
        <v>292</v>
      </c>
      <c r="D218" s="22">
        <v>297</v>
      </c>
      <c r="E218" s="22">
        <v>589</v>
      </c>
      <c r="F218" s="22">
        <v>224</v>
      </c>
    </row>
    <row r="219" spans="1:6" s="10" customFormat="1" ht="17.100000000000001" customHeight="1">
      <c r="A219" s="31" t="s">
        <v>127</v>
      </c>
      <c r="B219" s="30" t="s">
        <v>109</v>
      </c>
      <c r="C219" s="22">
        <v>57</v>
      </c>
      <c r="D219" s="22">
        <v>60</v>
      </c>
      <c r="E219" s="22">
        <v>117</v>
      </c>
      <c r="F219" s="22">
        <v>49</v>
      </c>
    </row>
    <row r="220" spans="1:6" s="10" customFormat="1" ht="17.100000000000001" customHeight="1">
      <c r="A220" s="31" t="s">
        <v>126</v>
      </c>
      <c r="B220" s="30" t="s">
        <v>109</v>
      </c>
      <c r="C220" s="22">
        <v>96</v>
      </c>
      <c r="D220" s="22">
        <v>114</v>
      </c>
      <c r="E220" s="22">
        <v>210</v>
      </c>
      <c r="F220" s="22">
        <v>76</v>
      </c>
    </row>
    <row r="221" spans="1:6" s="10" customFormat="1" ht="17.100000000000001" customHeight="1">
      <c r="A221" s="32" t="s">
        <v>125</v>
      </c>
      <c r="B221" s="30" t="s">
        <v>109</v>
      </c>
      <c r="C221" s="22">
        <v>130</v>
      </c>
      <c r="D221" s="22">
        <v>41</v>
      </c>
      <c r="E221" s="22">
        <v>171</v>
      </c>
      <c r="F221" s="22">
        <v>136</v>
      </c>
    </row>
    <row r="222" spans="1:6" s="10" customFormat="1" ht="17.100000000000001" customHeight="1">
      <c r="A222" s="31" t="s">
        <v>124</v>
      </c>
      <c r="B222" s="30" t="s">
        <v>109</v>
      </c>
      <c r="C222" s="22">
        <v>85</v>
      </c>
      <c r="D222" s="22">
        <v>92</v>
      </c>
      <c r="E222" s="22">
        <v>177</v>
      </c>
      <c r="F222" s="22">
        <v>61</v>
      </c>
    </row>
    <row r="223" spans="1:6" s="10" customFormat="1" ht="17.100000000000001" customHeight="1">
      <c r="A223" s="31" t="s">
        <v>123</v>
      </c>
      <c r="B223" s="30" t="s">
        <v>109</v>
      </c>
      <c r="C223" s="22">
        <v>324</v>
      </c>
      <c r="D223" s="22">
        <v>305</v>
      </c>
      <c r="E223" s="22">
        <v>629</v>
      </c>
      <c r="F223" s="22">
        <v>269</v>
      </c>
    </row>
    <row r="224" spans="1:6" s="10" customFormat="1" ht="24" customHeight="1">
      <c r="A224" s="31" t="s">
        <v>122</v>
      </c>
      <c r="B224" s="30" t="s">
        <v>109</v>
      </c>
      <c r="C224" s="22">
        <v>156</v>
      </c>
      <c r="D224" s="22">
        <v>193</v>
      </c>
      <c r="E224" s="22">
        <v>349</v>
      </c>
      <c r="F224" s="22">
        <v>123</v>
      </c>
    </row>
    <row r="225" spans="1:11" s="10" customFormat="1" ht="17.100000000000001" customHeight="1">
      <c r="A225" s="31" t="s">
        <v>121</v>
      </c>
      <c r="B225" s="30" t="s">
        <v>109</v>
      </c>
      <c r="C225" s="22">
        <v>423</v>
      </c>
      <c r="D225" s="22">
        <v>426</v>
      </c>
      <c r="E225" s="22">
        <v>849</v>
      </c>
      <c r="F225" s="22">
        <v>295</v>
      </c>
    </row>
    <row r="226" spans="1:11" s="10" customFormat="1" ht="17.100000000000001" customHeight="1">
      <c r="A226" s="31" t="s">
        <v>120</v>
      </c>
      <c r="B226" s="30" t="s">
        <v>109</v>
      </c>
      <c r="C226" s="22">
        <v>83</v>
      </c>
      <c r="D226" s="22">
        <v>81</v>
      </c>
      <c r="E226" s="22">
        <v>164</v>
      </c>
      <c r="F226" s="22">
        <v>67</v>
      </c>
    </row>
    <row r="227" spans="1:11" s="10" customFormat="1" ht="17.100000000000001" customHeight="1">
      <c r="A227" s="31" t="s">
        <v>119</v>
      </c>
      <c r="B227" s="30" t="s">
        <v>109</v>
      </c>
      <c r="C227" s="22">
        <v>401</v>
      </c>
      <c r="D227" s="22">
        <v>417</v>
      </c>
      <c r="E227" s="22">
        <v>818</v>
      </c>
      <c r="F227" s="22">
        <v>369</v>
      </c>
      <c r="G227" s="16"/>
    </row>
    <row r="228" spans="1:11" s="10" customFormat="1" ht="17.100000000000001" customHeight="1">
      <c r="A228" s="31" t="s">
        <v>118</v>
      </c>
      <c r="B228" s="30" t="s">
        <v>109</v>
      </c>
      <c r="C228" s="22">
        <v>385</v>
      </c>
      <c r="D228" s="22">
        <v>392</v>
      </c>
      <c r="E228" s="22">
        <v>777</v>
      </c>
      <c r="F228" s="22">
        <v>366</v>
      </c>
      <c r="G228" s="12"/>
      <c r="H228" s="21"/>
      <c r="I228" s="21"/>
      <c r="J228" s="21"/>
      <c r="K228" s="21"/>
    </row>
    <row r="229" spans="1:11" s="10" customFormat="1" ht="17.100000000000001" customHeight="1">
      <c r="A229" s="31" t="s">
        <v>117</v>
      </c>
      <c r="B229" s="30" t="s">
        <v>109</v>
      </c>
      <c r="C229" s="22">
        <v>276</v>
      </c>
      <c r="D229" s="22">
        <v>209</v>
      </c>
      <c r="E229" s="22">
        <v>485</v>
      </c>
      <c r="F229" s="22">
        <v>267</v>
      </c>
    </row>
    <row r="230" spans="1:11" s="10" customFormat="1" ht="17.100000000000001" customHeight="1">
      <c r="A230" s="31" t="s">
        <v>116</v>
      </c>
      <c r="B230" s="30" t="s">
        <v>109</v>
      </c>
      <c r="C230" s="22">
        <v>194</v>
      </c>
      <c r="D230" s="22">
        <v>193</v>
      </c>
      <c r="E230" s="22">
        <v>387</v>
      </c>
      <c r="F230" s="22">
        <v>201</v>
      </c>
    </row>
    <row r="231" spans="1:11" s="10" customFormat="1" ht="17.100000000000001" customHeight="1">
      <c r="A231" s="31" t="s">
        <v>115</v>
      </c>
      <c r="B231" s="30" t="s">
        <v>109</v>
      </c>
      <c r="C231" s="22">
        <v>17</v>
      </c>
      <c r="D231" s="22">
        <v>14</v>
      </c>
      <c r="E231" s="22">
        <v>31</v>
      </c>
      <c r="F231" s="22">
        <v>20</v>
      </c>
    </row>
    <row r="232" spans="1:11" s="10" customFormat="1" ht="17.100000000000001" customHeight="1">
      <c r="A232" s="31" t="s">
        <v>114</v>
      </c>
      <c r="B232" s="30" t="s">
        <v>109</v>
      </c>
      <c r="C232" s="22">
        <v>25</v>
      </c>
      <c r="D232" s="22">
        <v>21</v>
      </c>
      <c r="E232" s="22">
        <v>46</v>
      </c>
      <c r="F232" s="22">
        <v>16</v>
      </c>
    </row>
    <row r="233" spans="1:11" s="10" customFormat="1" ht="17.100000000000001" customHeight="1">
      <c r="A233" s="31" t="s">
        <v>113</v>
      </c>
      <c r="B233" s="30" t="s">
        <v>109</v>
      </c>
      <c r="C233" s="22">
        <v>228</v>
      </c>
      <c r="D233" s="22">
        <v>246</v>
      </c>
      <c r="E233" s="22">
        <v>474</v>
      </c>
      <c r="F233" s="22">
        <v>188</v>
      </c>
    </row>
    <row r="234" spans="1:11" s="10" customFormat="1" ht="17.100000000000001" customHeight="1">
      <c r="A234" s="31" t="s">
        <v>112</v>
      </c>
      <c r="B234" s="30" t="s">
        <v>109</v>
      </c>
      <c r="C234" s="22">
        <v>488</v>
      </c>
      <c r="D234" s="22">
        <v>485</v>
      </c>
      <c r="E234" s="22">
        <v>973</v>
      </c>
      <c r="F234" s="22">
        <v>318</v>
      </c>
    </row>
    <row r="235" spans="1:11" s="10" customFormat="1" ht="17.100000000000001" customHeight="1">
      <c r="A235" s="31" t="s">
        <v>111</v>
      </c>
      <c r="B235" s="30" t="s">
        <v>109</v>
      </c>
      <c r="C235" s="22">
        <v>696</v>
      </c>
      <c r="D235" s="22">
        <v>693</v>
      </c>
      <c r="E235" s="22">
        <v>1389</v>
      </c>
      <c r="F235" s="22">
        <v>450</v>
      </c>
    </row>
    <row r="236" spans="1:11" s="10" customFormat="1" ht="17.100000000000001" customHeight="1">
      <c r="A236" s="29" t="s">
        <v>110</v>
      </c>
      <c r="B236" s="30" t="s">
        <v>109</v>
      </c>
      <c r="C236" s="22">
        <v>3</v>
      </c>
      <c r="D236" s="22">
        <v>3</v>
      </c>
      <c r="E236" s="22">
        <v>6</v>
      </c>
      <c r="F236" s="22">
        <v>2</v>
      </c>
    </row>
    <row r="237" spans="1:11" s="10" customFormat="1" ht="17.100000000000001" customHeight="1">
      <c r="A237" s="29" t="s">
        <v>108</v>
      </c>
      <c r="B237" s="28" t="s">
        <v>74</v>
      </c>
      <c r="C237" s="22">
        <v>240</v>
      </c>
      <c r="D237" s="22">
        <v>283</v>
      </c>
      <c r="E237" s="22">
        <v>523</v>
      </c>
      <c r="F237" s="22">
        <v>243</v>
      </c>
    </row>
    <row r="238" spans="1:11" s="10" customFormat="1" ht="17.100000000000001" customHeight="1">
      <c r="A238" s="29" t="s">
        <v>107</v>
      </c>
      <c r="B238" s="28" t="s">
        <v>74</v>
      </c>
      <c r="C238" s="22">
        <v>336</v>
      </c>
      <c r="D238" s="22">
        <v>318</v>
      </c>
      <c r="E238" s="22">
        <v>654</v>
      </c>
      <c r="F238" s="22">
        <v>279</v>
      </c>
    </row>
    <row r="239" spans="1:11" s="10" customFormat="1" ht="17.100000000000001" customHeight="1">
      <c r="A239" s="29" t="s">
        <v>106</v>
      </c>
      <c r="B239" s="28" t="s">
        <v>74</v>
      </c>
      <c r="C239" s="22">
        <v>242</v>
      </c>
      <c r="D239" s="22">
        <v>262</v>
      </c>
      <c r="E239" s="22">
        <v>504</v>
      </c>
      <c r="F239" s="22">
        <v>195</v>
      </c>
    </row>
    <row r="240" spans="1:11" s="10" customFormat="1" ht="17.100000000000001" customHeight="1">
      <c r="A240" s="29" t="s">
        <v>105</v>
      </c>
      <c r="B240" s="28" t="s">
        <v>74</v>
      </c>
      <c r="C240" s="22">
        <v>324</v>
      </c>
      <c r="D240" s="22">
        <v>332</v>
      </c>
      <c r="E240" s="22">
        <v>656</v>
      </c>
      <c r="F240" s="22">
        <v>263</v>
      </c>
    </row>
    <row r="241" spans="1:6" s="10" customFormat="1" ht="17.100000000000001" customHeight="1">
      <c r="A241" s="29" t="s">
        <v>104</v>
      </c>
      <c r="B241" s="28" t="s">
        <v>74</v>
      </c>
      <c r="C241" s="22">
        <v>281</v>
      </c>
      <c r="D241" s="22">
        <v>295</v>
      </c>
      <c r="E241" s="22">
        <v>576</v>
      </c>
      <c r="F241" s="22">
        <v>215</v>
      </c>
    </row>
    <row r="242" spans="1:6" s="10" customFormat="1" ht="17.100000000000001" customHeight="1">
      <c r="A242" s="29" t="s">
        <v>103</v>
      </c>
      <c r="B242" s="28" t="s">
        <v>74</v>
      </c>
      <c r="C242" s="22">
        <v>312</v>
      </c>
      <c r="D242" s="22">
        <v>362</v>
      </c>
      <c r="E242" s="22">
        <v>674</v>
      </c>
      <c r="F242" s="22">
        <v>263</v>
      </c>
    </row>
    <row r="243" spans="1:6" s="10" customFormat="1" ht="17.100000000000001" customHeight="1">
      <c r="A243" s="29" t="s">
        <v>102</v>
      </c>
      <c r="B243" s="28" t="s">
        <v>74</v>
      </c>
      <c r="C243" s="22">
        <v>38</v>
      </c>
      <c r="D243" s="22">
        <v>36</v>
      </c>
      <c r="E243" s="22">
        <v>74</v>
      </c>
      <c r="F243" s="22">
        <v>42</v>
      </c>
    </row>
    <row r="244" spans="1:6" s="10" customFormat="1" ht="17.100000000000001" customHeight="1">
      <c r="A244" s="29" t="s">
        <v>101</v>
      </c>
      <c r="B244" s="28" t="s">
        <v>74</v>
      </c>
      <c r="C244" s="22">
        <v>43</v>
      </c>
      <c r="D244" s="22">
        <v>41</v>
      </c>
      <c r="E244" s="22">
        <v>84</v>
      </c>
      <c r="F244" s="22">
        <v>47</v>
      </c>
    </row>
    <row r="245" spans="1:6" s="10" customFormat="1" ht="17.100000000000001" customHeight="1">
      <c r="A245" s="29" t="s">
        <v>100</v>
      </c>
      <c r="B245" s="28" t="s">
        <v>74</v>
      </c>
      <c r="C245" s="22">
        <v>47</v>
      </c>
      <c r="D245" s="22">
        <v>51</v>
      </c>
      <c r="E245" s="22">
        <v>98</v>
      </c>
      <c r="F245" s="22">
        <v>34</v>
      </c>
    </row>
    <row r="246" spans="1:6" s="10" customFormat="1" ht="17.100000000000001" customHeight="1">
      <c r="A246" s="29" t="s">
        <v>99</v>
      </c>
      <c r="B246" s="28" t="s">
        <v>74</v>
      </c>
      <c r="C246" s="22">
        <v>104</v>
      </c>
      <c r="D246" s="22">
        <v>125</v>
      </c>
      <c r="E246" s="22">
        <v>229</v>
      </c>
      <c r="F246" s="22">
        <v>77</v>
      </c>
    </row>
    <row r="247" spans="1:6" s="10" customFormat="1" ht="17.100000000000001" customHeight="1">
      <c r="A247" s="29" t="s">
        <v>98</v>
      </c>
      <c r="B247" s="28" t="s">
        <v>74</v>
      </c>
      <c r="C247" s="22">
        <v>198</v>
      </c>
      <c r="D247" s="22">
        <v>217</v>
      </c>
      <c r="E247" s="22">
        <v>415</v>
      </c>
      <c r="F247" s="22">
        <v>147</v>
      </c>
    </row>
    <row r="248" spans="1:6" s="10" customFormat="1" ht="17.100000000000001" customHeight="1">
      <c r="A248" s="29" t="s">
        <v>97</v>
      </c>
      <c r="B248" s="28" t="s">
        <v>74</v>
      </c>
      <c r="C248" s="22">
        <v>329</v>
      </c>
      <c r="D248" s="22">
        <v>325</v>
      </c>
      <c r="E248" s="22">
        <v>654</v>
      </c>
      <c r="F248" s="22">
        <v>256</v>
      </c>
    </row>
    <row r="249" spans="1:6" s="10" customFormat="1" ht="17.100000000000001" customHeight="1">
      <c r="A249" s="29" t="s">
        <v>96</v>
      </c>
      <c r="B249" s="28" t="s">
        <v>74</v>
      </c>
      <c r="C249" s="22">
        <v>15</v>
      </c>
      <c r="D249" s="22">
        <v>13</v>
      </c>
      <c r="E249" s="22">
        <v>28</v>
      </c>
      <c r="F249" s="22">
        <v>9</v>
      </c>
    </row>
    <row r="250" spans="1:6" s="10" customFormat="1" ht="17.100000000000001" customHeight="1">
      <c r="A250" s="29" t="s">
        <v>95</v>
      </c>
      <c r="B250" s="28" t="s">
        <v>74</v>
      </c>
      <c r="C250" s="22">
        <v>65</v>
      </c>
      <c r="D250" s="22">
        <v>59</v>
      </c>
      <c r="E250" s="22">
        <v>124</v>
      </c>
      <c r="F250" s="22">
        <v>53</v>
      </c>
    </row>
    <row r="251" spans="1:6" s="10" customFormat="1" ht="17.100000000000001" customHeight="1">
      <c r="A251" s="29" t="s">
        <v>94</v>
      </c>
      <c r="B251" s="28" t="s">
        <v>74</v>
      </c>
      <c r="C251" s="22">
        <v>114</v>
      </c>
      <c r="D251" s="22">
        <v>100</v>
      </c>
      <c r="E251" s="22">
        <v>214</v>
      </c>
      <c r="F251" s="22">
        <v>80</v>
      </c>
    </row>
    <row r="252" spans="1:6" s="10" customFormat="1" ht="17.100000000000001" customHeight="1">
      <c r="A252" s="29" t="s">
        <v>93</v>
      </c>
      <c r="B252" s="28" t="s">
        <v>74</v>
      </c>
      <c r="C252" s="22">
        <v>60</v>
      </c>
      <c r="D252" s="22">
        <v>61</v>
      </c>
      <c r="E252" s="22">
        <v>121</v>
      </c>
      <c r="F252" s="22">
        <v>48</v>
      </c>
    </row>
    <row r="253" spans="1:6" s="10" customFormat="1" ht="17.100000000000001" customHeight="1">
      <c r="A253" s="29" t="s">
        <v>92</v>
      </c>
      <c r="B253" s="28" t="s">
        <v>74</v>
      </c>
      <c r="C253" s="22">
        <v>422</v>
      </c>
      <c r="D253" s="22">
        <v>423</v>
      </c>
      <c r="E253" s="22">
        <v>845</v>
      </c>
      <c r="F253" s="22">
        <v>341</v>
      </c>
    </row>
    <row r="254" spans="1:6" s="10" customFormat="1" ht="17.100000000000001" customHeight="1">
      <c r="A254" s="29" t="s">
        <v>91</v>
      </c>
      <c r="B254" s="28" t="s">
        <v>74</v>
      </c>
      <c r="C254" s="22">
        <v>81</v>
      </c>
      <c r="D254" s="22">
        <v>60</v>
      </c>
      <c r="E254" s="22">
        <v>141</v>
      </c>
      <c r="F254" s="22">
        <v>56</v>
      </c>
    </row>
    <row r="255" spans="1:6" s="10" customFormat="1" ht="17.100000000000001" customHeight="1">
      <c r="A255" s="29" t="s">
        <v>90</v>
      </c>
      <c r="B255" s="28" t="s">
        <v>74</v>
      </c>
      <c r="C255" s="22">
        <v>1416</v>
      </c>
      <c r="D255" s="22">
        <v>1494</v>
      </c>
      <c r="E255" s="22">
        <v>2910</v>
      </c>
      <c r="F255" s="22">
        <v>1248</v>
      </c>
    </row>
    <row r="256" spans="1:6" s="10" customFormat="1" ht="17.100000000000001" customHeight="1">
      <c r="A256" s="29" t="s">
        <v>89</v>
      </c>
      <c r="B256" s="28" t="s">
        <v>74</v>
      </c>
      <c r="C256" s="22">
        <v>31</v>
      </c>
      <c r="D256" s="22">
        <v>30</v>
      </c>
      <c r="E256" s="22">
        <v>61</v>
      </c>
      <c r="F256" s="22">
        <v>19</v>
      </c>
    </row>
    <row r="257" spans="1:6" s="10" customFormat="1" ht="17.100000000000001" customHeight="1">
      <c r="A257" s="29" t="s">
        <v>88</v>
      </c>
      <c r="B257" s="28" t="s">
        <v>74</v>
      </c>
      <c r="C257" s="22">
        <v>185</v>
      </c>
      <c r="D257" s="22">
        <v>179</v>
      </c>
      <c r="E257" s="22">
        <v>364</v>
      </c>
      <c r="F257" s="22">
        <v>140</v>
      </c>
    </row>
    <row r="258" spans="1:6" s="10" customFormat="1" ht="17.100000000000001" customHeight="1">
      <c r="A258" s="29" t="s">
        <v>87</v>
      </c>
      <c r="B258" s="28" t="s">
        <v>74</v>
      </c>
      <c r="C258" s="22">
        <v>198</v>
      </c>
      <c r="D258" s="22">
        <v>150</v>
      </c>
      <c r="E258" s="22">
        <v>348</v>
      </c>
      <c r="F258" s="22">
        <v>173</v>
      </c>
    </row>
    <row r="259" spans="1:6" s="10" customFormat="1" ht="17.100000000000001" customHeight="1">
      <c r="A259" s="29" t="s">
        <v>86</v>
      </c>
      <c r="B259" s="28" t="s">
        <v>74</v>
      </c>
      <c r="C259" s="22">
        <v>187</v>
      </c>
      <c r="D259" s="22">
        <v>197</v>
      </c>
      <c r="E259" s="22">
        <v>384</v>
      </c>
      <c r="F259" s="22">
        <v>141</v>
      </c>
    </row>
    <row r="260" spans="1:6" s="10" customFormat="1" ht="17.100000000000001" customHeight="1">
      <c r="A260" s="29" t="s">
        <v>85</v>
      </c>
      <c r="B260" s="28" t="s">
        <v>74</v>
      </c>
      <c r="C260" s="22">
        <v>114</v>
      </c>
      <c r="D260" s="22">
        <v>119</v>
      </c>
      <c r="E260" s="22">
        <v>233</v>
      </c>
      <c r="F260" s="22">
        <v>140</v>
      </c>
    </row>
    <row r="261" spans="1:6" s="10" customFormat="1" ht="17.100000000000001" customHeight="1">
      <c r="A261" s="29" t="s">
        <v>84</v>
      </c>
      <c r="B261" s="28" t="s">
        <v>74</v>
      </c>
      <c r="C261" s="22">
        <v>904</v>
      </c>
      <c r="D261" s="22">
        <v>918</v>
      </c>
      <c r="E261" s="22">
        <v>1822</v>
      </c>
      <c r="F261" s="22">
        <v>772</v>
      </c>
    </row>
    <row r="262" spans="1:6" s="10" customFormat="1" ht="17.100000000000001" customHeight="1">
      <c r="A262" s="29" t="s">
        <v>83</v>
      </c>
      <c r="B262" s="28" t="s">
        <v>74</v>
      </c>
      <c r="C262" s="22">
        <v>210</v>
      </c>
      <c r="D262" s="22">
        <v>226</v>
      </c>
      <c r="E262" s="22">
        <v>436</v>
      </c>
      <c r="F262" s="22">
        <v>174</v>
      </c>
    </row>
    <row r="263" spans="1:6" s="10" customFormat="1" ht="17.100000000000001" customHeight="1">
      <c r="A263" s="29" t="s">
        <v>82</v>
      </c>
      <c r="B263" s="28" t="s">
        <v>74</v>
      </c>
      <c r="C263" s="22">
        <v>93</v>
      </c>
      <c r="D263" s="22">
        <v>83</v>
      </c>
      <c r="E263" s="22">
        <v>176</v>
      </c>
      <c r="F263" s="22">
        <v>69</v>
      </c>
    </row>
    <row r="264" spans="1:6" s="10" customFormat="1" ht="17.100000000000001" customHeight="1">
      <c r="A264" s="29" t="s">
        <v>81</v>
      </c>
      <c r="B264" s="28" t="s">
        <v>74</v>
      </c>
      <c r="C264" s="22">
        <v>81</v>
      </c>
      <c r="D264" s="22">
        <v>90</v>
      </c>
      <c r="E264" s="22">
        <v>171</v>
      </c>
      <c r="F264" s="22">
        <v>70</v>
      </c>
    </row>
    <row r="265" spans="1:6" s="10" customFormat="1" ht="17.100000000000001" customHeight="1">
      <c r="A265" s="29" t="s">
        <v>80</v>
      </c>
      <c r="B265" s="28" t="s">
        <v>74</v>
      </c>
      <c r="C265" s="22">
        <v>143</v>
      </c>
      <c r="D265" s="22">
        <v>141</v>
      </c>
      <c r="E265" s="22">
        <v>284</v>
      </c>
      <c r="F265" s="22">
        <v>109</v>
      </c>
    </row>
    <row r="266" spans="1:6" s="10" customFormat="1" ht="17.100000000000001" customHeight="1">
      <c r="A266" s="29" t="s">
        <v>79</v>
      </c>
      <c r="B266" s="28" t="s">
        <v>74</v>
      </c>
      <c r="C266" s="22">
        <v>155</v>
      </c>
      <c r="D266" s="22">
        <v>147</v>
      </c>
      <c r="E266" s="22">
        <v>302</v>
      </c>
      <c r="F266" s="22">
        <v>126</v>
      </c>
    </row>
    <row r="267" spans="1:6" s="10" customFormat="1" ht="17.100000000000001" customHeight="1">
      <c r="A267" s="29" t="s">
        <v>78</v>
      </c>
      <c r="B267" s="28" t="s">
        <v>74</v>
      </c>
      <c r="C267" s="22">
        <v>339</v>
      </c>
      <c r="D267" s="22">
        <v>304</v>
      </c>
      <c r="E267" s="22">
        <v>643</v>
      </c>
      <c r="F267" s="22">
        <v>279</v>
      </c>
    </row>
    <row r="268" spans="1:6" s="10" customFormat="1" ht="17.100000000000001" customHeight="1">
      <c r="A268" s="29" t="s">
        <v>77</v>
      </c>
      <c r="B268" s="28" t="s">
        <v>74</v>
      </c>
      <c r="C268" s="22">
        <v>657</v>
      </c>
      <c r="D268" s="22">
        <v>630</v>
      </c>
      <c r="E268" s="22">
        <v>1287</v>
      </c>
      <c r="F268" s="22">
        <v>520</v>
      </c>
    </row>
    <row r="269" spans="1:6" s="10" customFormat="1" ht="17.100000000000001" customHeight="1">
      <c r="A269" s="29" t="s">
        <v>76</v>
      </c>
      <c r="B269" s="28" t="s">
        <v>74</v>
      </c>
      <c r="C269" s="22">
        <v>226</v>
      </c>
      <c r="D269" s="22">
        <v>223</v>
      </c>
      <c r="E269" s="22">
        <v>449</v>
      </c>
      <c r="F269" s="22">
        <v>180</v>
      </c>
    </row>
    <row r="270" spans="1:6" s="10" customFormat="1" ht="17.100000000000001" customHeight="1">
      <c r="A270" s="29" t="s">
        <v>75</v>
      </c>
      <c r="B270" s="28" t="s">
        <v>74</v>
      </c>
      <c r="C270" s="22">
        <v>524</v>
      </c>
      <c r="D270" s="22">
        <v>508</v>
      </c>
      <c r="E270" s="22">
        <v>1032</v>
      </c>
      <c r="F270" s="22">
        <v>407</v>
      </c>
    </row>
    <row r="271" spans="1:6" s="26" customFormat="1" ht="17.100000000000001" customHeight="1">
      <c r="A271" s="25" t="s">
        <v>73</v>
      </c>
      <c r="B271" s="23" t="s">
        <v>35</v>
      </c>
      <c r="C271" s="27">
        <v>249</v>
      </c>
      <c r="D271" s="27">
        <v>256</v>
      </c>
      <c r="E271" s="27">
        <v>505</v>
      </c>
      <c r="F271" s="27">
        <v>192</v>
      </c>
    </row>
    <row r="272" spans="1:6" s="10" customFormat="1" ht="17.100000000000001" customHeight="1">
      <c r="A272" s="25" t="s">
        <v>72</v>
      </c>
      <c r="B272" s="23" t="s">
        <v>35</v>
      </c>
      <c r="C272" s="22">
        <v>212</v>
      </c>
      <c r="D272" s="22">
        <v>190</v>
      </c>
      <c r="E272" s="22">
        <v>402</v>
      </c>
      <c r="F272" s="22">
        <v>142</v>
      </c>
    </row>
    <row r="273" spans="1:6" s="10" customFormat="1" ht="17.100000000000001" customHeight="1">
      <c r="A273" s="25" t="s">
        <v>71</v>
      </c>
      <c r="B273" s="23" t="s">
        <v>35</v>
      </c>
      <c r="C273" s="22">
        <v>274</v>
      </c>
      <c r="D273" s="22">
        <v>293</v>
      </c>
      <c r="E273" s="22">
        <v>567</v>
      </c>
      <c r="F273" s="22">
        <v>237</v>
      </c>
    </row>
    <row r="274" spans="1:6" s="10" customFormat="1" ht="17.100000000000001" customHeight="1">
      <c r="A274" s="25" t="s">
        <v>70</v>
      </c>
      <c r="B274" s="23" t="s">
        <v>35</v>
      </c>
      <c r="C274" s="22">
        <v>63</v>
      </c>
      <c r="D274" s="22">
        <v>55</v>
      </c>
      <c r="E274" s="22">
        <v>118</v>
      </c>
      <c r="F274" s="22">
        <v>44</v>
      </c>
    </row>
    <row r="275" spans="1:6" s="10" customFormat="1" ht="17.100000000000001" customHeight="1">
      <c r="A275" s="25" t="s">
        <v>69</v>
      </c>
      <c r="B275" s="23" t="s">
        <v>35</v>
      </c>
      <c r="C275" s="22">
        <v>252</v>
      </c>
      <c r="D275" s="22">
        <v>261</v>
      </c>
      <c r="E275" s="22">
        <v>513</v>
      </c>
      <c r="F275" s="22">
        <v>226</v>
      </c>
    </row>
    <row r="276" spans="1:6" s="10" customFormat="1" ht="17.100000000000001" customHeight="1">
      <c r="A276" s="25" t="s">
        <v>68</v>
      </c>
      <c r="B276" s="23" t="s">
        <v>35</v>
      </c>
      <c r="C276" s="22">
        <v>103</v>
      </c>
      <c r="D276" s="22">
        <v>99</v>
      </c>
      <c r="E276" s="22">
        <v>202</v>
      </c>
      <c r="F276" s="22">
        <v>67</v>
      </c>
    </row>
    <row r="277" spans="1:6" s="10" customFormat="1" ht="17.100000000000001" customHeight="1">
      <c r="A277" s="25" t="s">
        <v>67</v>
      </c>
      <c r="B277" s="23" t="s">
        <v>35</v>
      </c>
      <c r="C277" s="22">
        <v>125</v>
      </c>
      <c r="D277" s="22">
        <v>126</v>
      </c>
      <c r="E277" s="22">
        <v>251</v>
      </c>
      <c r="F277" s="22">
        <v>103</v>
      </c>
    </row>
    <row r="278" spans="1:6" s="10" customFormat="1" ht="17.100000000000001" customHeight="1">
      <c r="A278" s="25" t="s">
        <v>66</v>
      </c>
      <c r="B278" s="23" t="s">
        <v>35</v>
      </c>
      <c r="C278" s="22">
        <v>237</v>
      </c>
      <c r="D278" s="22">
        <v>249</v>
      </c>
      <c r="E278" s="22">
        <v>486</v>
      </c>
      <c r="F278" s="22">
        <v>194</v>
      </c>
    </row>
    <row r="279" spans="1:6" s="10" customFormat="1" ht="17.100000000000001" customHeight="1">
      <c r="A279" s="25" t="s">
        <v>65</v>
      </c>
      <c r="B279" s="23" t="s">
        <v>35</v>
      </c>
      <c r="C279" s="22">
        <v>695</v>
      </c>
      <c r="D279" s="22">
        <v>768</v>
      </c>
      <c r="E279" s="22">
        <v>1463</v>
      </c>
      <c r="F279" s="22">
        <v>617</v>
      </c>
    </row>
    <row r="280" spans="1:6" s="10" customFormat="1" ht="17.100000000000001" customHeight="1">
      <c r="A280" s="25" t="s">
        <v>64</v>
      </c>
      <c r="B280" s="23" t="s">
        <v>35</v>
      </c>
      <c r="C280" s="22">
        <v>100</v>
      </c>
      <c r="D280" s="22">
        <v>116</v>
      </c>
      <c r="E280" s="22">
        <v>216</v>
      </c>
      <c r="F280" s="22">
        <v>88</v>
      </c>
    </row>
    <row r="281" spans="1:6" s="10" customFormat="1" ht="17.100000000000001" customHeight="1">
      <c r="A281" s="25" t="s">
        <v>63</v>
      </c>
      <c r="B281" s="23" t="s">
        <v>35</v>
      </c>
      <c r="C281" s="22">
        <v>358</v>
      </c>
      <c r="D281" s="22">
        <v>331</v>
      </c>
      <c r="E281" s="22">
        <v>689</v>
      </c>
      <c r="F281" s="22">
        <v>370</v>
      </c>
    </row>
    <row r="282" spans="1:6" s="10" customFormat="1" ht="17.100000000000001" customHeight="1">
      <c r="A282" s="25" t="s">
        <v>62</v>
      </c>
      <c r="B282" s="23" t="s">
        <v>35</v>
      </c>
      <c r="C282" s="22">
        <v>629</v>
      </c>
      <c r="D282" s="22">
        <v>652</v>
      </c>
      <c r="E282" s="22">
        <v>1281</v>
      </c>
      <c r="F282" s="22">
        <v>623</v>
      </c>
    </row>
    <row r="283" spans="1:6" s="10" customFormat="1" ht="17.100000000000001" customHeight="1">
      <c r="A283" s="25" t="s">
        <v>61</v>
      </c>
      <c r="B283" s="23" t="s">
        <v>35</v>
      </c>
      <c r="C283" s="22">
        <v>475</v>
      </c>
      <c r="D283" s="22">
        <v>518</v>
      </c>
      <c r="E283" s="22">
        <v>993</v>
      </c>
      <c r="F283" s="22">
        <v>465</v>
      </c>
    </row>
    <row r="284" spans="1:6" s="10" customFormat="1" ht="17.100000000000001" customHeight="1">
      <c r="A284" s="25" t="s">
        <v>60</v>
      </c>
      <c r="B284" s="23" t="s">
        <v>35</v>
      </c>
      <c r="C284" s="22">
        <v>482</v>
      </c>
      <c r="D284" s="22">
        <v>460</v>
      </c>
      <c r="E284" s="22">
        <v>942</v>
      </c>
      <c r="F284" s="22">
        <v>454</v>
      </c>
    </row>
    <row r="285" spans="1:6" s="10" customFormat="1" ht="17.100000000000001" customHeight="1">
      <c r="A285" s="25" t="s">
        <v>59</v>
      </c>
      <c r="B285" s="23" t="s">
        <v>35</v>
      </c>
      <c r="C285" s="22">
        <v>1367</v>
      </c>
      <c r="D285" s="22">
        <v>1439</v>
      </c>
      <c r="E285" s="22">
        <v>2806</v>
      </c>
      <c r="F285" s="22">
        <v>1311</v>
      </c>
    </row>
    <row r="286" spans="1:6" s="10" customFormat="1" ht="17.100000000000001" customHeight="1">
      <c r="A286" s="25" t="s">
        <v>58</v>
      </c>
      <c r="B286" s="23" t="s">
        <v>35</v>
      </c>
      <c r="C286" s="22">
        <v>223</v>
      </c>
      <c r="D286" s="22">
        <v>194</v>
      </c>
      <c r="E286" s="22">
        <v>417</v>
      </c>
      <c r="F286" s="22">
        <v>221</v>
      </c>
    </row>
    <row r="287" spans="1:6" s="10" customFormat="1" ht="17.100000000000001" customHeight="1">
      <c r="A287" s="25" t="s">
        <v>57</v>
      </c>
      <c r="B287" s="23" t="s">
        <v>35</v>
      </c>
      <c r="C287" s="22">
        <v>173</v>
      </c>
      <c r="D287" s="22">
        <v>171</v>
      </c>
      <c r="E287" s="22">
        <v>344</v>
      </c>
      <c r="F287" s="22">
        <v>158</v>
      </c>
    </row>
    <row r="288" spans="1:6" s="10" customFormat="1" ht="17.100000000000001" customHeight="1">
      <c r="A288" s="25" t="s">
        <v>56</v>
      </c>
      <c r="B288" s="23" t="s">
        <v>35</v>
      </c>
      <c r="C288" s="22">
        <v>1025</v>
      </c>
      <c r="D288" s="22">
        <v>1012</v>
      </c>
      <c r="E288" s="22">
        <v>2037</v>
      </c>
      <c r="F288" s="22">
        <v>997</v>
      </c>
    </row>
    <row r="289" spans="1:6" s="10" customFormat="1" ht="17.100000000000001" customHeight="1">
      <c r="A289" s="25" t="s">
        <v>55</v>
      </c>
      <c r="B289" s="23" t="s">
        <v>35</v>
      </c>
      <c r="C289" s="22">
        <v>699</v>
      </c>
      <c r="D289" s="22">
        <v>712</v>
      </c>
      <c r="E289" s="22">
        <v>1411</v>
      </c>
      <c r="F289" s="22">
        <v>639</v>
      </c>
    </row>
    <row r="290" spans="1:6" s="10" customFormat="1" ht="17.100000000000001" customHeight="1">
      <c r="A290" s="25" t="s">
        <v>54</v>
      </c>
      <c r="B290" s="23" t="s">
        <v>35</v>
      </c>
      <c r="C290" s="22">
        <v>475</v>
      </c>
      <c r="D290" s="22">
        <v>463</v>
      </c>
      <c r="E290" s="22">
        <v>938</v>
      </c>
      <c r="F290" s="22">
        <v>404</v>
      </c>
    </row>
    <row r="291" spans="1:6" s="10" customFormat="1" ht="17.100000000000001" customHeight="1">
      <c r="A291" s="25" t="s">
        <v>53</v>
      </c>
      <c r="B291" s="23" t="s">
        <v>35</v>
      </c>
      <c r="C291" s="22">
        <v>367</v>
      </c>
      <c r="D291" s="22">
        <v>338</v>
      </c>
      <c r="E291" s="22">
        <v>705</v>
      </c>
      <c r="F291" s="22">
        <v>325</v>
      </c>
    </row>
    <row r="292" spans="1:6" s="10" customFormat="1" ht="17.100000000000001" customHeight="1">
      <c r="A292" s="25" t="s">
        <v>52</v>
      </c>
      <c r="B292" s="23" t="s">
        <v>35</v>
      </c>
      <c r="C292" s="22">
        <v>261</v>
      </c>
      <c r="D292" s="22">
        <v>250</v>
      </c>
      <c r="E292" s="22">
        <v>511</v>
      </c>
      <c r="F292" s="22">
        <v>230</v>
      </c>
    </row>
    <row r="293" spans="1:6" s="10" customFormat="1" ht="17.100000000000001" customHeight="1">
      <c r="A293" s="25" t="s">
        <v>51</v>
      </c>
      <c r="B293" s="23" t="s">
        <v>35</v>
      </c>
      <c r="C293" s="22">
        <v>245</v>
      </c>
      <c r="D293" s="22">
        <v>231</v>
      </c>
      <c r="E293" s="22">
        <v>476</v>
      </c>
      <c r="F293" s="22">
        <v>236</v>
      </c>
    </row>
    <row r="294" spans="1:6" s="10" customFormat="1" ht="17.100000000000001" customHeight="1">
      <c r="A294" s="25" t="s">
        <v>50</v>
      </c>
      <c r="B294" s="23" t="s">
        <v>35</v>
      </c>
      <c r="C294" s="22">
        <v>872</v>
      </c>
      <c r="D294" s="22">
        <v>874</v>
      </c>
      <c r="E294" s="22">
        <v>1746</v>
      </c>
      <c r="F294" s="22">
        <v>818</v>
      </c>
    </row>
    <row r="295" spans="1:6" s="10" customFormat="1" ht="17.100000000000001" customHeight="1">
      <c r="A295" s="25" t="s">
        <v>49</v>
      </c>
      <c r="B295" s="23" t="s">
        <v>35</v>
      </c>
      <c r="C295" s="22">
        <v>228</v>
      </c>
      <c r="D295" s="22">
        <v>232</v>
      </c>
      <c r="E295" s="22">
        <v>460</v>
      </c>
      <c r="F295" s="22">
        <v>209</v>
      </c>
    </row>
    <row r="296" spans="1:6" s="10" customFormat="1" ht="17.100000000000001" customHeight="1">
      <c r="A296" s="25" t="s">
        <v>48</v>
      </c>
      <c r="B296" s="23" t="s">
        <v>35</v>
      </c>
      <c r="C296" s="22">
        <v>53</v>
      </c>
      <c r="D296" s="22">
        <v>54</v>
      </c>
      <c r="E296" s="22">
        <v>107</v>
      </c>
      <c r="F296" s="22">
        <v>36</v>
      </c>
    </row>
    <row r="297" spans="1:6" s="10" customFormat="1" ht="17.100000000000001" customHeight="1">
      <c r="A297" s="24" t="s">
        <v>47</v>
      </c>
      <c r="B297" s="23" t="s">
        <v>35</v>
      </c>
      <c r="C297" s="22">
        <v>58</v>
      </c>
      <c r="D297" s="22">
        <v>77</v>
      </c>
      <c r="E297" s="22">
        <v>135</v>
      </c>
      <c r="F297" s="22">
        <v>69</v>
      </c>
    </row>
    <row r="298" spans="1:6" s="10" customFormat="1" ht="17.100000000000001" customHeight="1">
      <c r="A298" s="24" t="s">
        <v>46</v>
      </c>
      <c r="B298" s="23" t="s">
        <v>35</v>
      </c>
      <c r="C298" s="22">
        <v>107</v>
      </c>
      <c r="D298" s="22">
        <v>86</v>
      </c>
      <c r="E298" s="22">
        <v>193</v>
      </c>
      <c r="F298" s="22">
        <v>82</v>
      </c>
    </row>
    <row r="299" spans="1:6" s="10" customFormat="1" ht="17.100000000000001" customHeight="1">
      <c r="A299" s="24" t="s">
        <v>45</v>
      </c>
      <c r="B299" s="23" t="s">
        <v>35</v>
      </c>
      <c r="C299" s="22">
        <v>70</v>
      </c>
      <c r="D299" s="22">
        <v>62</v>
      </c>
      <c r="E299" s="22">
        <v>132</v>
      </c>
      <c r="F299" s="22">
        <v>50</v>
      </c>
    </row>
    <row r="300" spans="1:6" s="10" customFormat="1" ht="17.100000000000001" customHeight="1">
      <c r="A300" s="24" t="s">
        <v>44</v>
      </c>
      <c r="B300" s="23" t="s">
        <v>35</v>
      </c>
      <c r="C300" s="22">
        <v>61</v>
      </c>
      <c r="D300" s="22">
        <v>52</v>
      </c>
      <c r="E300" s="22">
        <v>113</v>
      </c>
      <c r="F300" s="22">
        <v>41</v>
      </c>
    </row>
    <row r="301" spans="1:6" s="10" customFormat="1" ht="17.100000000000001" customHeight="1">
      <c r="A301" s="24" t="s">
        <v>43</v>
      </c>
      <c r="B301" s="23" t="s">
        <v>35</v>
      </c>
      <c r="C301" s="22">
        <v>88</v>
      </c>
      <c r="D301" s="22">
        <v>95</v>
      </c>
      <c r="E301" s="22">
        <v>183</v>
      </c>
      <c r="F301" s="22">
        <v>74</v>
      </c>
    </row>
    <row r="302" spans="1:6" s="10" customFormat="1" ht="17.100000000000001" customHeight="1">
      <c r="A302" s="24" t="s">
        <v>42</v>
      </c>
      <c r="B302" s="23" t="s">
        <v>35</v>
      </c>
      <c r="C302" s="22">
        <v>75</v>
      </c>
      <c r="D302" s="22">
        <v>81</v>
      </c>
      <c r="E302" s="22">
        <v>156</v>
      </c>
      <c r="F302" s="22">
        <v>57</v>
      </c>
    </row>
    <row r="303" spans="1:6" s="10" customFormat="1" ht="17.100000000000001" customHeight="1">
      <c r="A303" s="24" t="s">
        <v>41</v>
      </c>
      <c r="B303" s="23" t="s">
        <v>35</v>
      </c>
      <c r="C303" s="22">
        <v>62</v>
      </c>
      <c r="D303" s="22">
        <v>70</v>
      </c>
      <c r="E303" s="22">
        <v>132</v>
      </c>
      <c r="F303" s="22">
        <v>48</v>
      </c>
    </row>
    <row r="304" spans="1:6" s="10" customFormat="1" ht="17.100000000000001" customHeight="1">
      <c r="A304" s="24" t="s">
        <v>40</v>
      </c>
      <c r="B304" s="23" t="s">
        <v>35</v>
      </c>
      <c r="C304" s="22">
        <v>141</v>
      </c>
      <c r="D304" s="22">
        <v>151</v>
      </c>
      <c r="E304" s="22">
        <v>292</v>
      </c>
      <c r="F304" s="22">
        <v>143</v>
      </c>
    </row>
    <row r="305" spans="1:7" s="10" customFormat="1" ht="17.100000000000001" customHeight="1">
      <c r="A305" s="24" t="s">
        <v>39</v>
      </c>
      <c r="B305" s="23" t="s">
        <v>35</v>
      </c>
      <c r="C305" s="22">
        <v>109</v>
      </c>
      <c r="D305" s="22">
        <v>128</v>
      </c>
      <c r="E305" s="22">
        <v>237</v>
      </c>
      <c r="F305" s="22">
        <v>111</v>
      </c>
    </row>
    <row r="306" spans="1:7" s="10" customFormat="1" ht="17.100000000000001" customHeight="1">
      <c r="A306" s="24" t="s">
        <v>38</v>
      </c>
      <c r="B306" s="23" t="s">
        <v>35</v>
      </c>
      <c r="C306" s="22">
        <v>185</v>
      </c>
      <c r="D306" s="22">
        <v>207</v>
      </c>
      <c r="E306" s="22">
        <v>392</v>
      </c>
      <c r="F306" s="22">
        <v>168</v>
      </c>
    </row>
    <row r="307" spans="1:7" s="10" customFormat="1" ht="17.100000000000001" customHeight="1">
      <c r="A307" s="24" t="s">
        <v>37</v>
      </c>
      <c r="B307" s="23" t="s">
        <v>35</v>
      </c>
      <c r="C307" s="22">
        <v>204</v>
      </c>
      <c r="D307" s="22">
        <v>221</v>
      </c>
      <c r="E307" s="22">
        <v>425</v>
      </c>
      <c r="F307" s="22">
        <v>179</v>
      </c>
    </row>
    <row r="308" spans="1:7" s="10" customFormat="1" ht="17.100000000000001" customHeight="1">
      <c r="A308" s="24" t="s">
        <v>36</v>
      </c>
      <c r="B308" s="23" t="s">
        <v>35</v>
      </c>
      <c r="C308" s="22">
        <v>106</v>
      </c>
      <c r="D308" s="22">
        <v>120</v>
      </c>
      <c r="E308" s="22">
        <v>226</v>
      </c>
      <c r="F308" s="22">
        <v>104</v>
      </c>
    </row>
    <row r="309" spans="1:7" s="10" customFormat="1" ht="17.100000000000001" customHeight="1">
      <c r="A309" s="20"/>
      <c r="B309" s="20"/>
      <c r="C309" s="21"/>
      <c r="D309" s="21"/>
      <c r="E309" s="21"/>
      <c r="F309" s="21"/>
    </row>
    <row r="310" spans="1:7" s="10" customFormat="1" ht="18.95" customHeight="1">
      <c r="A310" s="19" t="s">
        <v>34</v>
      </c>
      <c r="B310" s="17"/>
      <c r="C310" s="17"/>
      <c r="D310" s="17"/>
      <c r="E310" s="17"/>
      <c r="F310" s="17"/>
      <c r="G310" s="20" t="s">
        <v>33</v>
      </c>
    </row>
    <row r="311" spans="1:7" s="10" customFormat="1" ht="18.95" customHeight="1">
      <c r="A311" s="19" t="s">
        <v>32</v>
      </c>
      <c r="B311" s="17"/>
      <c r="C311" s="17"/>
      <c r="D311" s="17"/>
      <c r="E311" s="17"/>
      <c r="F311" s="17"/>
    </row>
    <row r="312" spans="1:7" s="10" customFormat="1" ht="18.95" customHeight="1">
      <c r="A312" s="19" t="s">
        <v>31</v>
      </c>
      <c r="B312" s="17"/>
      <c r="C312" s="17"/>
      <c r="D312" s="17"/>
      <c r="E312" s="17"/>
      <c r="F312" s="17"/>
    </row>
    <row r="313" spans="1:7" s="10" customFormat="1" ht="18.95" customHeight="1">
      <c r="A313" s="19" t="s">
        <v>30</v>
      </c>
      <c r="B313" s="17"/>
      <c r="C313" s="17"/>
      <c r="D313" s="17"/>
      <c r="E313" s="17"/>
      <c r="F313" s="17"/>
      <c r="G313" s="18"/>
    </row>
    <row r="314" spans="1:7" s="10" customFormat="1" ht="18.95" customHeight="1">
      <c r="A314" s="17"/>
      <c r="B314" s="17"/>
      <c r="C314" s="17"/>
      <c r="D314" s="17"/>
      <c r="E314" s="17"/>
      <c r="F314" s="17"/>
    </row>
    <row r="315" spans="1:7" s="10" customFormat="1">
      <c r="A315" s="16"/>
      <c r="B315" s="16"/>
    </row>
    <row r="316" spans="1:7" s="10" customFormat="1" ht="18.95" customHeight="1">
      <c r="A316" s="15"/>
      <c r="B316" s="15"/>
      <c r="C316" s="14"/>
      <c r="D316" s="14"/>
      <c r="E316" s="14"/>
      <c r="F316" s="13"/>
    </row>
    <row r="317" spans="1:7" s="10" customFormat="1" ht="18.95" customHeight="1">
      <c r="A317" s="12"/>
      <c r="B317" s="12"/>
      <c r="C317" s="11"/>
      <c r="D317" s="11"/>
      <c r="E317" s="11"/>
    </row>
    <row r="318" spans="1:7" s="10" customFormat="1" ht="18.95" customHeight="1">
      <c r="A318" s="12"/>
      <c r="B318" s="12"/>
      <c r="C318" s="11"/>
      <c r="D318" s="11"/>
      <c r="E318" s="11"/>
      <c r="F318" s="11"/>
    </row>
    <row r="319" spans="1:7" s="10" customFormat="1" ht="18.95" customHeight="1">
      <c r="A319" s="12"/>
      <c r="B319" s="12"/>
      <c r="C319" s="11"/>
      <c r="D319" s="11"/>
      <c r="E319" s="11"/>
      <c r="F319" s="11"/>
    </row>
    <row r="320" spans="1:7" s="10" customFormat="1" ht="18.95" customHeight="1">
      <c r="A320" s="12"/>
      <c r="B320" s="12"/>
      <c r="C320" s="11"/>
      <c r="D320" s="11"/>
      <c r="E320" s="11"/>
      <c r="F320" s="11"/>
    </row>
    <row r="321" spans="1:6" s="10" customFormat="1" ht="17.100000000000001" customHeight="1">
      <c r="A321" s="12"/>
      <c r="B321" s="12"/>
      <c r="C321" s="11"/>
      <c r="D321" s="11"/>
      <c r="E321" s="11"/>
      <c r="F321" s="11"/>
    </row>
    <row r="322" spans="1:6" s="10" customFormat="1" ht="17.100000000000001" customHeight="1">
      <c r="A322" s="12"/>
      <c r="B322" s="12"/>
      <c r="C322" s="11"/>
      <c r="D322" s="11"/>
      <c r="E322" s="11"/>
      <c r="F322" s="11"/>
    </row>
    <row r="323" spans="1:6" s="10" customFormat="1" ht="17.100000000000001" customHeight="1">
      <c r="A323" s="12"/>
      <c r="B323" s="12"/>
      <c r="C323" s="11"/>
      <c r="D323" s="11"/>
      <c r="E323" s="11"/>
      <c r="F323" s="11"/>
    </row>
    <row r="324" spans="1:6" s="10" customFormat="1" ht="17.100000000000001" customHeight="1">
      <c r="A324" s="12"/>
      <c r="B324" s="12"/>
      <c r="C324" s="11"/>
      <c r="D324" s="11"/>
      <c r="E324" s="11"/>
      <c r="F324" s="11"/>
    </row>
    <row r="325" spans="1:6" s="10" customFormat="1" ht="17.100000000000001" customHeight="1">
      <c r="A325" s="12"/>
      <c r="B325" s="12"/>
      <c r="C325" s="11"/>
      <c r="D325" s="11"/>
      <c r="E325" s="11"/>
      <c r="F325" s="11"/>
    </row>
    <row r="326" spans="1:6" s="10" customFormat="1" ht="17.100000000000001" customHeight="1">
      <c r="A326" s="12"/>
      <c r="B326" s="12"/>
      <c r="C326" s="11"/>
      <c r="D326" s="11"/>
      <c r="E326" s="11"/>
      <c r="F326" s="11"/>
    </row>
    <row r="327" spans="1:6" s="10" customFormat="1" ht="17.100000000000001" customHeight="1">
      <c r="A327" s="12"/>
      <c r="B327" s="12"/>
      <c r="C327" s="11"/>
      <c r="D327" s="11"/>
      <c r="E327" s="11"/>
      <c r="F327" s="11"/>
    </row>
    <row r="328" spans="1:6" s="10" customFormat="1" ht="17.100000000000001" customHeight="1">
      <c r="A328" s="12"/>
      <c r="B328" s="12"/>
      <c r="C328" s="11"/>
      <c r="D328" s="11"/>
      <c r="E328" s="11"/>
      <c r="F328" s="11"/>
    </row>
    <row r="329" spans="1:6" s="10" customFormat="1" ht="17.100000000000001" customHeight="1">
      <c r="A329" s="12"/>
      <c r="B329" s="12"/>
      <c r="C329" s="11"/>
      <c r="D329" s="11"/>
      <c r="E329" s="11"/>
      <c r="F329" s="11"/>
    </row>
    <row r="330" spans="1:6" s="10" customFormat="1" ht="17.100000000000001" customHeight="1">
      <c r="A330" s="12"/>
      <c r="B330" s="12"/>
      <c r="C330" s="11"/>
      <c r="D330" s="11"/>
      <c r="E330" s="11"/>
      <c r="F330" s="11"/>
    </row>
    <row r="331" spans="1:6" s="10" customFormat="1" ht="17.100000000000001" customHeight="1">
      <c r="A331" s="12"/>
      <c r="B331" s="12"/>
      <c r="C331" s="11"/>
      <c r="D331" s="11"/>
      <c r="E331" s="11"/>
      <c r="F331" s="11"/>
    </row>
    <row r="332" spans="1:6" s="10" customFormat="1" ht="17.100000000000001" customHeight="1">
      <c r="A332" s="12"/>
      <c r="B332" s="12"/>
      <c r="C332" s="11"/>
      <c r="D332" s="11"/>
      <c r="E332" s="11"/>
      <c r="F332" s="11"/>
    </row>
    <row r="333" spans="1:6" s="10" customFormat="1" ht="17.100000000000001" customHeight="1">
      <c r="A333" s="12"/>
      <c r="B333" s="12"/>
      <c r="C333" s="11"/>
      <c r="D333" s="11"/>
      <c r="E333" s="11"/>
      <c r="F333" s="11"/>
    </row>
    <row r="334" spans="1:6" s="10" customFormat="1" ht="17.100000000000001" customHeight="1">
      <c r="A334" s="12"/>
      <c r="B334" s="12"/>
      <c r="C334" s="11"/>
      <c r="D334" s="11"/>
      <c r="E334" s="11"/>
      <c r="F334" s="11"/>
    </row>
    <row r="335" spans="1:6" s="10" customFormat="1" ht="17.100000000000001" customHeight="1">
      <c r="A335" s="12"/>
      <c r="B335" s="12"/>
      <c r="C335" s="11"/>
      <c r="D335" s="11"/>
      <c r="E335" s="11"/>
      <c r="F335" s="11"/>
    </row>
    <row r="336" spans="1:6" s="10" customFormat="1" ht="17.100000000000001" customHeight="1">
      <c r="A336" s="12"/>
      <c r="B336" s="12"/>
      <c r="C336" s="11"/>
      <c r="D336" s="11"/>
      <c r="E336" s="11"/>
      <c r="F336" s="11"/>
    </row>
    <row r="337" spans="1:6" s="10" customFormat="1" ht="17.100000000000001" customHeight="1">
      <c r="A337" s="12"/>
      <c r="B337" s="12"/>
      <c r="C337" s="11"/>
      <c r="D337" s="11"/>
      <c r="E337" s="11"/>
      <c r="F337" s="11"/>
    </row>
    <row r="338" spans="1:6" s="10" customFormat="1" ht="17.100000000000001" customHeight="1">
      <c r="A338" s="12"/>
      <c r="B338" s="12"/>
      <c r="C338" s="11"/>
      <c r="D338" s="11"/>
      <c r="E338" s="11"/>
      <c r="F338" s="11"/>
    </row>
    <row r="339" spans="1:6" s="10" customFormat="1" ht="17.100000000000001" customHeight="1">
      <c r="A339" s="12"/>
      <c r="B339" s="12"/>
      <c r="C339" s="11"/>
      <c r="D339" s="11"/>
      <c r="E339" s="11"/>
      <c r="F339" s="11"/>
    </row>
    <row r="340" spans="1:6" s="10" customFormat="1" ht="17.100000000000001" customHeight="1">
      <c r="A340" s="12"/>
      <c r="B340" s="12"/>
      <c r="C340" s="11"/>
      <c r="D340" s="11"/>
      <c r="E340" s="11"/>
      <c r="F340" s="11"/>
    </row>
    <row r="341" spans="1:6" s="10" customFormat="1" ht="17.100000000000001" customHeight="1">
      <c r="A341" s="12"/>
      <c r="B341" s="12"/>
      <c r="C341" s="11"/>
      <c r="D341" s="11"/>
      <c r="E341" s="11"/>
      <c r="F341" s="11"/>
    </row>
    <row r="342" spans="1:6" s="10" customFormat="1" ht="17.100000000000001" customHeight="1">
      <c r="A342" s="12"/>
      <c r="B342" s="12"/>
      <c r="C342" s="11"/>
      <c r="D342" s="11"/>
      <c r="E342" s="11"/>
      <c r="F342" s="11"/>
    </row>
    <row r="343" spans="1:6" s="10" customFormat="1" ht="17.100000000000001" customHeight="1">
      <c r="A343" s="12"/>
      <c r="B343" s="12"/>
      <c r="C343" s="11"/>
      <c r="D343" s="11"/>
      <c r="E343" s="11"/>
      <c r="F343" s="11"/>
    </row>
    <row r="344" spans="1:6" s="10" customFormat="1" ht="17.100000000000001" customHeight="1">
      <c r="A344" s="12"/>
      <c r="B344" s="12"/>
      <c r="C344" s="11"/>
      <c r="D344" s="11"/>
      <c r="E344" s="11"/>
      <c r="F344" s="11"/>
    </row>
    <row r="345" spans="1:6" s="10" customFormat="1" ht="17.100000000000001" customHeight="1">
      <c r="A345" s="12"/>
      <c r="B345" s="12"/>
      <c r="C345" s="11"/>
      <c r="D345" s="11"/>
      <c r="E345" s="11"/>
      <c r="F345" s="11"/>
    </row>
    <row r="346" spans="1:6" s="10" customFormat="1" ht="17.100000000000001" customHeight="1">
      <c r="A346" s="12"/>
      <c r="B346" s="12"/>
      <c r="C346" s="11"/>
      <c r="D346" s="11"/>
      <c r="E346" s="11"/>
      <c r="F346" s="11"/>
    </row>
    <row r="347" spans="1:6" s="10" customFormat="1" ht="17.100000000000001" customHeight="1">
      <c r="A347" s="12"/>
      <c r="B347" s="12"/>
      <c r="C347" s="11"/>
      <c r="D347" s="11"/>
      <c r="E347" s="11"/>
      <c r="F347" s="11"/>
    </row>
    <row r="348" spans="1:6" s="10" customFormat="1" ht="17.100000000000001" customHeight="1">
      <c r="A348" s="12"/>
      <c r="B348" s="12"/>
      <c r="C348" s="11"/>
      <c r="D348" s="11"/>
      <c r="E348" s="11"/>
      <c r="F348" s="11"/>
    </row>
    <row r="349" spans="1:6" s="10" customFormat="1" ht="17.100000000000001" customHeight="1">
      <c r="A349" s="12"/>
      <c r="B349" s="12"/>
      <c r="C349" s="11"/>
      <c r="D349" s="11"/>
      <c r="E349" s="11"/>
      <c r="F349" s="11"/>
    </row>
    <row r="350" spans="1:6" s="10" customFormat="1" ht="17.100000000000001" customHeight="1">
      <c r="A350" s="12"/>
      <c r="B350" s="12"/>
      <c r="C350" s="11"/>
      <c r="D350" s="11"/>
      <c r="E350" s="11"/>
      <c r="F350" s="11"/>
    </row>
    <row r="351" spans="1:6" s="10" customFormat="1" ht="17.100000000000001" customHeight="1">
      <c r="A351" s="12"/>
      <c r="B351" s="12"/>
      <c r="C351" s="11"/>
      <c r="D351" s="11"/>
      <c r="E351" s="11"/>
      <c r="F351" s="11"/>
    </row>
    <row r="352" spans="1:6" s="10" customFormat="1" ht="17.100000000000001" customHeight="1">
      <c r="A352" s="12"/>
      <c r="B352" s="12"/>
      <c r="C352" s="11"/>
      <c r="D352" s="11"/>
      <c r="E352" s="11"/>
      <c r="F352" s="11"/>
    </row>
    <row r="353" spans="1:6" s="10" customFormat="1" ht="17.100000000000001" customHeight="1">
      <c r="A353" s="12"/>
      <c r="B353" s="12"/>
      <c r="C353" s="11"/>
      <c r="D353" s="11"/>
      <c r="E353" s="11"/>
      <c r="F353" s="11"/>
    </row>
    <row r="354" spans="1:6" s="10" customFormat="1" ht="17.100000000000001" customHeight="1">
      <c r="A354" s="12"/>
      <c r="B354" s="12"/>
      <c r="C354" s="11"/>
      <c r="D354" s="11"/>
      <c r="E354" s="11"/>
      <c r="F354" s="11"/>
    </row>
    <row r="355" spans="1:6" s="10" customFormat="1" ht="17.100000000000001" customHeight="1">
      <c r="A355" s="12"/>
      <c r="B355" s="12"/>
      <c r="C355" s="11"/>
      <c r="D355" s="11"/>
      <c r="E355" s="11"/>
      <c r="F355" s="11"/>
    </row>
    <row r="356" spans="1:6" s="10" customFormat="1" ht="17.100000000000001" customHeight="1">
      <c r="A356" s="12"/>
      <c r="B356" s="12"/>
      <c r="C356" s="11"/>
      <c r="D356" s="11"/>
      <c r="E356" s="11"/>
      <c r="F356" s="11"/>
    </row>
    <row r="357" spans="1:6" s="10" customFormat="1" ht="17.100000000000001" customHeight="1">
      <c r="A357" s="12"/>
      <c r="B357" s="12"/>
      <c r="C357" s="11"/>
      <c r="D357" s="11"/>
      <c r="E357" s="11"/>
      <c r="F357" s="11"/>
    </row>
    <row r="358" spans="1:6" s="10" customFormat="1" ht="17.100000000000001" customHeight="1">
      <c r="A358" s="12"/>
      <c r="B358" s="12"/>
      <c r="C358" s="11"/>
      <c r="D358" s="11"/>
      <c r="E358" s="11"/>
      <c r="F358" s="11"/>
    </row>
    <row r="359" spans="1:6" s="10" customFormat="1" ht="17.100000000000001" customHeight="1">
      <c r="A359" s="12"/>
      <c r="B359" s="12"/>
      <c r="C359" s="11"/>
      <c r="D359" s="11"/>
      <c r="E359" s="11"/>
      <c r="F359" s="11"/>
    </row>
    <row r="360" spans="1:6" s="10" customFormat="1" ht="17.100000000000001" customHeight="1">
      <c r="A360" s="12"/>
      <c r="B360" s="12"/>
      <c r="C360" s="11"/>
      <c r="D360" s="11"/>
      <c r="E360" s="11"/>
      <c r="F360" s="11"/>
    </row>
    <row r="361" spans="1:6" s="10" customFormat="1" ht="17.100000000000001" customHeight="1">
      <c r="A361" s="12"/>
      <c r="B361" s="12"/>
      <c r="C361" s="11"/>
      <c r="D361" s="11"/>
      <c r="E361" s="11"/>
      <c r="F361" s="11"/>
    </row>
    <row r="362" spans="1:6" s="10" customFormat="1" ht="17.100000000000001" customHeight="1">
      <c r="A362" s="12"/>
      <c r="B362" s="12"/>
      <c r="C362" s="11"/>
      <c r="D362" s="11"/>
      <c r="E362" s="11"/>
      <c r="F362" s="11"/>
    </row>
    <row r="363" spans="1:6" s="10" customFormat="1" ht="17.100000000000001" customHeight="1">
      <c r="A363" s="12"/>
      <c r="B363" s="12"/>
      <c r="C363" s="11"/>
      <c r="D363" s="11"/>
      <c r="E363" s="11"/>
      <c r="F363" s="11"/>
    </row>
  </sheetData>
  <phoneticPr fontId="3"/>
  <printOptions horizontalCentered="1"/>
  <pageMargins left="0.70866141732283472" right="0.70866141732283472" top="0.74803149606299213" bottom="0.74803149606299213" header="0.31496062992125984" footer="0.31496062992125984"/>
  <pageSetup paperSize="9" scale="72" orientation="portrait" r:id="rId1"/>
  <rowBreaks count="1" manualBreakCount="1">
    <brk id="174" max="1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CBB10-838F-4034-8AEB-517A1533C345}">
  <sheetPr>
    <pageSetUpPr fitToPage="1"/>
  </sheetPr>
  <dimension ref="A1:L35"/>
  <sheetViews>
    <sheetView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C3" sqref="C3:C4"/>
    </sheetView>
  </sheetViews>
  <sheetFormatPr defaultColWidth="10.75" defaultRowHeight="13.5"/>
  <cols>
    <col min="1" max="1" width="10.75" style="1" customWidth="1"/>
    <col min="2" max="10" width="9.5" style="1" customWidth="1"/>
    <col min="11" max="16384" width="10.75" style="1"/>
  </cols>
  <sheetData>
    <row r="1" spans="1:12" ht="21" customHeight="1">
      <c r="A1" s="1237" t="s">
        <v>1924</v>
      </c>
    </row>
    <row r="2" spans="1:12" ht="30" customHeight="1" thickBot="1">
      <c r="H2" s="1" t="s">
        <v>1923</v>
      </c>
    </row>
    <row r="3" spans="1:12" ht="18" customHeight="1">
      <c r="A3" s="2037" t="s">
        <v>1922</v>
      </c>
      <c r="B3" s="2010" t="s">
        <v>1913</v>
      </c>
      <c r="C3" s="2402" t="s">
        <v>1912</v>
      </c>
      <c r="D3" s="925" t="s">
        <v>1921</v>
      </c>
      <c r="E3" s="925"/>
      <c r="F3" s="196"/>
      <c r="G3" s="925" t="s">
        <v>1910</v>
      </c>
      <c r="H3" s="925"/>
      <c r="I3" s="196"/>
      <c r="J3" s="2335" t="s">
        <v>1909</v>
      </c>
    </row>
    <row r="4" spans="1:12" ht="18" customHeight="1" thickBot="1">
      <c r="A4" s="2039"/>
      <c r="B4" s="2011"/>
      <c r="C4" s="2220"/>
      <c r="D4" s="1384" t="s">
        <v>1908</v>
      </c>
      <c r="E4" s="1384" t="s">
        <v>1907</v>
      </c>
      <c r="F4" s="1384" t="s">
        <v>1659</v>
      </c>
      <c r="G4" s="1384" t="s">
        <v>1908</v>
      </c>
      <c r="H4" s="1384" t="s">
        <v>1907</v>
      </c>
      <c r="I4" s="220" t="s">
        <v>1659</v>
      </c>
      <c r="J4" s="2336"/>
    </row>
    <row r="5" spans="1:12" ht="18" customHeight="1">
      <c r="A5" s="214" t="s">
        <v>1920</v>
      </c>
      <c r="B5" s="94">
        <v>15</v>
      </c>
      <c r="C5" s="94">
        <v>213</v>
      </c>
      <c r="D5" s="338">
        <v>3704</v>
      </c>
      <c r="E5" s="338">
        <v>3603</v>
      </c>
      <c r="F5" s="338">
        <f t="shared" ref="F5:F30" si="0">SUM(D5:E5)</f>
        <v>7307</v>
      </c>
      <c r="G5" s="94">
        <v>229</v>
      </c>
      <c r="H5" s="94">
        <v>178</v>
      </c>
      <c r="I5" s="94">
        <f t="shared" ref="I5:I11" si="1">SUM(G5:H5)</f>
        <v>407</v>
      </c>
      <c r="J5" s="94">
        <v>55</v>
      </c>
    </row>
    <row r="6" spans="1:12" ht="18" customHeight="1">
      <c r="A6" s="214" t="s">
        <v>1712</v>
      </c>
      <c r="B6" s="94">
        <v>15</v>
      </c>
      <c r="C6" s="94">
        <v>212</v>
      </c>
      <c r="D6" s="338">
        <v>3735</v>
      </c>
      <c r="E6" s="338">
        <v>3605</v>
      </c>
      <c r="F6" s="338">
        <f t="shared" si="0"/>
        <v>7340</v>
      </c>
      <c r="G6" s="94">
        <v>207</v>
      </c>
      <c r="H6" s="94">
        <v>172</v>
      </c>
      <c r="I6" s="94">
        <f t="shared" si="1"/>
        <v>379</v>
      </c>
      <c r="J6" s="94">
        <v>34</v>
      </c>
    </row>
    <row r="7" spans="1:12" ht="18" customHeight="1">
      <c r="A7" s="214" t="s">
        <v>1711</v>
      </c>
      <c r="B7" s="94">
        <v>15</v>
      </c>
      <c r="C7" s="94">
        <v>211</v>
      </c>
      <c r="D7" s="338">
        <v>3740</v>
      </c>
      <c r="E7" s="338">
        <v>3494</v>
      </c>
      <c r="F7" s="338">
        <f t="shared" si="0"/>
        <v>7234</v>
      </c>
      <c r="G7" s="94">
        <v>229</v>
      </c>
      <c r="H7" s="94">
        <v>182</v>
      </c>
      <c r="I7" s="94">
        <f t="shared" si="1"/>
        <v>411</v>
      </c>
      <c r="J7" s="94">
        <v>45</v>
      </c>
      <c r="L7" s="44"/>
    </row>
    <row r="8" spans="1:12" ht="18" customHeight="1">
      <c r="A8" s="214" t="s">
        <v>385</v>
      </c>
      <c r="B8" s="94">
        <v>15</v>
      </c>
      <c r="C8" s="94">
        <v>206</v>
      </c>
      <c r="D8" s="338">
        <v>3682</v>
      </c>
      <c r="E8" s="338">
        <v>3423</v>
      </c>
      <c r="F8" s="338">
        <f t="shared" si="0"/>
        <v>7105</v>
      </c>
      <c r="G8" s="94">
        <v>224</v>
      </c>
      <c r="H8" s="94">
        <v>180</v>
      </c>
      <c r="I8" s="94">
        <f t="shared" si="1"/>
        <v>404</v>
      </c>
      <c r="J8" s="94">
        <v>47</v>
      </c>
    </row>
    <row r="9" spans="1:12" ht="18" customHeight="1">
      <c r="A9" s="214" t="s">
        <v>21</v>
      </c>
      <c r="B9" s="94">
        <v>15</v>
      </c>
      <c r="C9" s="94">
        <v>199</v>
      </c>
      <c r="D9" s="338">
        <v>3514</v>
      </c>
      <c r="E9" s="338">
        <v>3341</v>
      </c>
      <c r="F9" s="338">
        <f t="shared" si="0"/>
        <v>6855</v>
      </c>
      <c r="G9" s="94">
        <v>237</v>
      </c>
      <c r="H9" s="94">
        <v>199</v>
      </c>
      <c r="I9" s="94">
        <f t="shared" si="1"/>
        <v>436</v>
      </c>
      <c r="J9" s="94">
        <v>46</v>
      </c>
    </row>
    <row r="10" spans="1:12" ht="18" customHeight="1">
      <c r="A10" s="214" t="s">
        <v>384</v>
      </c>
      <c r="B10" s="94">
        <v>15</v>
      </c>
      <c r="C10" s="94">
        <v>196</v>
      </c>
      <c r="D10" s="338">
        <v>3312</v>
      </c>
      <c r="E10" s="338">
        <v>3340</v>
      </c>
      <c r="F10" s="338">
        <f t="shared" si="0"/>
        <v>6652</v>
      </c>
      <c r="G10" s="94">
        <v>236</v>
      </c>
      <c r="H10" s="94">
        <v>192</v>
      </c>
      <c r="I10" s="94">
        <f t="shared" si="1"/>
        <v>428</v>
      </c>
      <c r="J10" s="94">
        <v>50</v>
      </c>
    </row>
    <row r="11" spans="1:12" ht="18" customHeight="1">
      <c r="A11" s="214" t="s">
        <v>383</v>
      </c>
      <c r="B11" s="94">
        <v>15</v>
      </c>
      <c r="C11" s="94">
        <v>191</v>
      </c>
      <c r="D11" s="338">
        <v>3213</v>
      </c>
      <c r="E11" s="338">
        <v>3279</v>
      </c>
      <c r="F11" s="338">
        <f t="shared" si="0"/>
        <v>6492</v>
      </c>
      <c r="G11" s="94">
        <v>232</v>
      </c>
      <c r="H11" s="94">
        <v>198</v>
      </c>
      <c r="I11" s="94">
        <f t="shared" si="1"/>
        <v>430</v>
      </c>
      <c r="J11" s="94">
        <v>48</v>
      </c>
    </row>
    <row r="12" spans="1:12" ht="18" customHeight="1">
      <c r="A12" s="214" t="s">
        <v>18</v>
      </c>
      <c r="B12" s="94">
        <v>15</v>
      </c>
      <c r="C12" s="94">
        <v>189</v>
      </c>
      <c r="D12" s="338">
        <v>3125</v>
      </c>
      <c r="E12" s="338">
        <v>3119</v>
      </c>
      <c r="F12" s="338">
        <f t="shared" si="0"/>
        <v>6244</v>
      </c>
      <c r="G12" s="94">
        <v>212</v>
      </c>
      <c r="H12" s="94">
        <v>182</v>
      </c>
      <c r="I12" s="94">
        <v>388</v>
      </c>
      <c r="J12" s="94">
        <v>44</v>
      </c>
    </row>
    <row r="13" spans="1:12" ht="18" customHeight="1">
      <c r="A13" s="214" t="s">
        <v>359</v>
      </c>
      <c r="B13" s="94">
        <v>15</v>
      </c>
      <c r="C13" s="94">
        <v>184</v>
      </c>
      <c r="D13" s="338">
        <v>3066</v>
      </c>
      <c r="E13" s="338">
        <v>2974</v>
      </c>
      <c r="F13" s="338">
        <f t="shared" si="0"/>
        <v>6040</v>
      </c>
      <c r="G13" s="94">
        <v>205</v>
      </c>
      <c r="H13" s="94">
        <v>179</v>
      </c>
      <c r="I13" s="94">
        <v>384</v>
      </c>
      <c r="J13" s="94">
        <v>38</v>
      </c>
    </row>
    <row r="14" spans="1:12" ht="18" customHeight="1">
      <c r="A14" s="1076" t="s">
        <v>358</v>
      </c>
      <c r="B14" s="226">
        <v>15</v>
      </c>
      <c r="C14" s="226">
        <v>181</v>
      </c>
      <c r="D14" s="1075">
        <v>3033</v>
      </c>
      <c r="E14" s="1075">
        <v>2932</v>
      </c>
      <c r="F14" s="338">
        <f t="shared" si="0"/>
        <v>5965</v>
      </c>
      <c r="G14" s="226">
        <v>209</v>
      </c>
      <c r="H14" s="226">
        <v>170</v>
      </c>
      <c r="I14" s="226">
        <v>379</v>
      </c>
      <c r="J14" s="226">
        <v>41</v>
      </c>
    </row>
    <row r="15" spans="1:12" ht="18" customHeight="1">
      <c r="A15" s="1076" t="s">
        <v>357</v>
      </c>
      <c r="B15" s="226">
        <v>15</v>
      </c>
      <c r="C15" s="226">
        <v>179</v>
      </c>
      <c r="D15" s="1075">
        <v>3065</v>
      </c>
      <c r="E15" s="1075">
        <v>2930</v>
      </c>
      <c r="F15" s="338">
        <f t="shared" si="0"/>
        <v>5995</v>
      </c>
      <c r="G15" s="226">
        <v>204</v>
      </c>
      <c r="H15" s="226">
        <v>171</v>
      </c>
      <c r="I15" s="226">
        <v>375</v>
      </c>
      <c r="J15" s="226">
        <v>40</v>
      </c>
    </row>
    <row r="16" spans="1:12" ht="18" customHeight="1">
      <c r="A16" s="1076" t="s">
        <v>356</v>
      </c>
      <c r="B16" s="226">
        <v>15</v>
      </c>
      <c r="C16" s="226">
        <v>184</v>
      </c>
      <c r="D16" s="1075">
        <v>3144</v>
      </c>
      <c r="E16" s="1075">
        <v>2951</v>
      </c>
      <c r="F16" s="338">
        <f t="shared" si="0"/>
        <v>6095</v>
      </c>
      <c r="G16" s="226">
        <v>216</v>
      </c>
      <c r="H16" s="226">
        <v>167</v>
      </c>
      <c r="I16" s="226">
        <v>383</v>
      </c>
      <c r="J16" s="226">
        <v>36</v>
      </c>
    </row>
    <row r="17" spans="1:10" ht="18" customHeight="1">
      <c r="A17" s="1076" t="s">
        <v>355</v>
      </c>
      <c r="B17" s="226">
        <v>15</v>
      </c>
      <c r="C17" s="226">
        <v>192</v>
      </c>
      <c r="D17" s="1075">
        <v>3329</v>
      </c>
      <c r="E17" s="1075">
        <v>2995</v>
      </c>
      <c r="F17" s="338">
        <f t="shared" si="0"/>
        <v>6324</v>
      </c>
      <c r="G17" s="226">
        <v>231</v>
      </c>
      <c r="H17" s="226">
        <v>176</v>
      </c>
      <c r="I17" s="226">
        <v>407</v>
      </c>
      <c r="J17" s="226">
        <v>36</v>
      </c>
    </row>
    <row r="18" spans="1:10" ht="18" customHeight="1">
      <c r="A18" s="1076" t="s">
        <v>12</v>
      </c>
      <c r="B18" s="226">
        <v>15</v>
      </c>
      <c r="C18" s="226">
        <v>194</v>
      </c>
      <c r="D18" s="1075">
        <v>3299</v>
      </c>
      <c r="E18" s="1075">
        <v>2954</v>
      </c>
      <c r="F18" s="338">
        <f t="shared" si="0"/>
        <v>6253</v>
      </c>
      <c r="G18" s="226">
        <v>233</v>
      </c>
      <c r="H18" s="226">
        <v>173</v>
      </c>
      <c r="I18" s="226">
        <v>406</v>
      </c>
      <c r="J18" s="226">
        <v>36</v>
      </c>
    </row>
    <row r="19" spans="1:10" ht="18" customHeight="1">
      <c r="A19" s="1076" t="s">
        <v>11</v>
      </c>
      <c r="B19" s="226">
        <v>15</v>
      </c>
      <c r="C19" s="226">
        <v>199</v>
      </c>
      <c r="D19" s="1075">
        <v>3344</v>
      </c>
      <c r="E19" s="1075">
        <v>2971</v>
      </c>
      <c r="F19" s="338">
        <f t="shared" si="0"/>
        <v>6315</v>
      </c>
      <c r="G19" s="226">
        <v>235</v>
      </c>
      <c r="H19" s="226">
        <v>193</v>
      </c>
      <c r="I19" s="226">
        <v>428</v>
      </c>
      <c r="J19" s="226">
        <v>32</v>
      </c>
    </row>
    <row r="20" spans="1:10" ht="18" customHeight="1">
      <c r="A20" s="1076" t="s">
        <v>10</v>
      </c>
      <c r="B20" s="226">
        <v>15</v>
      </c>
      <c r="C20" s="226">
        <v>202</v>
      </c>
      <c r="D20" s="943">
        <v>3186</v>
      </c>
      <c r="E20" s="943">
        <v>2986</v>
      </c>
      <c r="F20" s="943">
        <f t="shared" si="0"/>
        <v>6172</v>
      </c>
      <c r="G20" s="226">
        <v>221</v>
      </c>
      <c r="H20" s="226">
        <v>193</v>
      </c>
      <c r="I20" s="226">
        <v>414</v>
      </c>
      <c r="J20" s="226">
        <v>35</v>
      </c>
    </row>
    <row r="21" spans="1:10" ht="18" customHeight="1">
      <c r="A21" s="1076" t="s">
        <v>9</v>
      </c>
      <c r="B21" s="226">
        <v>15</v>
      </c>
      <c r="C21" s="226">
        <v>210</v>
      </c>
      <c r="D21" s="943">
        <v>3268</v>
      </c>
      <c r="E21" s="943">
        <v>3068</v>
      </c>
      <c r="F21" s="943">
        <f t="shared" si="0"/>
        <v>6336</v>
      </c>
      <c r="G21" s="226">
        <v>242</v>
      </c>
      <c r="H21" s="226">
        <v>232</v>
      </c>
      <c r="I21" s="226">
        <v>474</v>
      </c>
      <c r="J21" s="226">
        <v>34</v>
      </c>
    </row>
    <row r="22" spans="1:10" ht="18" customHeight="1">
      <c r="A22" s="1076" t="s">
        <v>8</v>
      </c>
      <c r="B22" s="226">
        <v>16</v>
      </c>
      <c r="C22" s="226">
        <v>208</v>
      </c>
      <c r="D22" s="943">
        <v>3240</v>
      </c>
      <c r="E22" s="943">
        <v>3073</v>
      </c>
      <c r="F22" s="943">
        <f t="shared" si="0"/>
        <v>6313</v>
      </c>
      <c r="G22" s="226">
        <v>282</v>
      </c>
      <c r="H22" s="226">
        <v>261</v>
      </c>
      <c r="I22" s="226">
        <v>543</v>
      </c>
      <c r="J22" s="226">
        <v>36</v>
      </c>
    </row>
    <row r="23" spans="1:10" ht="18" customHeight="1">
      <c r="A23" s="1076" t="s">
        <v>7</v>
      </c>
      <c r="B23" s="226">
        <v>16</v>
      </c>
      <c r="C23" s="226">
        <v>215</v>
      </c>
      <c r="D23" s="943">
        <v>3311</v>
      </c>
      <c r="E23" s="943">
        <v>3140</v>
      </c>
      <c r="F23" s="943">
        <f t="shared" si="0"/>
        <v>6451</v>
      </c>
      <c r="G23" s="226">
        <v>296</v>
      </c>
      <c r="H23" s="226">
        <v>270</v>
      </c>
      <c r="I23" s="226">
        <v>566</v>
      </c>
      <c r="J23" s="226">
        <v>30</v>
      </c>
    </row>
    <row r="24" spans="1:10" ht="18" customHeight="1">
      <c r="A24" s="1076" t="s">
        <v>6</v>
      </c>
      <c r="B24" s="226">
        <v>16</v>
      </c>
      <c r="C24" s="226">
        <v>216</v>
      </c>
      <c r="D24" s="943">
        <v>3284</v>
      </c>
      <c r="E24" s="943">
        <v>3137</v>
      </c>
      <c r="F24" s="943">
        <f t="shared" si="0"/>
        <v>6421</v>
      </c>
      <c r="G24" s="226">
        <v>290</v>
      </c>
      <c r="H24" s="226">
        <v>267</v>
      </c>
      <c r="I24" s="226">
        <v>557</v>
      </c>
      <c r="J24" s="226">
        <v>32</v>
      </c>
    </row>
    <row r="25" spans="1:10" s="9" customFormat="1" ht="18" customHeight="1">
      <c r="A25" s="1177" t="s">
        <v>5</v>
      </c>
      <c r="B25" s="1386">
        <v>16</v>
      </c>
      <c r="C25" s="1386">
        <v>221</v>
      </c>
      <c r="D25" s="1075">
        <v>3343</v>
      </c>
      <c r="E25" s="1075">
        <v>3158</v>
      </c>
      <c r="F25" s="1075">
        <f t="shared" si="0"/>
        <v>6501</v>
      </c>
      <c r="G25" s="1386">
        <v>298</v>
      </c>
      <c r="H25" s="1386">
        <v>288</v>
      </c>
      <c r="I25" s="1386">
        <v>586</v>
      </c>
      <c r="J25" s="1386">
        <v>31</v>
      </c>
    </row>
    <row r="26" spans="1:10" s="9" customFormat="1" ht="18" customHeight="1">
      <c r="A26" s="1177" t="s">
        <v>4</v>
      </c>
      <c r="B26" s="1386">
        <v>15</v>
      </c>
      <c r="C26" s="1386">
        <v>205</v>
      </c>
      <c r="D26" s="1075">
        <v>3188</v>
      </c>
      <c r="E26" s="1075">
        <v>2983</v>
      </c>
      <c r="F26" s="1075">
        <f t="shared" si="0"/>
        <v>6171</v>
      </c>
      <c r="G26" s="1386">
        <v>264</v>
      </c>
      <c r="H26" s="1386">
        <v>240</v>
      </c>
      <c r="I26" s="1386">
        <v>504</v>
      </c>
      <c r="J26" s="1386">
        <v>30</v>
      </c>
    </row>
    <row r="27" spans="1:10" s="10" customFormat="1" ht="18" customHeight="1">
      <c r="A27" s="1177" t="s">
        <v>3</v>
      </c>
      <c r="B27" s="1386">
        <v>15</v>
      </c>
      <c r="C27" s="1386">
        <v>211</v>
      </c>
      <c r="D27" s="1075">
        <v>3242</v>
      </c>
      <c r="E27" s="1075">
        <v>2923</v>
      </c>
      <c r="F27" s="1075">
        <f t="shared" si="0"/>
        <v>6165</v>
      </c>
      <c r="G27" s="1386">
        <v>273</v>
      </c>
      <c r="H27" s="1386">
        <v>245</v>
      </c>
      <c r="I27" s="1386">
        <v>518</v>
      </c>
      <c r="J27" s="1386">
        <v>28</v>
      </c>
    </row>
    <row r="28" spans="1:10" s="9" customFormat="1" ht="18" customHeight="1">
      <c r="A28" s="1177" t="s">
        <v>2</v>
      </c>
      <c r="B28" s="1386">
        <v>13</v>
      </c>
      <c r="C28" s="1386">
        <v>199</v>
      </c>
      <c r="D28" s="1075">
        <v>2923</v>
      </c>
      <c r="E28" s="1075">
        <v>2675</v>
      </c>
      <c r="F28" s="1075">
        <f t="shared" si="0"/>
        <v>5598</v>
      </c>
      <c r="G28" s="1386">
        <v>238</v>
      </c>
      <c r="H28" s="1386">
        <v>240</v>
      </c>
      <c r="I28" s="1386">
        <v>478</v>
      </c>
      <c r="J28" s="1386">
        <v>27</v>
      </c>
    </row>
    <row r="29" spans="1:10" s="9" customFormat="1" ht="18" customHeight="1">
      <c r="A29" s="1177" t="s">
        <v>1919</v>
      </c>
      <c r="B29" s="1386">
        <v>13</v>
      </c>
      <c r="C29" s="1386">
        <v>197</v>
      </c>
      <c r="D29" s="1075">
        <v>2862</v>
      </c>
      <c r="E29" s="1075">
        <v>2582</v>
      </c>
      <c r="F29" s="1075">
        <f t="shared" si="0"/>
        <v>5444</v>
      </c>
      <c r="G29" s="1386">
        <v>233</v>
      </c>
      <c r="H29" s="1386">
        <v>229</v>
      </c>
      <c r="I29" s="1386">
        <v>462</v>
      </c>
      <c r="J29" s="1386">
        <v>28</v>
      </c>
    </row>
    <row r="30" spans="1:10" s="9" customFormat="1" ht="18" customHeight="1" thickBot="1">
      <c r="A30" s="1054" t="s">
        <v>1365</v>
      </c>
      <c r="B30" s="1385">
        <v>13</v>
      </c>
      <c r="C30" s="1385">
        <v>200</v>
      </c>
      <c r="D30" s="1072">
        <v>2844</v>
      </c>
      <c r="E30" s="1072">
        <v>2675</v>
      </c>
      <c r="F30" s="1072">
        <f t="shared" si="0"/>
        <v>5519</v>
      </c>
      <c r="G30" s="1385">
        <v>242</v>
      </c>
      <c r="H30" s="1385">
        <v>238</v>
      </c>
      <c r="I30" s="1385">
        <v>480</v>
      </c>
      <c r="J30" s="1385">
        <v>29</v>
      </c>
    </row>
    <row r="31" spans="1:10" ht="8.25" customHeight="1">
      <c r="A31" s="1078"/>
      <c r="B31" s="226"/>
      <c r="C31" s="226"/>
      <c r="D31" s="943"/>
      <c r="E31" s="943"/>
      <c r="F31" s="943"/>
      <c r="G31" s="226"/>
      <c r="H31" s="226"/>
      <c r="I31" s="226"/>
      <c r="J31" s="226"/>
    </row>
    <row r="32" spans="1:10">
      <c r="A32" s="44"/>
      <c r="B32" s="44"/>
      <c r="J32" s="7" t="s">
        <v>1904</v>
      </c>
    </row>
    <row r="33" spans="1:9">
      <c r="A33" s="1" t="s">
        <v>1918</v>
      </c>
      <c r="B33" s="44"/>
      <c r="C33" s="44"/>
    </row>
    <row r="34" spans="1:9">
      <c r="A34" s="1" t="s">
        <v>1917</v>
      </c>
      <c r="I34" s="44"/>
    </row>
    <row r="35" spans="1:9">
      <c r="A35" s="1" t="s">
        <v>1916</v>
      </c>
      <c r="I35" s="44"/>
    </row>
  </sheetData>
  <mergeCells count="4">
    <mergeCell ref="A3:A4"/>
    <mergeCell ref="B3:B4"/>
    <mergeCell ref="C3:C4"/>
    <mergeCell ref="J3:J4"/>
  </mergeCells>
  <phoneticPr fontId="3"/>
  <printOptions horizontalCentered="1"/>
  <pageMargins left="0.98425196850393704" right="0.98425196850393704" top="0.98425196850393704" bottom="0.98425196850393704" header="0.51181102362204722" footer="0.51181102362204722"/>
  <pageSetup paperSize="9" scale="73"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96497-6598-4C41-A64F-4FD489F836DA}">
  <sheetPr>
    <pageSetUpPr fitToPage="1"/>
  </sheetPr>
  <dimension ref="A1:K112"/>
  <sheetViews>
    <sheetView view="pageBreakPreview" zoomScaleNormal="100" zoomScaleSheetLayoutView="100" workbookViewId="0">
      <selection activeCell="J8" sqref="J8"/>
    </sheetView>
  </sheetViews>
  <sheetFormatPr defaultRowHeight="13.5"/>
  <cols>
    <col min="1" max="1" width="10.75" style="1" customWidth="1"/>
    <col min="2" max="10" width="8.625" style="1" customWidth="1"/>
    <col min="11" max="11" width="3.75" style="1" customWidth="1"/>
    <col min="12" max="16384" width="9" style="1"/>
  </cols>
  <sheetData>
    <row r="1" spans="1:11" ht="21">
      <c r="A1" s="2410" t="s">
        <v>1931</v>
      </c>
      <c r="B1" s="2410"/>
      <c r="C1" s="2410"/>
      <c r="D1" s="2410"/>
      <c r="E1" s="2410"/>
      <c r="F1" s="2410"/>
      <c r="G1" s="2410"/>
      <c r="H1" s="2410"/>
      <c r="I1" s="2410"/>
      <c r="J1" s="2410"/>
      <c r="K1" s="1393"/>
    </row>
    <row r="2" spans="1:11" ht="7.5" customHeight="1">
      <c r="A2" s="201"/>
    </row>
    <row r="3" spans="1:11" ht="7.5" customHeight="1">
      <c r="A3" s="201"/>
    </row>
    <row r="4" spans="1:11" ht="18" thickBot="1">
      <c r="A4" s="1365"/>
      <c r="B4" s="308"/>
      <c r="C4" s="308"/>
      <c r="D4" s="308"/>
      <c r="E4" s="308"/>
      <c r="F4" s="308"/>
      <c r="G4" s="1287"/>
      <c r="H4" s="1287"/>
      <c r="I4" s="1287"/>
      <c r="J4" s="1392" t="s">
        <v>1930</v>
      </c>
    </row>
    <row r="5" spans="1:11" ht="15" customHeight="1">
      <c r="A5" s="1364" t="s">
        <v>1894</v>
      </c>
      <c r="B5" s="2406" t="s">
        <v>1929</v>
      </c>
      <c r="C5" s="2409" t="s">
        <v>1928</v>
      </c>
      <c r="D5" s="2411" t="s">
        <v>1927</v>
      </c>
      <c r="E5" s="2412"/>
      <c r="F5" s="2417"/>
      <c r="G5" s="2411" t="s">
        <v>1926</v>
      </c>
      <c r="H5" s="2412"/>
      <c r="I5" s="2412"/>
      <c r="J5" s="2409" t="s">
        <v>1898</v>
      </c>
    </row>
    <row r="6" spans="1:11" ht="15" customHeight="1">
      <c r="A6" s="434"/>
      <c r="B6" s="2407"/>
      <c r="C6" s="2247"/>
      <c r="D6" s="2415" t="s">
        <v>1908</v>
      </c>
      <c r="E6" s="2403" t="s">
        <v>1882</v>
      </c>
      <c r="F6" s="2405" t="s">
        <v>748</v>
      </c>
      <c r="G6" s="2413" t="s">
        <v>1883</v>
      </c>
      <c r="H6" s="2413" t="s">
        <v>1882</v>
      </c>
      <c r="I6" s="2415" t="s">
        <v>748</v>
      </c>
      <c r="J6" s="2247"/>
    </row>
    <row r="7" spans="1:11" ht="20.100000000000001" customHeight="1" thickBot="1">
      <c r="A7" s="1377" t="s">
        <v>1885</v>
      </c>
      <c r="B7" s="2408"/>
      <c r="C7" s="2248"/>
      <c r="D7" s="2248"/>
      <c r="E7" s="2404"/>
      <c r="F7" s="2031"/>
      <c r="G7" s="2414"/>
      <c r="H7" s="2414"/>
      <c r="I7" s="2416"/>
      <c r="J7" s="2248"/>
    </row>
    <row r="8" spans="1:11" ht="20.100000000000001" customHeight="1">
      <c r="A8" s="1391" t="s">
        <v>4</v>
      </c>
      <c r="B8" s="1390">
        <v>1</v>
      </c>
      <c r="C8" s="1390">
        <v>61</v>
      </c>
      <c r="D8" s="1390">
        <v>925</v>
      </c>
      <c r="E8" s="1390">
        <v>926</v>
      </c>
      <c r="F8" s="1390">
        <v>1851</v>
      </c>
      <c r="G8" s="1390">
        <v>26</v>
      </c>
      <c r="H8" s="1390">
        <v>69</v>
      </c>
      <c r="I8" s="1390">
        <v>95</v>
      </c>
      <c r="J8" s="1389">
        <v>3</v>
      </c>
    </row>
    <row r="9" spans="1:11" s="10" customFormat="1" ht="21" customHeight="1">
      <c r="A9" s="1018" t="s">
        <v>3</v>
      </c>
      <c r="B9" s="62">
        <v>1</v>
      </c>
      <c r="C9" s="62">
        <v>63</v>
      </c>
      <c r="D9" s="62">
        <v>1041</v>
      </c>
      <c r="E9" s="62">
        <v>1013</v>
      </c>
      <c r="F9" s="62">
        <v>2054</v>
      </c>
      <c r="G9" s="62">
        <v>29</v>
      </c>
      <c r="H9" s="62">
        <v>65</v>
      </c>
      <c r="I9" s="62">
        <v>94</v>
      </c>
      <c r="J9" s="28">
        <v>3</v>
      </c>
    </row>
    <row r="10" spans="1:11" s="9" customFormat="1" ht="21" customHeight="1">
      <c r="A10" s="1018" t="s">
        <v>2</v>
      </c>
      <c r="B10" s="62">
        <v>4</v>
      </c>
      <c r="C10" s="62">
        <v>163</v>
      </c>
      <c r="D10" s="62">
        <v>2291</v>
      </c>
      <c r="E10" s="62">
        <v>2116</v>
      </c>
      <c r="F10" s="62">
        <v>4407</v>
      </c>
      <c r="G10" s="62">
        <v>98</v>
      </c>
      <c r="H10" s="62">
        <v>158</v>
      </c>
      <c r="I10" s="62">
        <v>266</v>
      </c>
      <c r="J10" s="28">
        <v>14</v>
      </c>
    </row>
    <row r="11" spans="1:11" s="9" customFormat="1" ht="21" customHeight="1">
      <c r="A11" s="1018" t="s">
        <v>1919</v>
      </c>
      <c r="B11" s="27">
        <v>4</v>
      </c>
      <c r="C11" s="27">
        <v>180</v>
      </c>
      <c r="D11" s="27">
        <v>2560</v>
      </c>
      <c r="E11" s="27">
        <v>2394</v>
      </c>
      <c r="F11" s="27">
        <v>4954</v>
      </c>
      <c r="G11" s="27">
        <v>112</v>
      </c>
      <c r="H11" s="27">
        <v>183</v>
      </c>
      <c r="I11" s="27">
        <v>295</v>
      </c>
      <c r="J11" s="28">
        <v>14</v>
      </c>
    </row>
    <row r="12" spans="1:11" s="9" customFormat="1" ht="21" customHeight="1" thickBot="1">
      <c r="A12" s="1015" t="s">
        <v>1925</v>
      </c>
      <c r="B12" s="1051">
        <v>4</v>
      </c>
      <c r="C12" s="1051">
        <v>200</v>
      </c>
      <c r="D12" s="1051">
        <v>2852</v>
      </c>
      <c r="E12" s="1051">
        <v>2688</v>
      </c>
      <c r="F12" s="1051">
        <v>5540</v>
      </c>
      <c r="G12" s="1051">
        <v>125</v>
      </c>
      <c r="H12" s="1051">
        <v>196</v>
      </c>
      <c r="I12" s="1051">
        <v>321</v>
      </c>
      <c r="J12" s="1052">
        <v>11</v>
      </c>
    </row>
    <row r="13" spans="1:11" ht="20.25" customHeight="1">
      <c r="A13" s="1065"/>
      <c r="J13" s="11" t="s">
        <v>1876</v>
      </c>
    </row>
    <row r="14" spans="1:11" ht="10.5" customHeight="1">
      <c r="A14" s="308"/>
      <c r="B14" s="308"/>
      <c r="C14" s="308"/>
      <c r="D14" s="308"/>
      <c r="E14" s="308"/>
      <c r="F14" s="308"/>
      <c r="G14" s="308"/>
      <c r="H14" s="308"/>
      <c r="I14" s="308"/>
      <c r="J14" s="308"/>
    </row>
    <row r="15" spans="1:11" ht="18" customHeight="1">
      <c r="A15" s="1368"/>
      <c r="B15" s="308"/>
      <c r="C15" s="308"/>
      <c r="D15" s="308"/>
      <c r="E15" s="308"/>
      <c r="F15" s="308"/>
      <c r="G15" s="17"/>
      <c r="H15" s="17"/>
      <c r="I15" s="17"/>
      <c r="J15" s="17"/>
    </row>
    <row r="16" spans="1:11" ht="18" customHeight="1">
      <c r="A16" s="1368"/>
      <c r="B16" s="308"/>
      <c r="C16" s="308"/>
      <c r="D16" s="308"/>
      <c r="E16" s="308"/>
      <c r="F16" s="308"/>
      <c r="G16" s="17"/>
      <c r="H16" s="17"/>
      <c r="I16" s="17"/>
      <c r="J16" s="17"/>
    </row>
    <row r="17" spans="1:10" ht="15" customHeight="1">
      <c r="A17" s="1348"/>
      <c r="B17" s="1348"/>
      <c r="C17" s="1348"/>
      <c r="D17" s="1348"/>
      <c r="E17" s="1348"/>
      <c r="F17" s="1348"/>
      <c r="G17" s="1348"/>
      <c r="H17" s="1348"/>
      <c r="I17" s="1348"/>
      <c r="J17" s="1348"/>
    </row>
    <row r="18" spans="1:10" ht="15" customHeight="1">
      <c r="A18" s="13"/>
      <c r="B18" s="13"/>
      <c r="C18" s="13"/>
      <c r="D18" s="13"/>
      <c r="E18" s="13"/>
      <c r="F18" s="13"/>
      <c r="G18" s="13"/>
      <c r="H18" s="13"/>
      <c r="I18" s="13"/>
      <c r="J18" s="13"/>
    </row>
    <row r="19" spans="1:10" ht="19.5" customHeight="1">
      <c r="A19" s="1348"/>
      <c r="B19" s="1348"/>
      <c r="C19" s="1348"/>
      <c r="D19" s="1348"/>
      <c r="E19" s="1348"/>
      <c r="F19" s="1348"/>
      <c r="G19" s="1348"/>
      <c r="H19" s="1348"/>
      <c r="I19" s="1348"/>
      <c r="J19" s="1348"/>
    </row>
    <row r="20" spans="1:10" ht="21" customHeight="1">
      <c r="A20" s="437"/>
      <c r="B20" s="437"/>
      <c r="C20" s="437"/>
      <c r="D20" s="437"/>
      <c r="E20" s="437"/>
      <c r="F20" s="437"/>
      <c r="G20" s="437"/>
      <c r="H20" s="437"/>
      <c r="I20" s="437"/>
      <c r="J20" s="437"/>
    </row>
    <row r="21" spans="1:10" ht="21" customHeight="1">
      <c r="A21" s="437"/>
      <c r="B21" s="437"/>
      <c r="C21" s="437"/>
      <c r="D21" s="437"/>
      <c r="E21" s="437"/>
      <c r="F21" s="437"/>
      <c r="G21" s="437"/>
      <c r="H21" s="437"/>
      <c r="I21" s="437"/>
      <c r="J21" s="437"/>
    </row>
    <row r="22" spans="1:10" ht="21" customHeight="1">
      <c r="A22" s="437"/>
      <c r="B22" s="437"/>
      <c r="C22" s="437"/>
      <c r="D22" s="437"/>
      <c r="E22" s="437"/>
      <c r="F22" s="437"/>
      <c r="G22" s="437"/>
      <c r="H22" s="437"/>
      <c r="I22" s="437"/>
      <c r="J22" s="437"/>
    </row>
    <row r="23" spans="1:10" ht="21" customHeight="1">
      <c r="A23" s="437"/>
      <c r="B23" s="437"/>
      <c r="C23" s="437"/>
      <c r="D23" s="437"/>
      <c r="E23" s="437"/>
      <c r="F23" s="437"/>
      <c r="G23" s="437"/>
      <c r="H23" s="437"/>
      <c r="I23" s="437"/>
      <c r="J23" s="437"/>
    </row>
    <row r="24" spans="1:10" ht="21" customHeight="1">
      <c r="A24" s="437"/>
      <c r="B24" s="437"/>
      <c r="C24" s="437"/>
      <c r="D24" s="437"/>
      <c r="E24" s="437"/>
      <c r="F24" s="437"/>
      <c r="G24" s="437"/>
      <c r="H24" s="437"/>
      <c r="I24" s="437"/>
      <c r="J24" s="437"/>
    </row>
    <row r="25" spans="1:10" ht="21" customHeight="1">
      <c r="A25" s="1388"/>
    </row>
    <row r="26" spans="1:10" ht="7.5" customHeight="1">
      <c r="A26" s="1388"/>
    </row>
    <row r="27" spans="1:10" ht="18" customHeight="1">
      <c r="G27" s="420"/>
      <c r="H27" s="7"/>
      <c r="I27" s="302"/>
      <c r="J27" s="399"/>
    </row>
    <row r="28" spans="1:10" ht="15" customHeight="1">
      <c r="A28" s="68"/>
      <c r="B28" s="46"/>
      <c r="C28" s="46"/>
      <c r="D28" s="46"/>
      <c r="E28" s="46"/>
      <c r="F28" s="46"/>
      <c r="G28" s="46"/>
      <c r="H28" s="46"/>
      <c r="I28" s="46"/>
      <c r="J28" s="46"/>
    </row>
    <row r="29" spans="1:10" ht="15" customHeight="1">
      <c r="A29" s="46"/>
      <c r="B29" s="46"/>
      <c r="C29" s="46"/>
      <c r="D29" s="46"/>
      <c r="E29" s="46"/>
      <c r="F29" s="46"/>
      <c r="G29" s="46"/>
      <c r="H29" s="46"/>
      <c r="I29" s="46"/>
      <c r="J29" s="46"/>
    </row>
    <row r="30" spans="1:10" ht="20.100000000000001" customHeight="1">
      <c r="A30" s="46"/>
      <c r="B30" s="46"/>
      <c r="C30" s="46"/>
      <c r="D30" s="46"/>
      <c r="E30" s="46"/>
      <c r="F30" s="46"/>
      <c r="G30" s="46"/>
      <c r="H30" s="46"/>
      <c r="I30" s="46"/>
      <c r="J30" s="46"/>
    </row>
    <row r="31" spans="1:10" s="9" customFormat="1" ht="18" customHeight="1">
      <c r="A31" s="1387"/>
      <c r="B31" s="1387"/>
      <c r="C31" s="64"/>
      <c r="D31" s="1075"/>
      <c r="E31" s="1386"/>
      <c r="F31" s="1386"/>
      <c r="G31" s="1386"/>
      <c r="H31" s="1386"/>
      <c r="I31" s="10"/>
      <c r="J31" s="10"/>
    </row>
    <row r="32" spans="1:10" ht="20.25" customHeight="1">
      <c r="A32" s="44"/>
      <c r="B32" s="44"/>
      <c r="H32" s="7"/>
      <c r="J32" s="7"/>
    </row>
    <row r="33" spans="1:10" ht="10.5" customHeight="1">
      <c r="A33" s="44"/>
      <c r="B33" s="44"/>
      <c r="C33" s="44"/>
    </row>
    <row r="34" spans="1:10" ht="18" customHeight="1">
      <c r="B34" s="44"/>
    </row>
    <row r="35" spans="1:10" ht="15" customHeight="1">
      <c r="G35" s="44"/>
    </row>
    <row r="36" spans="1:10" ht="15" customHeight="1"/>
    <row r="37" spans="1:10" ht="19.5" customHeight="1"/>
    <row r="38" spans="1:10" ht="21" customHeight="1">
      <c r="A38" s="437"/>
      <c r="B38" s="437"/>
      <c r="C38" s="437"/>
      <c r="D38" s="437"/>
      <c r="E38" s="437"/>
      <c r="F38" s="437"/>
      <c r="G38" s="437"/>
      <c r="H38" s="437"/>
      <c r="I38" s="437"/>
      <c r="J38" s="437"/>
    </row>
    <row r="39" spans="1:10" ht="21" customHeight="1">
      <c r="A39" s="437"/>
      <c r="B39" s="437"/>
      <c r="C39" s="437"/>
      <c r="D39" s="437"/>
      <c r="E39" s="437"/>
      <c r="F39" s="437"/>
      <c r="G39" s="437"/>
      <c r="H39" s="437"/>
      <c r="I39" s="437"/>
      <c r="J39" s="437"/>
    </row>
    <row r="40" spans="1:10" ht="21" customHeight="1">
      <c r="A40" s="437"/>
      <c r="B40" s="437"/>
      <c r="C40" s="437"/>
      <c r="D40" s="437"/>
      <c r="E40" s="437"/>
      <c r="F40" s="437"/>
      <c r="G40" s="437"/>
      <c r="H40" s="437"/>
      <c r="I40" s="437"/>
      <c r="J40" s="437"/>
    </row>
    <row r="41" spans="1:10" ht="21" customHeight="1">
      <c r="A41" s="437"/>
      <c r="B41" s="437"/>
      <c r="C41" s="437"/>
      <c r="D41" s="437"/>
      <c r="E41" s="437"/>
      <c r="F41" s="437"/>
      <c r="G41" s="437"/>
      <c r="H41" s="437"/>
      <c r="I41" s="437"/>
      <c r="J41" s="437"/>
    </row>
    <row r="42" spans="1:10" ht="21" customHeight="1">
      <c r="A42" s="437"/>
      <c r="B42" s="437"/>
      <c r="C42" s="437"/>
      <c r="D42" s="437"/>
      <c r="E42" s="437"/>
      <c r="F42" s="437"/>
      <c r="G42" s="437"/>
      <c r="H42" s="437"/>
      <c r="I42" s="437"/>
      <c r="J42" s="437"/>
    </row>
    <row r="43" spans="1:10" ht="21" customHeight="1">
      <c r="A43" s="437"/>
      <c r="B43" s="437"/>
      <c r="C43" s="437"/>
      <c r="D43" s="437"/>
      <c r="E43" s="437"/>
      <c r="F43" s="437"/>
      <c r="G43" s="437"/>
      <c r="H43" s="437"/>
      <c r="I43" s="437"/>
      <c r="J43" s="437"/>
    </row>
    <row r="44" spans="1:10" ht="21" customHeight="1">
      <c r="A44" s="1367"/>
      <c r="B44" s="1367"/>
      <c r="C44" s="1367"/>
      <c r="D44" s="1367"/>
      <c r="E44" s="1367"/>
      <c r="F44" s="1367"/>
      <c r="G44" s="1367"/>
      <c r="H44" s="1367"/>
      <c r="I44" s="1367"/>
      <c r="J44" s="1367"/>
    </row>
    <row r="45" spans="1:10" ht="21" customHeight="1">
      <c r="A45" s="1367"/>
      <c r="B45" s="1367"/>
      <c r="C45" s="1367"/>
      <c r="D45" s="1367"/>
      <c r="E45" s="1367"/>
      <c r="F45" s="1367"/>
      <c r="G45" s="1367"/>
      <c r="H45" s="1367"/>
      <c r="I45" s="1367"/>
      <c r="J45" s="1367"/>
    </row>
    <row r="46" spans="1:10" ht="21" customHeight="1">
      <c r="A46" s="1367"/>
      <c r="B46" s="1367"/>
      <c r="C46" s="1367"/>
      <c r="D46" s="1367"/>
      <c r="E46" s="1367"/>
      <c r="F46" s="1367"/>
      <c r="G46" s="1367"/>
      <c r="H46" s="1367"/>
      <c r="I46" s="1367"/>
      <c r="J46" s="1367"/>
    </row>
    <row r="47" spans="1:10" ht="21" customHeight="1">
      <c r="A47" s="1367"/>
      <c r="B47" s="1367"/>
      <c r="C47" s="1367"/>
      <c r="D47" s="1367"/>
      <c r="E47" s="1367"/>
      <c r="F47" s="1367"/>
      <c r="G47" s="1367"/>
      <c r="H47" s="1367"/>
      <c r="I47" s="1367"/>
      <c r="J47" s="1367"/>
    </row>
    <row r="48" spans="1:10" ht="21" customHeight="1">
      <c r="A48" s="1367"/>
      <c r="B48" s="1367"/>
      <c r="C48" s="1367"/>
      <c r="D48" s="1367"/>
      <c r="E48" s="1367"/>
      <c r="F48" s="1367"/>
      <c r="G48" s="1367"/>
      <c r="H48" s="1367"/>
      <c r="I48" s="1367"/>
      <c r="J48" s="1367"/>
    </row>
    <row r="49" spans="1:10" ht="21" customHeight="1">
      <c r="A49" s="1367"/>
      <c r="B49" s="1367"/>
      <c r="C49" s="1367"/>
      <c r="D49" s="1367"/>
      <c r="E49" s="1367"/>
      <c r="F49" s="1367"/>
      <c r="G49" s="1367"/>
      <c r="H49" s="1367"/>
      <c r="I49" s="1367"/>
      <c r="J49" s="1367"/>
    </row>
    <row r="50" spans="1:10" ht="21" customHeight="1">
      <c r="A50" s="1367"/>
      <c r="B50" s="1367"/>
      <c r="C50" s="1367"/>
      <c r="D50" s="1367"/>
      <c r="E50" s="1367"/>
      <c r="F50" s="1367"/>
      <c r="G50" s="1367"/>
      <c r="H50" s="1367"/>
      <c r="I50" s="1367"/>
      <c r="J50" s="1367"/>
    </row>
    <row r="51" spans="1:10" ht="21">
      <c r="A51" s="1366"/>
    </row>
    <row r="52" spans="1:10" ht="7.5" customHeight="1">
      <c r="A52" s="1366"/>
    </row>
    <row r="53" spans="1:10" ht="18" customHeight="1">
      <c r="A53" s="1368"/>
      <c r="B53" s="308"/>
      <c r="C53" s="308"/>
      <c r="D53" s="308"/>
      <c r="E53" s="308"/>
      <c r="F53" s="308"/>
      <c r="G53" s="17"/>
      <c r="H53" s="17"/>
      <c r="I53" s="17"/>
      <c r="J53" s="17"/>
    </row>
    <row r="54" spans="1:10" ht="15" customHeight="1">
      <c r="A54" s="1348"/>
      <c r="B54" s="1348"/>
      <c r="C54" s="1348"/>
      <c r="D54" s="1348"/>
      <c r="E54" s="1348"/>
      <c r="F54" s="1348"/>
      <c r="G54" s="1348"/>
      <c r="H54" s="1348"/>
      <c r="I54" s="1348"/>
      <c r="J54" s="1348"/>
    </row>
    <row r="55" spans="1:10" ht="15" customHeight="1">
      <c r="A55" s="13"/>
      <c r="B55" s="13"/>
      <c r="C55" s="13"/>
      <c r="D55" s="13"/>
      <c r="E55" s="13"/>
      <c r="F55" s="13"/>
      <c r="G55" s="13"/>
      <c r="H55" s="13"/>
      <c r="I55" s="13"/>
      <c r="J55" s="13"/>
    </row>
    <row r="56" spans="1:10" ht="20.100000000000001" customHeight="1">
      <c r="A56" s="1348"/>
      <c r="B56" s="1348"/>
      <c r="C56" s="1348"/>
      <c r="D56" s="1348"/>
      <c r="E56" s="1348"/>
      <c r="F56" s="1348"/>
      <c r="G56" s="1348"/>
      <c r="H56" s="1348"/>
      <c r="I56" s="1348"/>
      <c r="J56" s="1348"/>
    </row>
    <row r="57" spans="1:10" ht="21" customHeight="1">
      <c r="A57" s="437"/>
      <c r="B57" s="437"/>
      <c r="C57" s="437"/>
      <c r="D57" s="437"/>
      <c r="E57" s="437"/>
      <c r="F57" s="437"/>
      <c r="G57" s="437"/>
      <c r="H57" s="437"/>
      <c r="I57" s="437"/>
      <c r="J57" s="437"/>
    </row>
    <row r="58" spans="1:10" ht="21" customHeight="1">
      <c r="A58" s="437"/>
      <c r="B58" s="437"/>
      <c r="C58" s="437"/>
      <c r="D58" s="437"/>
      <c r="E58" s="437"/>
      <c r="F58" s="437"/>
      <c r="G58" s="437"/>
      <c r="H58" s="437"/>
      <c r="I58" s="437"/>
      <c r="J58" s="437"/>
    </row>
    <row r="59" spans="1:10" ht="21" customHeight="1">
      <c r="A59" s="437"/>
      <c r="B59" s="437"/>
      <c r="C59" s="437"/>
      <c r="D59" s="437"/>
      <c r="E59" s="437"/>
      <c r="F59" s="437"/>
      <c r="G59" s="437"/>
      <c r="H59" s="437"/>
      <c r="I59" s="437"/>
      <c r="J59" s="437"/>
    </row>
    <row r="60" spans="1:10" ht="21" customHeight="1">
      <c r="A60" s="437"/>
      <c r="B60" s="437"/>
      <c r="C60" s="437"/>
      <c r="D60" s="437"/>
      <c r="E60" s="437"/>
      <c r="F60" s="437"/>
      <c r="G60" s="437"/>
      <c r="H60" s="437"/>
      <c r="I60" s="437"/>
      <c r="J60" s="437"/>
    </row>
    <row r="61" spans="1:10" ht="21" customHeight="1">
      <c r="A61" s="437"/>
      <c r="B61" s="437"/>
      <c r="C61" s="437"/>
      <c r="D61" s="437"/>
      <c r="E61" s="437"/>
      <c r="F61" s="437"/>
      <c r="G61" s="437"/>
      <c r="H61" s="437"/>
      <c r="I61" s="437"/>
      <c r="J61" s="437"/>
    </row>
    <row r="62" spans="1:10" ht="21" customHeight="1">
      <c r="A62" s="437"/>
      <c r="B62" s="437"/>
      <c r="C62" s="437"/>
      <c r="D62" s="437"/>
      <c r="E62" s="437"/>
      <c r="F62" s="437"/>
      <c r="G62" s="437"/>
      <c r="H62" s="437"/>
      <c r="I62" s="437"/>
      <c r="J62" s="437"/>
    </row>
    <row r="63" spans="1:10" ht="21" customHeight="1">
      <c r="A63" s="437"/>
      <c r="B63" s="437"/>
      <c r="C63" s="437"/>
      <c r="D63" s="437"/>
      <c r="E63" s="437"/>
      <c r="F63" s="437"/>
      <c r="G63" s="437"/>
      <c r="H63" s="437"/>
      <c r="I63" s="437"/>
      <c r="J63" s="437"/>
    </row>
    <row r="64" spans="1:10" ht="21" customHeight="1">
      <c r="A64" s="437"/>
      <c r="B64" s="437"/>
      <c r="C64" s="437"/>
      <c r="D64" s="437"/>
      <c r="E64" s="437"/>
      <c r="F64" s="437"/>
      <c r="G64" s="437"/>
      <c r="H64" s="437"/>
      <c r="I64" s="437"/>
      <c r="J64" s="437"/>
    </row>
    <row r="65" spans="1:11" ht="21" customHeight="1">
      <c r="A65" s="437"/>
      <c r="B65" s="437"/>
      <c r="C65" s="437"/>
      <c r="D65" s="437"/>
      <c r="E65" s="437"/>
      <c r="F65" s="437"/>
      <c r="G65" s="437"/>
      <c r="H65" s="437"/>
      <c r="I65" s="437"/>
      <c r="J65" s="437"/>
    </row>
    <row r="66" spans="1:11" ht="21" customHeight="1">
      <c r="A66" s="437"/>
      <c r="B66" s="437"/>
      <c r="C66" s="437"/>
      <c r="D66" s="437"/>
      <c r="E66" s="437"/>
      <c r="F66" s="437"/>
      <c r="G66" s="437"/>
      <c r="H66" s="437"/>
      <c r="I66" s="437"/>
      <c r="J66" s="437"/>
    </row>
    <row r="67" spans="1:11" ht="21" customHeight="1">
      <c r="A67" s="437"/>
      <c r="B67" s="437"/>
      <c r="C67" s="437"/>
      <c r="D67" s="437"/>
      <c r="E67" s="437"/>
      <c r="F67" s="437"/>
      <c r="G67" s="437"/>
      <c r="H67" s="437"/>
      <c r="I67" s="437"/>
      <c r="J67" s="437"/>
    </row>
    <row r="68" spans="1:11" ht="21" customHeight="1">
      <c r="A68" s="1367"/>
      <c r="B68" s="1367"/>
      <c r="C68" s="1367"/>
      <c r="D68" s="1367"/>
      <c r="E68" s="1367"/>
      <c r="F68" s="1367"/>
      <c r="G68" s="1367"/>
      <c r="H68" s="1367"/>
      <c r="I68" s="1367"/>
      <c r="J68" s="1367"/>
    </row>
    <row r="69" spans="1:11" ht="21" customHeight="1">
      <c r="A69" s="1367"/>
      <c r="B69" s="1367"/>
      <c r="C69" s="1367"/>
      <c r="D69" s="1367"/>
      <c r="E69" s="1367"/>
      <c r="F69" s="1367"/>
      <c r="G69" s="1367"/>
      <c r="H69" s="1367"/>
      <c r="I69" s="1367"/>
      <c r="J69" s="1367"/>
    </row>
    <row r="70" spans="1:11" ht="21" customHeight="1">
      <c r="A70" s="1367"/>
      <c r="B70" s="1367"/>
      <c r="C70" s="1367"/>
      <c r="D70" s="1367"/>
      <c r="E70" s="1367"/>
      <c r="F70" s="1367"/>
      <c r="G70" s="1367"/>
      <c r="H70" s="1367"/>
      <c r="I70" s="1367"/>
      <c r="J70" s="1367"/>
    </row>
    <row r="71" spans="1:11" ht="21" customHeight="1">
      <c r="A71" s="1367"/>
      <c r="B71" s="1367"/>
      <c r="C71" s="1367"/>
      <c r="D71" s="1367"/>
      <c r="E71" s="1367"/>
      <c r="F71" s="1367"/>
      <c r="G71" s="1367"/>
      <c r="H71" s="1367"/>
      <c r="I71" s="1367"/>
      <c r="J71" s="1367"/>
    </row>
    <row r="72" spans="1:11" ht="21" customHeight="1">
      <c r="A72" s="1367"/>
      <c r="B72" s="1367"/>
      <c r="C72" s="1367"/>
      <c r="D72" s="1367"/>
      <c r="E72" s="1367"/>
      <c r="F72" s="1367"/>
      <c r="G72" s="1367"/>
      <c r="H72" s="1367"/>
      <c r="I72" s="1367"/>
      <c r="J72" s="1367"/>
    </row>
    <row r="73" spans="1:11" ht="21" customHeight="1">
      <c r="A73" s="1367"/>
      <c r="B73" s="1367"/>
      <c r="C73" s="1367"/>
      <c r="D73" s="1367"/>
      <c r="E73" s="1367"/>
      <c r="F73" s="1367"/>
      <c r="G73" s="1367"/>
      <c r="H73" s="1367"/>
      <c r="I73" s="1367"/>
      <c r="J73" s="1367"/>
    </row>
    <row r="74" spans="1:11" ht="21" customHeight="1">
      <c r="A74" s="1367"/>
      <c r="B74" s="1367"/>
      <c r="C74" s="1367"/>
      <c r="D74" s="1367"/>
      <c r="E74" s="1367"/>
      <c r="F74" s="1367"/>
      <c r="G74" s="1367"/>
      <c r="H74" s="1367"/>
      <c r="I74" s="1367"/>
      <c r="J74" s="1367"/>
    </row>
    <row r="75" spans="1:11" ht="21" customHeight="1">
      <c r="A75" s="1367"/>
      <c r="B75" s="1367"/>
      <c r="C75" s="1367"/>
      <c r="D75" s="1367"/>
      <c r="E75" s="1367"/>
      <c r="F75" s="1367"/>
      <c r="G75" s="1367"/>
      <c r="H75" s="1367"/>
      <c r="I75" s="1367"/>
      <c r="J75" s="1367"/>
    </row>
    <row r="76" spans="1:11" ht="21" customHeight="1">
      <c r="A76" s="1367"/>
      <c r="B76" s="1367"/>
      <c r="C76" s="1367"/>
      <c r="D76" s="1367"/>
      <c r="E76" s="1367"/>
      <c r="F76" s="1367"/>
      <c r="G76" s="1367"/>
      <c r="H76" s="1367"/>
      <c r="I76" s="1367"/>
      <c r="J76" s="1367"/>
    </row>
    <row r="77" spans="1:11" ht="21" customHeight="1">
      <c r="A77" s="1367"/>
      <c r="B77" s="1367"/>
      <c r="C77" s="1367"/>
      <c r="D77" s="1367"/>
      <c r="E77" s="1367"/>
      <c r="F77" s="1367"/>
      <c r="G77" s="1367"/>
      <c r="H77" s="1367"/>
      <c r="I77" s="1367"/>
      <c r="J77" s="1367"/>
    </row>
    <row r="78" spans="1:11" ht="21" customHeight="1">
      <c r="A78" s="1367"/>
      <c r="B78" s="1367"/>
      <c r="C78" s="1367"/>
      <c r="D78" s="1367"/>
      <c r="E78" s="1367"/>
      <c r="F78" s="1367"/>
      <c r="G78" s="1367"/>
      <c r="H78" s="1367"/>
      <c r="I78" s="1367"/>
      <c r="J78" s="1367"/>
    </row>
    <row r="79" spans="1:11" s="9" customFormat="1" ht="21" customHeight="1">
      <c r="A79" s="1367"/>
      <c r="B79" s="1367"/>
      <c r="C79" s="1367"/>
      <c r="D79" s="1367"/>
      <c r="E79" s="1367"/>
      <c r="F79" s="1367"/>
      <c r="G79" s="1367"/>
      <c r="H79" s="1367"/>
      <c r="I79" s="1367"/>
      <c r="J79" s="1367"/>
    </row>
    <row r="80" spans="1:11" s="9" customFormat="1" ht="21" customHeight="1">
      <c r="A80" s="1367"/>
      <c r="B80" s="1367"/>
      <c r="C80" s="1367"/>
      <c r="D80" s="1367"/>
      <c r="E80" s="1367"/>
      <c r="F80" s="1367"/>
      <c r="G80" s="1367"/>
      <c r="H80" s="1367"/>
      <c r="I80" s="1367"/>
      <c r="J80" s="1367"/>
      <c r="K80" s="10"/>
    </row>
    <row r="81" spans="1:10" ht="20.25" customHeight="1">
      <c r="A81" s="44"/>
      <c r="B81" s="44"/>
      <c r="C81" s="44"/>
      <c r="D81" s="44"/>
      <c r="E81" s="44"/>
      <c r="F81" s="44"/>
      <c r="G81" s="44"/>
      <c r="H81" s="44"/>
      <c r="I81" s="44"/>
      <c r="J81" s="44"/>
    </row>
    <row r="82" spans="1:10" ht="10.5" customHeight="1"/>
    <row r="83" spans="1:10" ht="18" customHeight="1">
      <c r="A83" s="1348"/>
      <c r="B83" s="1348"/>
      <c r="C83" s="1348"/>
      <c r="D83" s="1348"/>
      <c r="E83" s="1348"/>
      <c r="F83" s="1348"/>
      <c r="G83" s="1348"/>
      <c r="H83" s="1348"/>
      <c r="I83" s="1348"/>
      <c r="J83" s="1348"/>
    </row>
    <row r="84" spans="1:10" ht="15" customHeight="1">
      <c r="A84" s="13"/>
      <c r="B84" s="13"/>
      <c r="C84" s="13"/>
      <c r="D84" s="13"/>
      <c r="E84" s="13"/>
      <c r="F84" s="13"/>
      <c r="G84" s="13"/>
      <c r="H84" s="13"/>
      <c r="I84" s="13"/>
      <c r="J84" s="13"/>
    </row>
    <row r="85" spans="1:10" ht="15" customHeight="1">
      <c r="A85" s="1348"/>
      <c r="B85" s="1348"/>
      <c r="C85" s="1348"/>
      <c r="D85" s="1348"/>
      <c r="E85" s="1348"/>
      <c r="F85" s="1348"/>
      <c r="G85" s="1348"/>
      <c r="H85" s="1348"/>
      <c r="I85" s="1348"/>
      <c r="J85" s="1348"/>
    </row>
    <row r="86" spans="1:10" ht="19.5" customHeight="1">
      <c r="A86" s="437"/>
      <c r="B86" s="437"/>
      <c r="C86" s="437"/>
      <c r="D86" s="437"/>
      <c r="E86" s="437"/>
      <c r="F86" s="437"/>
      <c r="G86" s="437"/>
      <c r="H86" s="437"/>
      <c r="I86" s="437"/>
      <c r="J86" s="437"/>
    </row>
    <row r="87" spans="1:10" ht="21" customHeight="1">
      <c r="A87" s="437"/>
      <c r="B87" s="437"/>
      <c r="C87" s="437"/>
      <c r="D87" s="437"/>
      <c r="E87" s="437"/>
      <c r="F87" s="437"/>
      <c r="G87" s="437"/>
      <c r="H87" s="437"/>
      <c r="I87" s="437"/>
      <c r="J87" s="437"/>
    </row>
    <row r="88" spans="1:10" ht="21" customHeight="1">
      <c r="J88" s="399"/>
    </row>
    <row r="89" spans="1:10" ht="21" customHeight="1"/>
    <row r="90" spans="1:10" ht="21" customHeight="1"/>
    <row r="91" spans="1:10" ht="21" customHeight="1"/>
    <row r="92" spans="1:10" ht="21" customHeight="1"/>
    <row r="93" spans="1:10" ht="21" customHeight="1"/>
    <row r="94" spans="1:10" ht="21" customHeight="1"/>
    <row r="95" spans="1:10" ht="21" customHeight="1"/>
    <row r="96" spans="1:10"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sheetData>
  <mergeCells count="12">
    <mergeCell ref="E6:E7"/>
    <mergeCell ref="F6:F7"/>
    <mergeCell ref="B5:B7"/>
    <mergeCell ref="C5:C7"/>
    <mergeCell ref="A1:J1"/>
    <mergeCell ref="J5:J7"/>
    <mergeCell ref="G5:I5"/>
    <mergeCell ref="G6:G7"/>
    <mergeCell ref="H6:H7"/>
    <mergeCell ref="I6:I7"/>
    <mergeCell ref="D5:F5"/>
    <mergeCell ref="D6:D7"/>
  </mergeCells>
  <phoneticPr fontId="3"/>
  <pageMargins left="1.2598425196850394" right="0" top="1.1811023622047245" bottom="1.1811023622047245" header="0.51181102362204722" footer="0.51181102362204722"/>
  <pageSetup paperSize="9" scale="82"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DAB79-169C-435E-A391-28BBDA0E4CCB}">
  <sheetPr>
    <pageSetUpPr fitToPage="1"/>
  </sheetPr>
  <dimension ref="A1:H26"/>
  <sheetViews>
    <sheetView view="pageBreakPreview" zoomScale="85" zoomScaleNormal="100" zoomScaleSheetLayoutView="85" workbookViewId="0">
      <selection activeCell="K11" sqref="K11"/>
    </sheetView>
  </sheetViews>
  <sheetFormatPr defaultRowHeight="13.5"/>
  <cols>
    <col min="1" max="1" width="11.375" style="1" customWidth="1"/>
    <col min="2" max="2" width="12.75" style="1" bestFit="1" customWidth="1"/>
    <col min="3" max="5" width="13.125" style="1" bestFit="1" customWidth="1"/>
    <col min="6" max="6" width="21.75" style="1" bestFit="1" customWidth="1"/>
    <col min="7" max="16384" width="9" style="1"/>
  </cols>
  <sheetData>
    <row r="1" spans="1:8" s="928" customFormat="1" ht="21">
      <c r="A1" s="1237" t="s">
        <v>1945</v>
      </c>
    </row>
    <row r="2" spans="1:8" ht="15.75" customHeight="1" thickBot="1">
      <c r="A2" s="201"/>
      <c r="E2" s="2418" t="s">
        <v>1944</v>
      </c>
      <c r="F2" s="2418"/>
    </row>
    <row r="3" spans="1:8" ht="30" customHeight="1" thickBot="1">
      <c r="A3" s="1401"/>
      <c r="B3" s="1400" t="s">
        <v>1943</v>
      </c>
      <c r="C3" s="1398" t="s">
        <v>1942</v>
      </c>
      <c r="D3" s="1399" t="s">
        <v>1941</v>
      </c>
      <c r="E3" s="1398" t="s">
        <v>1940</v>
      </c>
      <c r="F3" s="1397" t="s">
        <v>1939</v>
      </c>
    </row>
    <row r="4" spans="1:8" ht="18" customHeight="1">
      <c r="A4" s="1179" t="s">
        <v>1565</v>
      </c>
      <c r="B4" s="1855">
        <v>270</v>
      </c>
      <c r="C4" s="1856">
        <v>94466</v>
      </c>
      <c r="D4" s="1856">
        <v>253275</v>
      </c>
      <c r="E4" s="1856">
        <v>860825</v>
      </c>
      <c r="F4" s="1856">
        <v>7951</v>
      </c>
    </row>
    <row r="5" spans="1:8" ht="18" customHeight="1">
      <c r="A5" s="1179" t="s">
        <v>1564</v>
      </c>
      <c r="B5" s="1856">
        <v>270</v>
      </c>
      <c r="C5" s="1856">
        <v>97438</v>
      </c>
      <c r="D5" s="1856">
        <v>255701</v>
      </c>
      <c r="E5" s="1856">
        <v>869473</v>
      </c>
      <c r="F5" s="1856">
        <v>7416</v>
      </c>
    </row>
    <row r="6" spans="1:8" ht="18" customHeight="1">
      <c r="A6" s="1177" t="s">
        <v>1241</v>
      </c>
      <c r="B6" s="1857">
        <v>277</v>
      </c>
      <c r="C6" s="1539">
        <v>106972</v>
      </c>
      <c r="D6" s="1539">
        <v>277113</v>
      </c>
      <c r="E6" s="1539">
        <v>953503</v>
      </c>
      <c r="F6" s="1539">
        <v>7759</v>
      </c>
    </row>
    <row r="7" spans="1:8" ht="18" customHeight="1">
      <c r="A7" s="1177" t="s">
        <v>1240</v>
      </c>
      <c r="B7" s="1858">
        <v>278</v>
      </c>
      <c r="C7" s="1539">
        <v>114279</v>
      </c>
      <c r="D7" s="1539">
        <v>298261</v>
      </c>
      <c r="E7" s="1539">
        <v>1025954</v>
      </c>
      <c r="F7" s="1539">
        <v>7328</v>
      </c>
    </row>
    <row r="8" spans="1:8" ht="18" customHeight="1">
      <c r="A8" s="1177" t="s">
        <v>1239</v>
      </c>
      <c r="B8" s="1176">
        <v>265</v>
      </c>
      <c r="C8" s="1175">
        <v>120872</v>
      </c>
      <c r="D8" s="1175">
        <v>288582</v>
      </c>
      <c r="E8" s="1175">
        <v>1117481</v>
      </c>
      <c r="F8" s="1175">
        <v>6221</v>
      </c>
    </row>
    <row r="9" spans="1:8" ht="18" customHeight="1">
      <c r="A9" s="1177" t="s">
        <v>1238</v>
      </c>
      <c r="B9" s="1176">
        <v>279</v>
      </c>
      <c r="C9" s="1175">
        <v>127798</v>
      </c>
      <c r="D9" s="1175">
        <v>326870</v>
      </c>
      <c r="E9" s="1175">
        <v>1224193</v>
      </c>
      <c r="F9" s="1175">
        <v>5977</v>
      </c>
    </row>
    <row r="10" spans="1:8" ht="18" customHeight="1">
      <c r="A10" s="1177" t="s">
        <v>1237</v>
      </c>
      <c r="B10" s="1176">
        <v>277</v>
      </c>
      <c r="C10" s="1175">
        <v>133825</v>
      </c>
      <c r="D10" s="1175">
        <v>346005</v>
      </c>
      <c r="E10" s="1175">
        <v>1321851</v>
      </c>
      <c r="F10" s="1175">
        <v>5678</v>
      </c>
    </row>
    <row r="11" spans="1:8" ht="18" customHeight="1">
      <c r="A11" s="1177" t="s">
        <v>1236</v>
      </c>
      <c r="B11" s="1176">
        <v>280</v>
      </c>
      <c r="C11" s="1175">
        <v>141178</v>
      </c>
      <c r="D11" s="1175">
        <v>346457</v>
      </c>
      <c r="E11" s="1175">
        <v>1355172</v>
      </c>
      <c r="F11" s="1175">
        <v>5605</v>
      </c>
    </row>
    <row r="12" spans="1:8" ht="18" customHeight="1">
      <c r="A12" s="1076" t="s">
        <v>1235</v>
      </c>
      <c r="B12" s="1176">
        <v>285</v>
      </c>
      <c r="C12" s="1175">
        <v>127309</v>
      </c>
      <c r="D12" s="1175">
        <v>355561</v>
      </c>
      <c r="E12" s="1175">
        <v>1401877</v>
      </c>
      <c r="F12" s="1175">
        <v>4692</v>
      </c>
    </row>
    <row r="13" spans="1:8" ht="18" customHeight="1">
      <c r="A13" s="1076" t="s">
        <v>1234</v>
      </c>
      <c r="B13" s="1176">
        <v>276</v>
      </c>
      <c r="C13" s="1175">
        <v>47691</v>
      </c>
      <c r="D13" s="1175">
        <v>343047</v>
      </c>
      <c r="E13" s="1175">
        <v>1370328</v>
      </c>
      <c r="F13" s="1175">
        <v>4036</v>
      </c>
    </row>
    <row r="14" spans="1:8" ht="18" customHeight="1">
      <c r="A14" s="1076" t="s">
        <v>1233</v>
      </c>
      <c r="B14" s="1176">
        <v>284</v>
      </c>
      <c r="C14" s="1175">
        <v>46020</v>
      </c>
      <c r="D14" s="1175">
        <v>326664</v>
      </c>
      <c r="E14" s="1175">
        <v>1349043</v>
      </c>
      <c r="F14" s="1175">
        <v>3750</v>
      </c>
      <c r="H14" s="44"/>
    </row>
    <row r="15" spans="1:8" ht="18" customHeight="1">
      <c r="A15" s="1177" t="s">
        <v>1232</v>
      </c>
      <c r="B15" s="1175">
        <v>284</v>
      </c>
      <c r="C15" s="1175">
        <v>46260</v>
      </c>
      <c r="D15" s="1175">
        <v>337549</v>
      </c>
      <c r="E15" s="1175">
        <v>1382705</v>
      </c>
      <c r="F15" s="1175">
        <v>3522</v>
      </c>
    </row>
    <row r="16" spans="1:8" ht="18" customHeight="1">
      <c r="A16" s="1177" t="s">
        <v>1231</v>
      </c>
      <c r="B16" s="1175">
        <v>281</v>
      </c>
      <c r="C16" s="1175">
        <v>45474</v>
      </c>
      <c r="D16" s="1175">
        <v>326094</v>
      </c>
      <c r="E16" s="1175">
        <v>1333020</v>
      </c>
      <c r="F16" s="1175">
        <v>3518</v>
      </c>
    </row>
    <row r="17" spans="1:6" ht="18" customHeight="1">
      <c r="A17" s="1179" t="s">
        <v>1938</v>
      </c>
      <c r="B17" s="1176">
        <v>284</v>
      </c>
      <c r="C17" s="1175">
        <v>43147</v>
      </c>
      <c r="D17" s="1175">
        <v>320753</v>
      </c>
      <c r="E17" s="1175">
        <v>1319477</v>
      </c>
      <c r="F17" s="1175">
        <v>3254</v>
      </c>
    </row>
    <row r="18" spans="1:6" ht="18" customHeight="1">
      <c r="A18" s="1179" t="s">
        <v>1937</v>
      </c>
      <c r="B18" s="1176">
        <v>285</v>
      </c>
      <c r="C18" s="1175">
        <v>43112</v>
      </c>
      <c r="D18" s="1175">
        <v>322369</v>
      </c>
      <c r="E18" s="1175">
        <v>1347366</v>
      </c>
      <c r="F18" s="1175">
        <v>2871</v>
      </c>
    </row>
    <row r="19" spans="1:6" ht="18" customHeight="1">
      <c r="A19" s="1179" t="s">
        <v>1936</v>
      </c>
      <c r="B19" s="1176">
        <v>287</v>
      </c>
      <c r="C19" s="1175">
        <v>43442</v>
      </c>
      <c r="D19" s="1175">
        <v>319649</v>
      </c>
      <c r="E19" s="1175">
        <v>1336986</v>
      </c>
      <c r="F19" s="1175">
        <v>2736</v>
      </c>
    </row>
    <row r="20" spans="1:6" ht="18" customHeight="1">
      <c r="A20" s="1076" t="s">
        <v>1227</v>
      </c>
      <c r="B20" s="1176">
        <v>280</v>
      </c>
      <c r="C20" s="1175">
        <v>43388</v>
      </c>
      <c r="D20" s="1175">
        <v>308969</v>
      </c>
      <c r="E20" s="1175">
        <v>1311736</v>
      </c>
      <c r="F20" s="1175">
        <v>2371</v>
      </c>
    </row>
    <row r="21" spans="1:6" ht="18" customHeight="1">
      <c r="A21" s="1076" t="s">
        <v>1226</v>
      </c>
      <c r="B21" s="1176">
        <v>290</v>
      </c>
      <c r="C21" s="1175">
        <v>44258</v>
      </c>
      <c r="D21" s="1175">
        <v>336637</v>
      </c>
      <c r="E21" s="1175">
        <v>1416768</v>
      </c>
      <c r="F21" s="1175">
        <v>2678</v>
      </c>
    </row>
    <row r="22" spans="1:6" s="1396" customFormat="1" ht="18" customHeight="1" thickBot="1">
      <c r="A22" s="1177" t="s">
        <v>1935</v>
      </c>
      <c r="B22" s="1176">
        <v>289</v>
      </c>
      <c r="C22" s="1175">
        <v>44168</v>
      </c>
      <c r="D22" s="1175">
        <v>340154</v>
      </c>
      <c r="E22" s="1175">
        <v>1439170</v>
      </c>
      <c r="F22" s="1175">
        <v>2301</v>
      </c>
    </row>
    <row r="23" spans="1:6" ht="18" customHeight="1">
      <c r="A23" s="1395"/>
      <c r="B23" s="1394"/>
      <c r="C23" s="2420" t="s">
        <v>1934</v>
      </c>
      <c r="D23" s="1964"/>
      <c r="E23" s="1964"/>
      <c r="F23" s="1964"/>
    </row>
    <row r="24" spans="1:6" ht="17.25" customHeight="1">
      <c r="A24" s="2421" t="s">
        <v>1933</v>
      </c>
      <c r="B24" s="2422"/>
      <c r="C24" s="2422"/>
      <c r="D24" s="2422"/>
      <c r="E24" s="2422"/>
      <c r="F24" s="432"/>
    </row>
    <row r="25" spans="1:6" ht="18" customHeight="1">
      <c r="A25" s="2421" t="s">
        <v>1932</v>
      </c>
      <c r="B25" s="2423"/>
      <c r="C25" s="2423"/>
      <c r="D25" s="2423"/>
      <c r="E25" s="2423"/>
      <c r="F25" s="1068"/>
    </row>
    <row r="26" spans="1:6" ht="10.5" customHeight="1">
      <c r="B26" s="9"/>
      <c r="C26" s="9"/>
      <c r="D26" s="2419"/>
      <c r="E26" s="2419"/>
      <c r="F26" s="2419"/>
    </row>
  </sheetData>
  <mergeCells count="5">
    <mergeCell ref="E2:F2"/>
    <mergeCell ref="D26:F26"/>
    <mergeCell ref="C23:F23"/>
    <mergeCell ref="A24:E24"/>
    <mergeCell ref="A25:E25"/>
  </mergeCells>
  <phoneticPr fontId="3"/>
  <printOptions horizontalCentered="1"/>
  <pageMargins left="0.98425196850393704" right="0.98425196850393704" top="1.1811023622047245" bottom="1.1811023622047245" header="0.51181102362204722" footer="0.51181102362204722"/>
  <pageSetup paperSize="9" scale="86" orientation="portrait" verticalDpi="72"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2093F-A4E4-4E82-AE03-8A7535794404}">
  <sheetPr>
    <pageSetUpPr fitToPage="1"/>
  </sheetPr>
  <dimension ref="A1:K31"/>
  <sheetViews>
    <sheetView view="pageBreakPreview" zoomScaleNormal="100" zoomScaleSheetLayoutView="100" workbookViewId="0">
      <selection activeCell="M14" sqref="M14"/>
    </sheetView>
  </sheetViews>
  <sheetFormatPr defaultRowHeight="21.75" customHeight="1"/>
  <cols>
    <col min="1" max="1" width="12.375" style="107" customWidth="1"/>
    <col min="2" max="11" width="7.5" style="107" customWidth="1"/>
    <col min="12" max="16384" width="9" style="107"/>
  </cols>
  <sheetData>
    <row r="1" spans="1:11" ht="21.75" customHeight="1">
      <c r="A1" s="677" t="s">
        <v>1959</v>
      </c>
    </row>
    <row r="2" spans="1:11" ht="21.75" customHeight="1" thickBot="1">
      <c r="K2" s="725" t="s">
        <v>1958</v>
      </c>
    </row>
    <row r="3" spans="1:11" ht="19.5" customHeight="1">
      <c r="A3" s="1420" t="s">
        <v>1247</v>
      </c>
      <c r="B3" s="2425" t="s">
        <v>1957</v>
      </c>
      <c r="C3" s="2426"/>
      <c r="D3" s="2426" t="s">
        <v>1956</v>
      </c>
      <c r="E3" s="2426"/>
      <c r="F3" s="2426" t="s">
        <v>1955</v>
      </c>
      <c r="G3" s="2426"/>
      <c r="H3" s="2426" t="s">
        <v>1954</v>
      </c>
      <c r="I3" s="2426"/>
      <c r="J3" s="2277" t="s">
        <v>434</v>
      </c>
      <c r="K3" s="2277"/>
    </row>
    <row r="4" spans="1:11" ht="19.5" customHeight="1" thickBot="1">
      <c r="A4" s="1419" t="s">
        <v>1298</v>
      </c>
      <c r="B4" s="1418" t="s">
        <v>1953</v>
      </c>
      <c r="C4" s="1417" t="s">
        <v>1952</v>
      </c>
      <c r="D4" s="1417" t="s">
        <v>1953</v>
      </c>
      <c r="E4" s="1417" t="s">
        <v>1952</v>
      </c>
      <c r="F4" s="1417" t="s">
        <v>1953</v>
      </c>
      <c r="G4" s="1417" t="s">
        <v>1952</v>
      </c>
      <c r="H4" s="1417" t="s">
        <v>1953</v>
      </c>
      <c r="I4" s="1417" t="s">
        <v>1952</v>
      </c>
      <c r="J4" s="1416" t="s">
        <v>1953</v>
      </c>
      <c r="K4" s="1415" t="s">
        <v>1952</v>
      </c>
    </row>
    <row r="5" spans="1:11" ht="19.5" customHeight="1">
      <c r="A5" s="1411" t="s">
        <v>1296</v>
      </c>
      <c r="B5" s="1859">
        <v>1356</v>
      </c>
      <c r="C5" s="1859">
        <v>48734</v>
      </c>
      <c r="D5" s="1859">
        <v>202</v>
      </c>
      <c r="E5" s="1859">
        <v>24147</v>
      </c>
      <c r="F5" s="1859">
        <v>78</v>
      </c>
      <c r="G5" s="1859">
        <v>19604</v>
      </c>
      <c r="H5" s="1860" t="s">
        <v>769</v>
      </c>
      <c r="I5" s="1861" t="s">
        <v>769</v>
      </c>
      <c r="J5" s="1426">
        <f t="shared" ref="J5:K7" si="0">B5+D5+F5</f>
        <v>1636</v>
      </c>
      <c r="K5" s="1426">
        <f t="shared" si="0"/>
        <v>92485</v>
      </c>
    </row>
    <row r="6" spans="1:11" ht="19.5" customHeight="1">
      <c r="A6" s="1411" t="s">
        <v>1244</v>
      </c>
      <c r="B6" s="1859">
        <v>1405</v>
      </c>
      <c r="C6" s="1859">
        <v>61978</v>
      </c>
      <c r="D6" s="1859">
        <v>187</v>
      </c>
      <c r="E6" s="1859">
        <v>23125</v>
      </c>
      <c r="F6" s="1859">
        <v>96</v>
      </c>
      <c r="G6" s="1859">
        <v>24561</v>
      </c>
      <c r="H6" s="1860" t="s">
        <v>769</v>
      </c>
      <c r="I6" s="1861" t="s">
        <v>769</v>
      </c>
      <c r="J6" s="1426">
        <f t="shared" si="0"/>
        <v>1688</v>
      </c>
      <c r="K6" s="1426">
        <f t="shared" si="0"/>
        <v>109664</v>
      </c>
    </row>
    <row r="7" spans="1:11" ht="19.5" customHeight="1">
      <c r="A7" s="1411" t="s">
        <v>1243</v>
      </c>
      <c r="B7" s="1859">
        <v>1423</v>
      </c>
      <c r="C7" s="1859">
        <v>56128</v>
      </c>
      <c r="D7" s="1859">
        <v>245</v>
      </c>
      <c r="E7" s="1859">
        <v>27035</v>
      </c>
      <c r="F7" s="1859">
        <v>41</v>
      </c>
      <c r="G7" s="1859">
        <v>15220</v>
      </c>
      <c r="H7" s="1860" t="s">
        <v>769</v>
      </c>
      <c r="I7" s="1861" t="s">
        <v>769</v>
      </c>
      <c r="J7" s="1426">
        <f t="shared" si="0"/>
        <v>1709</v>
      </c>
      <c r="K7" s="1426">
        <f t="shared" si="0"/>
        <v>98383</v>
      </c>
    </row>
    <row r="8" spans="1:11" ht="19.5" customHeight="1">
      <c r="A8" s="1411" t="s">
        <v>1242</v>
      </c>
      <c r="B8" s="1859">
        <v>1277</v>
      </c>
      <c r="C8" s="1859">
        <v>66206</v>
      </c>
      <c r="D8" s="1859">
        <v>269</v>
      </c>
      <c r="E8" s="1859">
        <v>26222</v>
      </c>
      <c r="F8" s="1859">
        <v>63</v>
      </c>
      <c r="G8" s="1859">
        <v>21885</v>
      </c>
      <c r="H8" s="1426">
        <v>38</v>
      </c>
      <c r="I8" s="1862">
        <v>19721</v>
      </c>
      <c r="J8" s="1426">
        <f t="shared" ref="J8:J16" si="1">B8+D8+F8+H8</f>
        <v>1647</v>
      </c>
      <c r="K8" s="1426">
        <f t="shared" ref="K8:K16" si="2">C8+E8+G8+I8</f>
        <v>134034</v>
      </c>
    </row>
    <row r="9" spans="1:11" ht="19.5" customHeight="1">
      <c r="A9" s="1411" t="s">
        <v>1241</v>
      </c>
      <c r="B9" s="1859">
        <v>1428</v>
      </c>
      <c r="C9" s="1859">
        <v>58662</v>
      </c>
      <c r="D9" s="1859">
        <v>371</v>
      </c>
      <c r="E9" s="1859">
        <v>24321</v>
      </c>
      <c r="F9" s="1859">
        <v>81</v>
      </c>
      <c r="G9" s="1859">
        <v>28830</v>
      </c>
      <c r="H9" s="1426">
        <v>42</v>
      </c>
      <c r="I9" s="1862">
        <v>13300</v>
      </c>
      <c r="J9" s="1426">
        <f t="shared" si="1"/>
        <v>1922</v>
      </c>
      <c r="K9" s="1426">
        <f t="shared" si="2"/>
        <v>125113</v>
      </c>
    </row>
    <row r="10" spans="1:11" ht="19.5" customHeight="1">
      <c r="A10" s="1411" t="s">
        <v>1240</v>
      </c>
      <c r="B10" s="1859">
        <v>1511</v>
      </c>
      <c r="C10" s="1859">
        <v>55920</v>
      </c>
      <c r="D10" s="1859">
        <v>393</v>
      </c>
      <c r="E10" s="1859">
        <v>26819</v>
      </c>
      <c r="F10" s="1859">
        <v>101</v>
      </c>
      <c r="G10" s="1859">
        <v>30259</v>
      </c>
      <c r="H10" s="1426">
        <v>30</v>
      </c>
      <c r="I10" s="1862">
        <v>10440</v>
      </c>
      <c r="J10" s="1426">
        <f t="shared" si="1"/>
        <v>2035</v>
      </c>
      <c r="K10" s="1426">
        <f t="shared" si="2"/>
        <v>123438</v>
      </c>
    </row>
    <row r="11" spans="1:11" ht="19.5" customHeight="1">
      <c r="A11" s="1411" t="s">
        <v>1239</v>
      </c>
      <c r="B11" s="1859">
        <v>1795</v>
      </c>
      <c r="C11" s="1859">
        <v>53283</v>
      </c>
      <c r="D11" s="1859">
        <v>472</v>
      </c>
      <c r="E11" s="1859">
        <v>29572</v>
      </c>
      <c r="F11" s="1859">
        <v>93</v>
      </c>
      <c r="G11" s="1859">
        <v>28224</v>
      </c>
      <c r="H11" s="1426">
        <v>39</v>
      </c>
      <c r="I11" s="1862">
        <v>9170</v>
      </c>
      <c r="J11" s="1426">
        <f t="shared" si="1"/>
        <v>2399</v>
      </c>
      <c r="K11" s="1426">
        <f t="shared" si="2"/>
        <v>120249</v>
      </c>
    </row>
    <row r="12" spans="1:11" ht="19.5" customHeight="1">
      <c r="A12" s="1411" t="s">
        <v>1238</v>
      </c>
      <c r="B12" s="1859">
        <v>1500</v>
      </c>
      <c r="C12" s="1859">
        <v>49459</v>
      </c>
      <c r="D12" s="1859">
        <v>496</v>
      </c>
      <c r="E12" s="1859">
        <v>24027</v>
      </c>
      <c r="F12" s="1859">
        <v>95</v>
      </c>
      <c r="G12" s="1859">
        <v>23136</v>
      </c>
      <c r="H12" s="1426">
        <v>52</v>
      </c>
      <c r="I12" s="1862">
        <v>19825</v>
      </c>
      <c r="J12" s="1426">
        <f t="shared" si="1"/>
        <v>2143</v>
      </c>
      <c r="K12" s="1426">
        <f t="shared" si="2"/>
        <v>116447</v>
      </c>
    </row>
    <row r="13" spans="1:11" ht="19.5" customHeight="1">
      <c r="A13" s="1411" t="s">
        <v>1237</v>
      </c>
      <c r="B13" s="1859">
        <v>1449</v>
      </c>
      <c r="C13" s="1859">
        <v>53590</v>
      </c>
      <c r="D13" s="1859">
        <v>519</v>
      </c>
      <c r="E13" s="1859">
        <v>41557</v>
      </c>
      <c r="F13" s="1859">
        <v>95</v>
      </c>
      <c r="G13" s="1859">
        <v>18712</v>
      </c>
      <c r="H13" s="1426">
        <v>57</v>
      </c>
      <c r="I13" s="1862">
        <v>19891</v>
      </c>
      <c r="J13" s="1426">
        <f t="shared" si="1"/>
        <v>2120</v>
      </c>
      <c r="K13" s="1426">
        <f t="shared" si="2"/>
        <v>133750</v>
      </c>
    </row>
    <row r="14" spans="1:11" ht="19.5" customHeight="1">
      <c r="A14" s="1411" t="s">
        <v>1236</v>
      </c>
      <c r="B14" s="1426">
        <v>1411</v>
      </c>
      <c r="C14" s="1426">
        <v>51280</v>
      </c>
      <c r="D14" s="1426">
        <v>445</v>
      </c>
      <c r="E14" s="1426">
        <v>23655</v>
      </c>
      <c r="F14" s="1426">
        <v>95</v>
      </c>
      <c r="G14" s="1426">
        <v>20482</v>
      </c>
      <c r="H14" s="1426">
        <v>48</v>
      </c>
      <c r="I14" s="1862">
        <v>15130</v>
      </c>
      <c r="J14" s="1426">
        <f t="shared" si="1"/>
        <v>1999</v>
      </c>
      <c r="K14" s="1426">
        <f t="shared" si="2"/>
        <v>110547</v>
      </c>
    </row>
    <row r="15" spans="1:11" ht="19.5" customHeight="1">
      <c r="A15" s="1411" t="s">
        <v>1235</v>
      </c>
      <c r="B15" s="1153">
        <v>1396</v>
      </c>
      <c r="C15" s="1153">
        <v>49850</v>
      </c>
      <c r="D15" s="1153">
        <v>514</v>
      </c>
      <c r="E15" s="1153">
        <v>39555</v>
      </c>
      <c r="F15" s="1153">
        <v>106</v>
      </c>
      <c r="G15" s="1153">
        <v>24032</v>
      </c>
      <c r="H15" s="1153">
        <v>36</v>
      </c>
      <c r="I15" s="1410">
        <v>11420</v>
      </c>
      <c r="J15" s="1426">
        <f t="shared" si="1"/>
        <v>2052</v>
      </c>
      <c r="K15" s="1426">
        <f t="shared" si="2"/>
        <v>124857</v>
      </c>
    </row>
    <row r="16" spans="1:11" ht="19.5" customHeight="1">
      <c r="A16" s="1411" t="s">
        <v>1234</v>
      </c>
      <c r="B16" s="1153">
        <v>1342</v>
      </c>
      <c r="C16" s="1153">
        <v>45207</v>
      </c>
      <c r="D16" s="1153">
        <v>430</v>
      </c>
      <c r="E16" s="1153">
        <v>21468</v>
      </c>
      <c r="F16" s="1153">
        <v>85</v>
      </c>
      <c r="G16" s="1153">
        <v>16950</v>
      </c>
      <c r="H16" s="1153">
        <v>43</v>
      </c>
      <c r="I16" s="1410">
        <v>14483</v>
      </c>
      <c r="J16" s="1426">
        <f t="shared" si="1"/>
        <v>1900</v>
      </c>
      <c r="K16" s="1426">
        <f t="shared" si="2"/>
        <v>98108</v>
      </c>
    </row>
    <row r="17" spans="1:11" ht="19.5" customHeight="1">
      <c r="A17" s="1411" t="s">
        <v>1233</v>
      </c>
      <c r="B17" s="1412" t="s">
        <v>769</v>
      </c>
      <c r="C17" s="1412" t="s">
        <v>769</v>
      </c>
      <c r="D17" s="1153">
        <v>253</v>
      </c>
      <c r="E17" s="1153">
        <v>8630</v>
      </c>
      <c r="F17" s="1412" t="s">
        <v>769</v>
      </c>
      <c r="G17" s="1412" t="s">
        <v>769</v>
      </c>
      <c r="H17" s="1153">
        <v>66</v>
      </c>
      <c r="I17" s="1410">
        <v>26540</v>
      </c>
      <c r="J17" s="721">
        <f>D17+H17</f>
        <v>319</v>
      </c>
      <c r="K17" s="721">
        <f>E17+I17</f>
        <v>35170</v>
      </c>
    </row>
    <row r="18" spans="1:11" ht="19.5" customHeight="1">
      <c r="A18" s="1411" t="s">
        <v>1232</v>
      </c>
      <c r="B18" s="1413" t="s">
        <v>769</v>
      </c>
      <c r="C18" s="1412" t="s">
        <v>769</v>
      </c>
      <c r="D18" s="1153">
        <v>125</v>
      </c>
      <c r="E18" s="1153">
        <v>4306</v>
      </c>
      <c r="F18" s="1412" t="s">
        <v>769</v>
      </c>
      <c r="G18" s="1412" t="s">
        <v>769</v>
      </c>
      <c r="H18" s="1153">
        <v>65</v>
      </c>
      <c r="I18" s="1410">
        <v>21440</v>
      </c>
      <c r="J18" s="1409">
        <f>+D18+H18</f>
        <v>190</v>
      </c>
      <c r="K18" s="721">
        <f>E18+I18</f>
        <v>25746</v>
      </c>
    </row>
    <row r="19" spans="1:11" ht="19.5" customHeight="1">
      <c r="A19" s="1411" t="s">
        <v>1231</v>
      </c>
      <c r="B19" s="1154">
        <v>646</v>
      </c>
      <c r="C19" s="1153">
        <v>25407</v>
      </c>
      <c r="D19" s="1153">
        <v>309</v>
      </c>
      <c r="E19" s="1153">
        <v>17198</v>
      </c>
      <c r="F19" s="1153">
        <v>57</v>
      </c>
      <c r="G19" s="1153">
        <v>9803</v>
      </c>
      <c r="H19" s="1153">
        <v>50</v>
      </c>
      <c r="I19" s="1410">
        <v>16810</v>
      </c>
      <c r="J19" s="1409">
        <f>B19+D19+F19+H19</f>
        <v>1062</v>
      </c>
      <c r="K19" s="721">
        <f>C19+E19+G19+I19</f>
        <v>69218</v>
      </c>
    </row>
    <row r="20" spans="1:11" ht="19.5" customHeight="1">
      <c r="A20" s="1411" t="s">
        <v>1493</v>
      </c>
      <c r="B20" s="1154">
        <v>1007</v>
      </c>
      <c r="C20" s="1153">
        <v>55432</v>
      </c>
      <c r="D20" s="1153">
        <v>222</v>
      </c>
      <c r="E20" s="1153">
        <v>10790</v>
      </c>
      <c r="F20" s="1153">
        <v>94</v>
      </c>
      <c r="G20" s="1153">
        <v>11922</v>
      </c>
      <c r="H20" s="1153">
        <v>58</v>
      </c>
      <c r="I20" s="1410">
        <v>26670</v>
      </c>
      <c r="J20" s="1409">
        <v>1381</v>
      </c>
      <c r="K20" s="721">
        <v>104814</v>
      </c>
    </row>
    <row r="21" spans="1:11" ht="19.5" customHeight="1">
      <c r="A21" s="1411" t="s">
        <v>1524</v>
      </c>
      <c r="B21" s="1154">
        <v>1223</v>
      </c>
      <c r="C21" s="1153">
        <v>63568</v>
      </c>
      <c r="D21" s="1153">
        <v>309</v>
      </c>
      <c r="E21" s="1153">
        <v>15840</v>
      </c>
      <c r="F21" s="1153">
        <v>81</v>
      </c>
      <c r="G21" s="1153">
        <v>13891</v>
      </c>
      <c r="H21" s="1153">
        <v>52</v>
      </c>
      <c r="I21" s="1410">
        <v>29715</v>
      </c>
      <c r="J21" s="1409">
        <v>1665</v>
      </c>
      <c r="K21" s="721">
        <v>123014</v>
      </c>
    </row>
    <row r="22" spans="1:11" ht="19.5" customHeight="1">
      <c r="A22" s="1411" t="s">
        <v>1523</v>
      </c>
      <c r="B22" s="1154">
        <v>1294</v>
      </c>
      <c r="C22" s="1153">
        <v>48285</v>
      </c>
      <c r="D22" s="1153">
        <v>270</v>
      </c>
      <c r="E22" s="1153">
        <v>14342</v>
      </c>
      <c r="F22" s="1153">
        <v>97</v>
      </c>
      <c r="G22" s="1153">
        <v>20885</v>
      </c>
      <c r="H22" s="1153">
        <v>47</v>
      </c>
      <c r="I22" s="1410">
        <v>33800</v>
      </c>
      <c r="J22" s="1409">
        <v>1708</v>
      </c>
      <c r="K22" s="721">
        <v>117312</v>
      </c>
    </row>
    <row r="23" spans="1:11" ht="19.5" customHeight="1">
      <c r="A23" s="1411" t="s">
        <v>1490</v>
      </c>
      <c r="B23" s="1154">
        <v>1206</v>
      </c>
      <c r="C23" s="1153">
        <v>39587</v>
      </c>
      <c r="D23" s="1153">
        <v>228</v>
      </c>
      <c r="E23" s="1153">
        <v>12589</v>
      </c>
      <c r="F23" s="1153">
        <v>70</v>
      </c>
      <c r="G23" s="1153">
        <v>16653</v>
      </c>
      <c r="H23" s="1153">
        <v>61</v>
      </c>
      <c r="I23" s="1410">
        <v>45160</v>
      </c>
      <c r="J23" s="1409">
        <f t="shared" ref="J23:K25" si="3">SUM(B23+D23+F23+H23)</f>
        <v>1565</v>
      </c>
      <c r="K23" s="721">
        <f t="shared" si="3"/>
        <v>113989</v>
      </c>
    </row>
    <row r="24" spans="1:11" ht="19.5" customHeight="1">
      <c r="A24" s="1411" t="s">
        <v>1226</v>
      </c>
      <c r="B24" s="1154">
        <v>1625</v>
      </c>
      <c r="C24" s="1153">
        <v>49124</v>
      </c>
      <c r="D24" s="1153">
        <v>250</v>
      </c>
      <c r="E24" s="1153">
        <v>11216</v>
      </c>
      <c r="F24" s="1153">
        <v>51</v>
      </c>
      <c r="G24" s="1153">
        <v>12857</v>
      </c>
      <c r="H24" s="1153">
        <v>69</v>
      </c>
      <c r="I24" s="1410">
        <v>51961</v>
      </c>
      <c r="J24" s="1409">
        <f t="shared" si="3"/>
        <v>1995</v>
      </c>
      <c r="K24" s="721">
        <f t="shared" si="3"/>
        <v>125158</v>
      </c>
    </row>
    <row r="25" spans="1:11" ht="19.5" customHeight="1" thickBot="1">
      <c r="A25" s="1408" t="s">
        <v>1753</v>
      </c>
      <c r="B25" s="1407">
        <v>1754</v>
      </c>
      <c r="C25" s="1406">
        <v>51468</v>
      </c>
      <c r="D25" s="1406">
        <v>229</v>
      </c>
      <c r="E25" s="1406">
        <v>8842</v>
      </c>
      <c r="F25" s="1406">
        <v>58</v>
      </c>
      <c r="G25" s="1406">
        <v>15193</v>
      </c>
      <c r="H25" s="1406">
        <v>60</v>
      </c>
      <c r="I25" s="1405">
        <v>35545</v>
      </c>
      <c r="J25" s="1404">
        <f t="shared" si="3"/>
        <v>2101</v>
      </c>
      <c r="K25" s="1403">
        <f t="shared" si="3"/>
        <v>111048</v>
      </c>
    </row>
    <row r="26" spans="1:11" ht="21.75" customHeight="1">
      <c r="A26" s="2424"/>
      <c r="B26" s="2424"/>
      <c r="C26" s="2424"/>
      <c r="D26" s="2424"/>
      <c r="E26" s="2424"/>
      <c r="F26" s="2424"/>
      <c r="G26" s="2424"/>
      <c r="K26" s="725" t="s">
        <v>1951</v>
      </c>
    </row>
    <row r="27" spans="1:11" ht="21.75" customHeight="1">
      <c r="A27" s="107" t="s">
        <v>1950</v>
      </c>
    </row>
    <row r="28" spans="1:11" ht="21.75" customHeight="1">
      <c r="A28" s="2427" t="s">
        <v>1949</v>
      </c>
      <c r="B28" s="2427"/>
      <c r="C28" s="2427"/>
      <c r="D28" s="2427"/>
      <c r="E28" s="2427"/>
      <c r="F28" s="2427"/>
      <c r="G28" s="2427"/>
      <c r="I28" s="1136"/>
      <c r="K28" s="725"/>
    </row>
    <row r="29" spans="1:11" ht="21.75" customHeight="1">
      <c r="A29" s="2101" t="s">
        <v>1948</v>
      </c>
      <c r="B29" s="2101"/>
      <c r="C29" s="2101"/>
      <c r="D29" s="2101"/>
      <c r="E29" s="2101"/>
      <c r="F29" s="2101"/>
      <c r="G29" s="2101"/>
      <c r="H29" s="2101"/>
      <c r="I29" s="2101"/>
      <c r="J29" s="2101"/>
      <c r="K29" s="2101"/>
    </row>
    <row r="30" spans="1:11" ht="21.75" customHeight="1">
      <c r="A30" s="2101" t="s">
        <v>1947</v>
      </c>
      <c r="B30" s="2101"/>
      <c r="C30" s="2101"/>
      <c r="D30" s="2101"/>
      <c r="E30" s="2101"/>
      <c r="F30" s="2101"/>
      <c r="G30" s="2101"/>
      <c r="H30" s="2101"/>
      <c r="I30" s="2101"/>
      <c r="J30" s="2101"/>
      <c r="K30" s="2101"/>
    </row>
    <row r="31" spans="1:11" ht="21.75" customHeight="1">
      <c r="A31" s="107" t="s">
        <v>1946</v>
      </c>
      <c r="B31" s="1402"/>
      <c r="C31" s="1402"/>
      <c r="D31" s="1402"/>
      <c r="E31" s="1402"/>
      <c r="F31" s="1402"/>
      <c r="G31" s="1402"/>
      <c r="H31" s="1402"/>
      <c r="I31" s="1402"/>
      <c r="J31" s="1402"/>
      <c r="K31" s="1402"/>
    </row>
  </sheetData>
  <mergeCells count="9">
    <mergeCell ref="A30:K30"/>
    <mergeCell ref="A26:G26"/>
    <mergeCell ref="A29:K29"/>
    <mergeCell ref="J3:K3"/>
    <mergeCell ref="B3:C3"/>
    <mergeCell ref="D3:E3"/>
    <mergeCell ref="F3:G3"/>
    <mergeCell ref="H3:I3"/>
    <mergeCell ref="A28:G28"/>
  </mergeCells>
  <phoneticPr fontId="3"/>
  <pageMargins left="0.78740157480314965" right="0.78740157480314965" top="0.98425196850393704" bottom="0.98425196850393704" header="0.51181102362204722" footer="0.51181102362204722"/>
  <pageSetup paperSize="9" scale="89"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61610-0684-4C8A-8BD4-9C8BB67CB78E}">
  <sheetPr>
    <pageSetUpPr fitToPage="1"/>
  </sheetPr>
  <dimension ref="A1:G21"/>
  <sheetViews>
    <sheetView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M33" sqref="M33"/>
    </sheetView>
  </sheetViews>
  <sheetFormatPr defaultRowHeight="21.75" customHeight="1"/>
  <cols>
    <col min="1" max="1" width="12.375" style="107" customWidth="1"/>
    <col min="2" max="7" width="7.5" style="107" customWidth="1"/>
    <col min="8" max="16384" width="9" style="107"/>
  </cols>
  <sheetData>
    <row r="1" spans="1:7" ht="21.75" customHeight="1">
      <c r="A1" s="677" t="s">
        <v>1962</v>
      </c>
    </row>
    <row r="2" spans="1:7" ht="21.75" customHeight="1" thickBot="1">
      <c r="G2" s="725" t="s">
        <v>1958</v>
      </c>
    </row>
    <row r="3" spans="1:7" ht="19.5" customHeight="1">
      <c r="A3" s="1420" t="s">
        <v>1247</v>
      </c>
      <c r="B3" s="2428" t="s">
        <v>1961</v>
      </c>
      <c r="C3" s="2426"/>
      <c r="D3" s="2426" t="s">
        <v>1960</v>
      </c>
      <c r="E3" s="2426"/>
      <c r="F3" s="2277" t="s">
        <v>434</v>
      </c>
      <c r="G3" s="2277"/>
    </row>
    <row r="4" spans="1:7" ht="19.5" customHeight="1" thickBot="1">
      <c r="A4" s="1419" t="s">
        <v>1298</v>
      </c>
      <c r="B4" s="1416" t="s">
        <v>1953</v>
      </c>
      <c r="C4" s="1417" t="s">
        <v>1952</v>
      </c>
      <c r="D4" s="1417" t="s">
        <v>1953</v>
      </c>
      <c r="E4" s="1417" t="s">
        <v>1952</v>
      </c>
      <c r="F4" s="1416" t="s">
        <v>1953</v>
      </c>
      <c r="G4" s="1415" t="s">
        <v>1952</v>
      </c>
    </row>
    <row r="5" spans="1:7" ht="19.5" customHeight="1">
      <c r="A5" s="1411" t="s">
        <v>1238</v>
      </c>
      <c r="B5" s="1859">
        <v>245</v>
      </c>
      <c r="C5" s="1859">
        <v>83979</v>
      </c>
      <c r="D5" s="1859">
        <v>5413</v>
      </c>
      <c r="E5" s="1859">
        <v>191428</v>
      </c>
      <c r="F5" s="1863">
        <f t="shared" ref="F5:F13" si="0">B5+D5</f>
        <v>5658</v>
      </c>
      <c r="G5" s="1863">
        <f t="shared" ref="G5:G13" si="1">C5+E5</f>
        <v>275407</v>
      </c>
    </row>
    <row r="6" spans="1:7" ht="19.5" customHeight="1">
      <c r="A6" s="1411" t="s">
        <v>1237</v>
      </c>
      <c r="B6" s="1859">
        <v>250</v>
      </c>
      <c r="C6" s="1859">
        <v>101853</v>
      </c>
      <c r="D6" s="1859">
        <v>5219</v>
      </c>
      <c r="E6" s="1859">
        <v>216902</v>
      </c>
      <c r="F6" s="1426">
        <f t="shared" si="0"/>
        <v>5469</v>
      </c>
      <c r="G6" s="1426">
        <f t="shared" si="1"/>
        <v>318755</v>
      </c>
    </row>
    <row r="7" spans="1:7" ht="19.5" customHeight="1">
      <c r="A7" s="1411" t="s">
        <v>1236</v>
      </c>
      <c r="B7" s="1426">
        <v>233</v>
      </c>
      <c r="C7" s="1426">
        <v>85856</v>
      </c>
      <c r="D7" s="1426">
        <v>5161</v>
      </c>
      <c r="E7" s="1426">
        <v>222639</v>
      </c>
      <c r="F7" s="1426">
        <f t="shared" si="0"/>
        <v>5394</v>
      </c>
      <c r="G7" s="1426">
        <f t="shared" si="1"/>
        <v>308495</v>
      </c>
    </row>
    <row r="8" spans="1:7" ht="19.5" customHeight="1">
      <c r="A8" s="1411" t="s">
        <v>1235</v>
      </c>
      <c r="B8" s="1153">
        <v>255</v>
      </c>
      <c r="C8" s="1153">
        <v>106827</v>
      </c>
      <c r="D8" s="1153">
        <v>5656</v>
      </c>
      <c r="E8" s="1153">
        <v>240475</v>
      </c>
      <c r="F8" s="1426">
        <f t="shared" si="0"/>
        <v>5911</v>
      </c>
      <c r="G8" s="1426">
        <f t="shared" si="1"/>
        <v>347302</v>
      </c>
    </row>
    <row r="9" spans="1:7" ht="19.5" customHeight="1">
      <c r="A9" s="1411" t="s">
        <v>1234</v>
      </c>
      <c r="B9" s="1153">
        <v>230</v>
      </c>
      <c r="C9" s="1153">
        <v>90916</v>
      </c>
      <c r="D9" s="1153">
        <v>5374</v>
      </c>
      <c r="E9" s="1153">
        <v>229457</v>
      </c>
      <c r="F9" s="1426">
        <f t="shared" si="0"/>
        <v>5604</v>
      </c>
      <c r="G9" s="1426">
        <f t="shared" si="1"/>
        <v>320373</v>
      </c>
    </row>
    <row r="10" spans="1:7" ht="19.5" customHeight="1">
      <c r="A10" s="1411" t="s">
        <v>1233</v>
      </c>
      <c r="B10" s="1153">
        <v>377</v>
      </c>
      <c r="C10" s="1153">
        <v>88048</v>
      </c>
      <c r="D10" s="1153">
        <v>5806</v>
      </c>
      <c r="E10" s="1153">
        <v>234750</v>
      </c>
      <c r="F10" s="1426">
        <f t="shared" si="0"/>
        <v>6183</v>
      </c>
      <c r="G10" s="1426">
        <f t="shared" si="1"/>
        <v>322798</v>
      </c>
    </row>
    <row r="11" spans="1:7" ht="19.5" customHeight="1">
      <c r="A11" s="1411" t="s">
        <v>1232</v>
      </c>
      <c r="B11" s="1153">
        <v>434</v>
      </c>
      <c r="C11" s="1153">
        <f>88895+9800</f>
        <v>98695</v>
      </c>
      <c r="D11" s="1153">
        <v>5993</v>
      </c>
      <c r="E11" s="1153">
        <v>196246</v>
      </c>
      <c r="F11" s="1426">
        <f t="shared" si="0"/>
        <v>6427</v>
      </c>
      <c r="G11" s="1426">
        <f t="shared" si="1"/>
        <v>294941</v>
      </c>
    </row>
    <row r="12" spans="1:7" ht="19.5" customHeight="1">
      <c r="A12" s="1411" t="s">
        <v>1231</v>
      </c>
      <c r="B12" s="1153">
        <v>457</v>
      </c>
      <c r="C12" s="1153">
        <v>108386</v>
      </c>
      <c r="D12" s="1153">
        <v>5551</v>
      </c>
      <c r="E12" s="1153">
        <v>164470</v>
      </c>
      <c r="F12" s="1426">
        <f t="shared" si="0"/>
        <v>6008</v>
      </c>
      <c r="G12" s="1426">
        <f t="shared" si="1"/>
        <v>272856</v>
      </c>
    </row>
    <row r="13" spans="1:7" ht="19.5" customHeight="1">
      <c r="A13" s="1411" t="s">
        <v>1493</v>
      </c>
      <c r="B13" s="1153">
        <v>449</v>
      </c>
      <c r="C13" s="1153">
        <f>75407+14909</f>
        <v>90316</v>
      </c>
      <c r="D13" s="1153">
        <v>5672</v>
      </c>
      <c r="E13" s="1153">
        <v>184261</v>
      </c>
      <c r="F13" s="1426">
        <f t="shared" si="0"/>
        <v>6121</v>
      </c>
      <c r="G13" s="1426">
        <f t="shared" si="1"/>
        <v>274577</v>
      </c>
    </row>
    <row r="14" spans="1:7" ht="19.5" customHeight="1">
      <c r="A14" s="1411" t="s">
        <v>1524</v>
      </c>
      <c r="B14" s="1153">
        <v>487</v>
      </c>
      <c r="C14" s="1153">
        <v>102438</v>
      </c>
      <c r="D14" s="1153">
        <v>5740</v>
      </c>
      <c r="E14" s="1153">
        <v>204841</v>
      </c>
      <c r="F14" s="1426">
        <f>B14+D14</f>
        <v>6227</v>
      </c>
      <c r="G14" s="1426">
        <f>SUM(C14,E14)</f>
        <v>307279</v>
      </c>
    </row>
    <row r="15" spans="1:7" s="1424" customFormat="1" ht="19.5" customHeight="1">
      <c r="A15" s="1425" t="s">
        <v>1523</v>
      </c>
      <c r="B15" s="1427">
        <v>496</v>
      </c>
      <c r="C15" s="1427">
        <v>103078</v>
      </c>
      <c r="D15" s="1427">
        <v>6292</v>
      </c>
      <c r="E15" s="1427">
        <v>205008</v>
      </c>
      <c r="F15" s="1426">
        <f>B15+D15</f>
        <v>6788</v>
      </c>
      <c r="G15" s="1426">
        <f>C15+E15</f>
        <v>308086</v>
      </c>
    </row>
    <row r="16" spans="1:7" s="1424" customFormat="1" ht="19.5" customHeight="1">
      <c r="A16" s="1425" t="s">
        <v>1227</v>
      </c>
      <c r="B16" s="1153">
        <v>457</v>
      </c>
      <c r="C16" s="1153">
        <v>102445</v>
      </c>
      <c r="D16" s="1153">
        <v>6289</v>
      </c>
      <c r="E16" s="1153">
        <v>214934</v>
      </c>
      <c r="F16" s="721">
        <f>B16+D16</f>
        <v>6746</v>
      </c>
      <c r="G16" s="721">
        <f>C16+E16</f>
        <v>317379</v>
      </c>
    </row>
    <row r="17" spans="1:7" s="1424" customFormat="1" ht="19.5" customHeight="1">
      <c r="A17" s="1411" t="s">
        <v>1226</v>
      </c>
      <c r="B17" s="1153">
        <v>484</v>
      </c>
      <c r="C17" s="1153">
        <v>114363</v>
      </c>
      <c r="D17" s="1153">
        <v>6183</v>
      </c>
      <c r="E17" s="1153">
        <v>198514</v>
      </c>
      <c r="F17" s="721">
        <f>B17+D17</f>
        <v>6667</v>
      </c>
      <c r="G17" s="721">
        <f>C17+E17</f>
        <v>312877</v>
      </c>
    </row>
    <row r="18" spans="1:7" s="1424" customFormat="1" ht="19.5" customHeight="1" thickBot="1">
      <c r="A18" s="1408" t="s">
        <v>1753</v>
      </c>
      <c r="B18" s="1153">
        <v>457</v>
      </c>
      <c r="C18" s="1153">
        <v>102188</v>
      </c>
      <c r="D18" s="1153">
        <v>5958</v>
      </c>
      <c r="E18" s="1153">
        <v>200029</v>
      </c>
      <c r="F18" s="721">
        <f>B18+D18</f>
        <v>6415</v>
      </c>
      <c r="G18" s="721">
        <f>C18+E18</f>
        <v>302217</v>
      </c>
    </row>
    <row r="19" spans="1:7" ht="21.75" customHeight="1">
      <c r="A19" s="1423"/>
      <c r="B19" s="1423"/>
      <c r="C19" s="1423"/>
      <c r="D19" s="1423"/>
      <c r="E19" s="1423"/>
      <c r="F19" s="1422"/>
      <c r="G19" s="1421" t="s">
        <v>1951</v>
      </c>
    </row>
    <row r="20" spans="1:7" ht="21.75" customHeight="1">
      <c r="A20" s="2101"/>
      <c r="B20" s="2101"/>
      <c r="C20" s="2101"/>
      <c r="D20" s="2101"/>
      <c r="E20" s="2101"/>
      <c r="F20" s="2101"/>
      <c r="G20" s="2101"/>
    </row>
    <row r="21" spans="1:7" ht="21.75" customHeight="1">
      <c r="A21" s="2101"/>
      <c r="B21" s="2101"/>
      <c r="C21" s="2101"/>
      <c r="D21" s="2101"/>
      <c r="E21" s="2101"/>
      <c r="F21" s="2101"/>
      <c r="G21" s="2101"/>
    </row>
  </sheetData>
  <mergeCells count="5">
    <mergeCell ref="B3:C3"/>
    <mergeCell ref="D3:E3"/>
    <mergeCell ref="F3:G3"/>
    <mergeCell ref="A20:G20"/>
    <mergeCell ref="A21:G21"/>
  </mergeCells>
  <phoneticPr fontId="3"/>
  <pageMargins left="0.78700000000000003" right="0.78700000000000003" top="0.98399999999999999" bottom="0.98399999999999999" header="0.51200000000000001" footer="0.51200000000000001"/>
  <pageSetup paperSize="9" scale="9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D3BB-B2B0-47D2-B572-3138814B988C}">
  <sheetPr>
    <pageSetUpPr fitToPage="1"/>
  </sheetPr>
  <dimension ref="A1:I23"/>
  <sheetViews>
    <sheetView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J13" sqref="J13"/>
    </sheetView>
  </sheetViews>
  <sheetFormatPr defaultColWidth="9" defaultRowHeight="21.75" customHeight="1"/>
  <cols>
    <col min="1" max="1" width="16.625" style="1428" customWidth="1"/>
    <col min="2" max="7" width="8.625" style="1428" customWidth="1"/>
    <col min="8" max="16384" width="9" style="1428"/>
  </cols>
  <sheetData>
    <row r="1" spans="1:9" ht="21.75" customHeight="1">
      <c r="A1" s="1444" t="s">
        <v>1981</v>
      </c>
    </row>
    <row r="2" spans="1:9" ht="21.75" customHeight="1" thickBot="1">
      <c r="F2" s="2430" t="s">
        <v>1958</v>
      </c>
      <c r="G2" s="2430"/>
    </row>
    <row r="3" spans="1:9" ht="19.5" customHeight="1">
      <c r="A3" s="1443" t="s">
        <v>1247</v>
      </c>
      <c r="B3" s="2431" t="s">
        <v>1980</v>
      </c>
      <c r="C3" s="2432"/>
      <c r="D3" s="2432" t="s">
        <v>1979</v>
      </c>
      <c r="E3" s="2432"/>
      <c r="F3" s="2433" t="s">
        <v>434</v>
      </c>
      <c r="G3" s="2434"/>
    </row>
    <row r="4" spans="1:9" ht="19.5" customHeight="1" thickBot="1">
      <c r="A4" s="1442" t="s">
        <v>1298</v>
      </c>
      <c r="B4" s="1441" t="s">
        <v>1953</v>
      </c>
      <c r="C4" s="1440" t="s">
        <v>1952</v>
      </c>
      <c r="D4" s="1440" t="s">
        <v>1953</v>
      </c>
      <c r="E4" s="1440" t="s">
        <v>1952</v>
      </c>
      <c r="F4" s="1440" t="s">
        <v>1953</v>
      </c>
      <c r="G4" s="1439" t="s">
        <v>1952</v>
      </c>
    </row>
    <row r="5" spans="1:9" ht="19.5" customHeight="1">
      <c r="A5" s="1435" t="s">
        <v>1978</v>
      </c>
      <c r="B5" s="1438">
        <v>8183</v>
      </c>
      <c r="C5" s="1864">
        <v>30850</v>
      </c>
      <c r="D5" s="1865" t="s">
        <v>769</v>
      </c>
      <c r="E5" s="1865" t="s">
        <v>769</v>
      </c>
      <c r="F5" s="1864">
        <v>8183</v>
      </c>
      <c r="G5" s="1866">
        <v>30850</v>
      </c>
    </row>
    <row r="6" spans="1:9" ht="19.5" customHeight="1">
      <c r="A6" s="1435" t="s">
        <v>1977</v>
      </c>
      <c r="B6" s="1438">
        <v>13040</v>
      </c>
      <c r="C6" s="1864">
        <v>58956</v>
      </c>
      <c r="D6" s="1865" t="s">
        <v>769</v>
      </c>
      <c r="E6" s="1865" t="s">
        <v>769</v>
      </c>
      <c r="F6" s="1864">
        <v>13040</v>
      </c>
      <c r="G6" s="1866">
        <v>58956</v>
      </c>
    </row>
    <row r="7" spans="1:9" ht="19.5" customHeight="1">
      <c r="A7" s="1435" t="s">
        <v>1976</v>
      </c>
      <c r="B7" s="1438">
        <v>14049</v>
      </c>
      <c r="C7" s="1864">
        <v>68257</v>
      </c>
      <c r="D7" s="1864">
        <v>8731</v>
      </c>
      <c r="E7" s="1867">
        <v>23205</v>
      </c>
      <c r="F7" s="1864">
        <f t="shared" ref="F7:G13" si="0">B7+D7</f>
        <v>22780</v>
      </c>
      <c r="G7" s="1866">
        <f t="shared" si="0"/>
        <v>91462</v>
      </c>
      <c r="I7" s="1437"/>
    </row>
    <row r="8" spans="1:9" ht="19.5" customHeight="1">
      <c r="A8" s="1435" t="s">
        <v>1975</v>
      </c>
      <c r="B8" s="1438">
        <v>14725</v>
      </c>
      <c r="C8" s="1864">
        <v>70700</v>
      </c>
      <c r="D8" s="1864">
        <v>11962</v>
      </c>
      <c r="E8" s="1867">
        <v>28611</v>
      </c>
      <c r="F8" s="1864">
        <f t="shared" si="0"/>
        <v>26687</v>
      </c>
      <c r="G8" s="1866">
        <f t="shared" si="0"/>
        <v>99311</v>
      </c>
      <c r="I8" s="1437"/>
    </row>
    <row r="9" spans="1:9" ht="19.5" customHeight="1">
      <c r="A9" s="1435" t="s">
        <v>1974</v>
      </c>
      <c r="B9" s="1438">
        <v>15723</v>
      </c>
      <c r="C9" s="1436">
        <v>79896</v>
      </c>
      <c r="D9" s="1436">
        <v>14125</v>
      </c>
      <c r="E9" s="1867">
        <v>31977</v>
      </c>
      <c r="F9" s="1864">
        <f t="shared" si="0"/>
        <v>29848</v>
      </c>
      <c r="G9" s="1866">
        <f t="shared" si="0"/>
        <v>111873</v>
      </c>
      <c r="I9" s="1437"/>
    </row>
    <row r="10" spans="1:9" ht="19.5" customHeight="1">
      <c r="A10" s="1435" t="s">
        <v>1973</v>
      </c>
      <c r="B10" s="1438">
        <v>15404</v>
      </c>
      <c r="C10" s="1436">
        <v>70617</v>
      </c>
      <c r="D10" s="1436">
        <v>13814</v>
      </c>
      <c r="E10" s="1436">
        <v>30969</v>
      </c>
      <c r="F10" s="1864">
        <f t="shared" si="0"/>
        <v>29218</v>
      </c>
      <c r="G10" s="1866">
        <f t="shared" si="0"/>
        <v>101586</v>
      </c>
      <c r="I10" s="1437"/>
    </row>
    <row r="11" spans="1:9" ht="19.5" customHeight="1">
      <c r="A11" s="1435" t="s">
        <v>1972</v>
      </c>
      <c r="B11" s="1434">
        <v>13128</v>
      </c>
      <c r="C11" s="1436">
        <v>63404</v>
      </c>
      <c r="D11" s="1436">
        <v>16218</v>
      </c>
      <c r="E11" s="1436">
        <v>32439</v>
      </c>
      <c r="F11" s="1864">
        <f t="shared" si="0"/>
        <v>29346</v>
      </c>
      <c r="G11" s="1866">
        <f t="shared" si="0"/>
        <v>95843</v>
      </c>
      <c r="I11" s="1437"/>
    </row>
    <row r="12" spans="1:9" ht="19.5" customHeight="1">
      <c r="A12" s="1435" t="s">
        <v>1971</v>
      </c>
      <c r="B12" s="1434">
        <v>15924</v>
      </c>
      <c r="C12" s="1436">
        <v>75105</v>
      </c>
      <c r="D12" s="1436">
        <v>19923</v>
      </c>
      <c r="E12" s="1436">
        <v>35434</v>
      </c>
      <c r="F12" s="1864">
        <f t="shared" si="0"/>
        <v>35847</v>
      </c>
      <c r="G12" s="1866">
        <f t="shared" si="0"/>
        <v>110539</v>
      </c>
      <c r="I12" s="1437"/>
    </row>
    <row r="13" spans="1:9" ht="19.5" customHeight="1">
      <c r="A13" s="1435" t="s">
        <v>1970</v>
      </c>
      <c r="B13" s="1434">
        <v>16449</v>
      </c>
      <c r="C13" s="1436">
        <v>74451</v>
      </c>
      <c r="D13" s="1436">
        <v>21636</v>
      </c>
      <c r="E13" s="1436">
        <v>37015</v>
      </c>
      <c r="F13" s="1864">
        <f t="shared" si="0"/>
        <v>38085</v>
      </c>
      <c r="G13" s="1866">
        <f t="shared" si="0"/>
        <v>111466</v>
      </c>
      <c r="I13" s="1437"/>
    </row>
    <row r="14" spans="1:9" ht="19.5" customHeight="1">
      <c r="A14" s="1435" t="s">
        <v>1969</v>
      </c>
      <c r="B14" s="1434">
        <v>17372</v>
      </c>
      <c r="C14" s="1436">
        <v>72967</v>
      </c>
      <c r="D14" s="1436">
        <v>21215</v>
      </c>
      <c r="E14" s="1436">
        <v>36493</v>
      </c>
      <c r="F14" s="1864">
        <v>38587</v>
      </c>
      <c r="G14" s="1866">
        <v>109460</v>
      </c>
      <c r="I14" s="1437"/>
    </row>
    <row r="15" spans="1:9" ht="19.5" customHeight="1">
      <c r="A15" s="1435" t="s">
        <v>1968</v>
      </c>
      <c r="B15" s="1434">
        <v>17410</v>
      </c>
      <c r="C15" s="1436">
        <v>70195</v>
      </c>
      <c r="D15" s="1436">
        <v>21047</v>
      </c>
      <c r="E15" s="1436">
        <v>35206</v>
      </c>
      <c r="F15" s="1864">
        <v>38457</v>
      </c>
      <c r="G15" s="1866">
        <v>105401</v>
      </c>
      <c r="I15" s="1437"/>
    </row>
    <row r="16" spans="1:9" ht="19.5" customHeight="1">
      <c r="A16" s="1435" t="s">
        <v>1967</v>
      </c>
      <c r="B16" s="1434">
        <v>18185</v>
      </c>
      <c r="C16" s="1436">
        <v>67847</v>
      </c>
      <c r="D16" s="1436">
        <v>18973</v>
      </c>
      <c r="E16" s="1436">
        <v>32316</v>
      </c>
      <c r="F16" s="1864">
        <f t="shared" ref="F16:G19" si="1">B16+D16</f>
        <v>37158</v>
      </c>
      <c r="G16" s="1866">
        <f t="shared" si="1"/>
        <v>100163</v>
      </c>
    </row>
    <row r="17" spans="1:7" ht="19.5" customHeight="1">
      <c r="A17" s="1435" t="s">
        <v>1966</v>
      </c>
      <c r="B17" s="1434">
        <v>19316</v>
      </c>
      <c r="C17" s="1436">
        <v>71672</v>
      </c>
      <c r="D17" s="1436">
        <v>20903</v>
      </c>
      <c r="E17" s="1436">
        <v>34737</v>
      </c>
      <c r="F17" s="1864">
        <f t="shared" si="1"/>
        <v>40219</v>
      </c>
      <c r="G17" s="1866">
        <f t="shared" si="1"/>
        <v>106409</v>
      </c>
    </row>
    <row r="18" spans="1:7" ht="19.5" customHeight="1">
      <c r="A18" s="1435" t="s">
        <v>1965</v>
      </c>
      <c r="B18" s="1446">
        <v>17194</v>
      </c>
      <c r="C18" s="1868">
        <v>70003</v>
      </c>
      <c r="D18" s="1868">
        <v>19209</v>
      </c>
      <c r="E18" s="1868">
        <v>31615</v>
      </c>
      <c r="F18" s="1864">
        <f t="shared" si="1"/>
        <v>36403</v>
      </c>
      <c r="G18" s="1866">
        <f t="shared" si="1"/>
        <v>101618</v>
      </c>
    </row>
    <row r="19" spans="1:7" ht="19.5" customHeight="1" thickBot="1">
      <c r="A19" s="1433" t="s">
        <v>1753</v>
      </c>
      <c r="B19" s="1432">
        <v>15433</v>
      </c>
      <c r="C19" s="1869">
        <v>59821</v>
      </c>
      <c r="D19" s="1869">
        <v>21132</v>
      </c>
      <c r="E19" s="1869">
        <v>33203</v>
      </c>
      <c r="F19" s="1870">
        <f t="shared" si="1"/>
        <v>36565</v>
      </c>
      <c r="G19" s="1871">
        <f t="shared" si="1"/>
        <v>93024</v>
      </c>
    </row>
    <row r="20" spans="1:7" ht="21.75" customHeight="1">
      <c r="A20" s="1431"/>
      <c r="B20" s="1445"/>
      <c r="C20" s="2435" t="s">
        <v>1964</v>
      </c>
      <c r="D20" s="2435"/>
      <c r="E20" s="2435"/>
      <c r="F20" s="2435"/>
      <c r="G20" s="2435"/>
    </row>
    <row r="21" spans="1:7" ht="21.75" customHeight="1">
      <c r="A21" s="2429" t="s">
        <v>1963</v>
      </c>
      <c r="B21" s="2429"/>
      <c r="C21" s="2429"/>
      <c r="D21" s="2429"/>
      <c r="E21" s="1430"/>
      <c r="F21" s="1430"/>
      <c r="G21" s="1430"/>
    </row>
    <row r="22" spans="1:7" ht="21.75" customHeight="1">
      <c r="A22" s="1429"/>
      <c r="B22" s="1429"/>
      <c r="C22" s="1429"/>
      <c r="D22" s="1429"/>
      <c r="E22" s="1429"/>
      <c r="F22" s="1429"/>
      <c r="G22" s="1429"/>
    </row>
    <row r="23" spans="1:7" ht="21.75" customHeight="1">
      <c r="A23" s="1429"/>
      <c r="B23" s="1429"/>
      <c r="C23" s="1429"/>
      <c r="D23" s="1429"/>
      <c r="E23" s="1429"/>
      <c r="F23" s="1429"/>
      <c r="G23" s="1429"/>
    </row>
  </sheetData>
  <mergeCells count="6">
    <mergeCell ref="A21:D21"/>
    <mergeCell ref="F2:G2"/>
    <mergeCell ref="B3:C3"/>
    <mergeCell ref="D3:E3"/>
    <mergeCell ref="F3:G3"/>
    <mergeCell ref="C20:G20"/>
  </mergeCells>
  <phoneticPr fontId="3"/>
  <printOptions horizontalCentered="1"/>
  <pageMargins left="0.78740157480314965" right="0.78740157480314965" top="0.98425196850393704" bottom="0.98425196850393704" header="0.51181102362204722" footer="0.51181102362204722"/>
  <pageSetup paperSize="9" scale="92" fitToWidth="0"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73C69-9EF4-480C-93FC-3865BE65730C}">
  <dimension ref="A1:BY165"/>
  <sheetViews>
    <sheetView view="pageBreakPreview" zoomScale="90" zoomScaleNormal="100" zoomScaleSheetLayoutView="90" workbookViewId="0">
      <selection sqref="A1:I1"/>
    </sheetView>
  </sheetViews>
  <sheetFormatPr defaultColWidth="6.875" defaultRowHeight="21.75" customHeight="1"/>
  <cols>
    <col min="1" max="1" width="15.625" style="107" customWidth="1"/>
    <col min="2" max="13" width="8.625" style="107" customWidth="1"/>
    <col min="14" max="14" width="5.25" style="107" bestFit="1" customWidth="1"/>
    <col min="15" max="15" width="6.5" style="107" bestFit="1" customWidth="1"/>
    <col min="16" max="16" width="8.5" style="107" bestFit="1" customWidth="1"/>
    <col min="17" max="17" width="7.5" style="107" bestFit="1" customWidth="1"/>
    <col min="18" max="18" width="6.5" style="107" bestFit="1" customWidth="1"/>
    <col min="19" max="19" width="7.5" style="107" bestFit="1" customWidth="1"/>
    <col min="20" max="22" width="6.5" style="107" bestFit="1" customWidth="1"/>
    <col min="23" max="23" width="7.5" style="107" bestFit="1" customWidth="1"/>
    <col min="24" max="26" width="6.5" style="107" bestFit="1" customWidth="1"/>
    <col min="27" max="27" width="7.5" style="107" bestFit="1" customWidth="1"/>
    <col min="28" max="28" width="6.5" style="107" bestFit="1" customWidth="1"/>
    <col min="29" max="29" width="5.25" style="107" bestFit="1" customWidth="1"/>
    <col min="30" max="30" width="6.5" style="107" bestFit="1" customWidth="1"/>
    <col min="31" max="31" width="7.5" style="107" bestFit="1" customWidth="1"/>
    <col min="32" max="34" width="6.5" style="107" bestFit="1" customWidth="1"/>
    <col min="35" max="35" width="7.5" style="107" bestFit="1" customWidth="1"/>
    <col min="36" max="36" width="6.875" style="107" customWidth="1"/>
    <col min="37" max="37" width="5.25" style="107" bestFit="1" customWidth="1"/>
    <col min="38" max="38" width="6.5" style="107" bestFit="1" customWidth="1"/>
    <col min="39" max="39" width="7.5" style="107" bestFit="1" customWidth="1"/>
    <col min="40" max="40" width="6.5" style="107" bestFit="1" customWidth="1"/>
    <col min="41" max="41" width="5.25" style="107" bestFit="1" customWidth="1"/>
    <col min="42" max="42" width="6.5" style="107" bestFit="1" customWidth="1"/>
    <col min="43" max="43" width="7.5" style="107" bestFit="1" customWidth="1"/>
    <col min="44" max="45" width="6.5" style="107" bestFit="1" customWidth="1"/>
    <col min="46" max="48" width="6.875" style="107" customWidth="1"/>
    <col min="49" max="50" width="6.5" style="107" bestFit="1" customWidth="1"/>
    <col min="51" max="51" width="7.5" style="107" bestFit="1" customWidth="1"/>
    <col min="52" max="52" width="6.5" style="107" bestFit="1" customWidth="1"/>
    <col min="53" max="53" width="5.25" style="107" bestFit="1" customWidth="1"/>
    <col min="54" max="54" width="6.5" style="107" bestFit="1" customWidth="1"/>
    <col min="55" max="55" width="7.5" style="107" bestFit="1" customWidth="1"/>
    <col min="56" max="58" width="6.5" style="107" bestFit="1" customWidth="1"/>
    <col min="59" max="61" width="7.5" style="107" bestFit="1" customWidth="1"/>
    <col min="62" max="62" width="6.5" style="107" bestFit="1" customWidth="1"/>
    <col min="63" max="63" width="7.5" style="107" bestFit="1" customWidth="1"/>
    <col min="64" max="64" width="8.5" style="107" bestFit="1" customWidth="1"/>
    <col min="65" max="65" width="7.5" style="107" bestFit="1" customWidth="1"/>
    <col min="66" max="66" width="6.5" style="107" bestFit="1" customWidth="1"/>
    <col min="67" max="70" width="7.5" style="107" bestFit="1" customWidth="1"/>
    <col min="71" max="72" width="8.5" style="107" bestFit="1" customWidth="1"/>
    <col min="73" max="73" width="7.5" style="107" bestFit="1" customWidth="1"/>
    <col min="74" max="16384" width="6.875" style="107"/>
  </cols>
  <sheetData>
    <row r="1" spans="1:77" ht="27" customHeight="1">
      <c r="A1" s="2436" t="s">
        <v>2029</v>
      </c>
      <c r="B1" s="2436"/>
      <c r="C1" s="2436"/>
      <c r="D1" s="2436"/>
      <c r="E1" s="2436"/>
      <c r="F1" s="2436"/>
      <c r="G1" s="2436"/>
      <c r="H1" s="2436"/>
      <c r="I1" s="2436"/>
      <c r="M1" s="107" t="s">
        <v>2028</v>
      </c>
    </row>
    <row r="2" spans="1:77" ht="12" customHeight="1" thickBot="1">
      <c r="M2" s="725"/>
    </row>
    <row r="3" spans="1:77" ht="17.100000000000001" customHeight="1">
      <c r="A3" s="1476" t="s">
        <v>2016</v>
      </c>
      <c r="B3" s="2442" t="s">
        <v>134</v>
      </c>
      <c r="C3" s="2442"/>
      <c r="D3" s="2442"/>
      <c r="E3" s="2443"/>
      <c r="F3" s="2441" t="s">
        <v>2027</v>
      </c>
      <c r="G3" s="2442"/>
      <c r="H3" s="2442"/>
      <c r="I3" s="2443"/>
      <c r="J3" s="2441" t="s">
        <v>109</v>
      </c>
      <c r="K3" s="2442"/>
      <c r="L3" s="2442"/>
      <c r="M3" s="2442"/>
    </row>
    <row r="4" spans="1:77" ht="17.100000000000001" customHeight="1">
      <c r="A4" s="1475" t="s">
        <v>2014</v>
      </c>
      <c r="B4" s="2444" t="s">
        <v>2013</v>
      </c>
      <c r="C4" s="2440"/>
      <c r="D4" s="2439" t="s">
        <v>2012</v>
      </c>
      <c r="E4" s="2440"/>
      <c r="F4" s="2439" t="s">
        <v>2026</v>
      </c>
      <c r="G4" s="2440"/>
      <c r="H4" s="2439" t="s">
        <v>2012</v>
      </c>
      <c r="I4" s="2440"/>
      <c r="J4" s="2439" t="s">
        <v>2013</v>
      </c>
      <c r="K4" s="2440"/>
      <c r="L4" s="2439" t="s">
        <v>2012</v>
      </c>
      <c r="M4" s="2444"/>
    </row>
    <row r="5" spans="1:77" ht="17.100000000000001" customHeight="1" thickBot="1">
      <c r="A5" s="1474" t="s">
        <v>1298</v>
      </c>
      <c r="B5" s="1473" t="s">
        <v>2011</v>
      </c>
      <c r="C5" s="1472" t="s">
        <v>2009</v>
      </c>
      <c r="D5" s="1472" t="s">
        <v>2010</v>
      </c>
      <c r="E5" s="1472" t="s">
        <v>2009</v>
      </c>
      <c r="F5" s="1473" t="s">
        <v>2011</v>
      </c>
      <c r="G5" s="1472" t="s">
        <v>2009</v>
      </c>
      <c r="H5" s="1472" t="s">
        <v>2010</v>
      </c>
      <c r="I5" s="1472" t="s">
        <v>2009</v>
      </c>
      <c r="J5" s="1472" t="s">
        <v>2011</v>
      </c>
      <c r="K5" s="1472" t="s">
        <v>2009</v>
      </c>
      <c r="L5" s="1472" t="s">
        <v>2010</v>
      </c>
      <c r="M5" s="1471" t="s">
        <v>2009</v>
      </c>
    </row>
    <row r="6" spans="1:77" ht="17.100000000000001" customHeight="1">
      <c r="A6" s="1470" t="s">
        <v>1297</v>
      </c>
      <c r="B6" s="1460">
        <v>1400</v>
      </c>
      <c r="C6" s="1460">
        <v>28888</v>
      </c>
      <c r="D6" s="1460">
        <v>6397</v>
      </c>
      <c r="E6" s="1460">
        <v>2665</v>
      </c>
      <c r="F6" s="1479">
        <v>532</v>
      </c>
      <c r="G6" s="1466">
        <v>9417</v>
      </c>
      <c r="H6" s="1466">
        <v>339</v>
      </c>
      <c r="I6" s="1478">
        <v>150</v>
      </c>
      <c r="J6" s="1460">
        <v>1402</v>
      </c>
      <c r="K6" s="1460">
        <v>28132</v>
      </c>
      <c r="L6" s="1460">
        <v>2079</v>
      </c>
      <c r="M6" s="1460">
        <v>1026</v>
      </c>
    </row>
    <row r="7" spans="1:77" ht="17.100000000000001" customHeight="1">
      <c r="A7" s="1459" t="s">
        <v>1296</v>
      </c>
      <c r="B7" s="1460">
        <v>1340</v>
      </c>
      <c r="C7" s="1460">
        <v>22999</v>
      </c>
      <c r="D7" s="1460">
        <v>4758</v>
      </c>
      <c r="E7" s="1460">
        <v>1978</v>
      </c>
      <c r="F7" s="1462">
        <v>527</v>
      </c>
      <c r="G7" s="1460">
        <v>5484</v>
      </c>
      <c r="H7" s="1460">
        <v>219</v>
      </c>
      <c r="I7" s="1461">
        <v>90</v>
      </c>
      <c r="J7" s="1460">
        <v>1343</v>
      </c>
      <c r="K7" s="1460">
        <v>22419</v>
      </c>
      <c r="L7" s="1460">
        <v>1743</v>
      </c>
      <c r="M7" s="1460">
        <v>902</v>
      </c>
    </row>
    <row r="8" spans="1:77" ht="17.100000000000001" customHeight="1">
      <c r="A8" s="1459" t="s">
        <v>1244</v>
      </c>
      <c r="B8" s="1460">
        <v>1599</v>
      </c>
      <c r="C8" s="1460">
        <v>26707</v>
      </c>
      <c r="D8" s="1460">
        <v>5114</v>
      </c>
      <c r="E8" s="1460">
        <v>1795</v>
      </c>
      <c r="F8" s="1462">
        <v>431</v>
      </c>
      <c r="G8" s="1460">
        <v>5379</v>
      </c>
      <c r="H8" s="1460">
        <v>190</v>
      </c>
      <c r="I8" s="1461">
        <v>91</v>
      </c>
      <c r="J8" s="1460">
        <v>1335</v>
      </c>
      <c r="K8" s="1460">
        <v>23030</v>
      </c>
      <c r="L8" s="1460">
        <v>1837</v>
      </c>
      <c r="M8" s="1460">
        <v>855</v>
      </c>
    </row>
    <row r="9" spans="1:77" ht="17.100000000000001" customHeight="1">
      <c r="A9" s="1459" t="s">
        <v>1243</v>
      </c>
      <c r="B9" s="1460">
        <v>1538</v>
      </c>
      <c r="C9" s="1460">
        <v>26867</v>
      </c>
      <c r="D9" s="1460">
        <v>6910</v>
      </c>
      <c r="E9" s="1460">
        <v>2215</v>
      </c>
      <c r="F9" s="1462">
        <v>349</v>
      </c>
      <c r="G9" s="1460">
        <v>4317</v>
      </c>
      <c r="H9" s="1460">
        <v>105</v>
      </c>
      <c r="I9" s="1461">
        <v>53</v>
      </c>
      <c r="J9" s="1460">
        <v>1167</v>
      </c>
      <c r="K9" s="1460">
        <v>21848</v>
      </c>
      <c r="L9" s="1460">
        <v>1530</v>
      </c>
      <c r="M9" s="1460">
        <v>651</v>
      </c>
    </row>
    <row r="10" spans="1:77" ht="17.100000000000001" customHeight="1">
      <c r="A10" s="1459" t="s">
        <v>2004</v>
      </c>
      <c r="B10" s="1460">
        <v>1464</v>
      </c>
      <c r="C10" s="1460">
        <v>24868</v>
      </c>
      <c r="D10" s="1460">
        <v>6737</v>
      </c>
      <c r="E10" s="1460">
        <v>2212</v>
      </c>
      <c r="F10" s="1462">
        <v>368</v>
      </c>
      <c r="G10" s="1460">
        <v>4132</v>
      </c>
      <c r="H10" s="1460">
        <v>303</v>
      </c>
      <c r="I10" s="1461">
        <v>110</v>
      </c>
      <c r="J10" s="1460">
        <v>1185</v>
      </c>
      <c r="K10" s="1460">
        <v>18378</v>
      </c>
      <c r="L10" s="1460">
        <v>1945</v>
      </c>
      <c r="M10" s="1460">
        <v>786</v>
      </c>
    </row>
    <row r="11" spans="1:77" ht="17.100000000000001" customHeight="1">
      <c r="A11" s="1459" t="s">
        <v>2003</v>
      </c>
      <c r="B11" s="1460">
        <v>1712</v>
      </c>
      <c r="C11" s="1460">
        <v>28910</v>
      </c>
      <c r="D11" s="1460">
        <v>4694</v>
      </c>
      <c r="E11" s="1460">
        <v>1575</v>
      </c>
      <c r="F11" s="1462">
        <v>385</v>
      </c>
      <c r="G11" s="1460">
        <v>4742</v>
      </c>
      <c r="H11" s="1460">
        <v>343</v>
      </c>
      <c r="I11" s="1461">
        <v>140</v>
      </c>
      <c r="J11" s="1460">
        <v>1120</v>
      </c>
      <c r="K11" s="1460">
        <v>19405</v>
      </c>
      <c r="L11" s="1460">
        <v>1947</v>
      </c>
      <c r="M11" s="1460">
        <v>797</v>
      </c>
    </row>
    <row r="12" spans="1:77" ht="17.100000000000001" customHeight="1">
      <c r="A12" s="1459" t="s">
        <v>2002</v>
      </c>
      <c r="B12" s="1460">
        <v>1745</v>
      </c>
      <c r="C12" s="1460">
        <v>27117</v>
      </c>
      <c r="D12" s="1460">
        <v>6094</v>
      </c>
      <c r="E12" s="1460">
        <v>2122</v>
      </c>
      <c r="F12" s="1462">
        <v>374</v>
      </c>
      <c r="G12" s="1460">
        <v>5434</v>
      </c>
      <c r="H12" s="1460">
        <v>616</v>
      </c>
      <c r="I12" s="1461">
        <v>232</v>
      </c>
      <c r="J12" s="1460">
        <v>1114</v>
      </c>
      <c r="K12" s="1460">
        <v>19808</v>
      </c>
      <c r="L12" s="1460">
        <v>2042</v>
      </c>
      <c r="M12" s="1460">
        <v>900</v>
      </c>
    </row>
    <row r="13" spans="1:77" ht="17.100000000000001" customHeight="1">
      <c r="A13" s="1459" t="s">
        <v>2001</v>
      </c>
      <c r="B13" s="1460">
        <v>1770</v>
      </c>
      <c r="C13" s="1460">
        <v>27307</v>
      </c>
      <c r="D13" s="1460">
        <v>4675</v>
      </c>
      <c r="E13" s="1460">
        <v>1785</v>
      </c>
      <c r="F13" s="1462">
        <v>434</v>
      </c>
      <c r="G13" s="1460">
        <v>8878</v>
      </c>
      <c r="H13" s="1460">
        <v>684</v>
      </c>
      <c r="I13" s="1461">
        <v>274</v>
      </c>
      <c r="J13" s="1460">
        <v>1095</v>
      </c>
      <c r="K13" s="1460">
        <v>19219</v>
      </c>
      <c r="L13" s="1460">
        <v>2206</v>
      </c>
      <c r="M13" s="1460">
        <v>914</v>
      </c>
    </row>
    <row r="14" spans="1:77" ht="17.100000000000001" customHeight="1">
      <c r="A14" s="1459" t="s">
        <v>2000</v>
      </c>
      <c r="B14" s="1460">
        <v>1789</v>
      </c>
      <c r="C14" s="1460">
        <v>25117</v>
      </c>
      <c r="D14" s="1460">
        <v>4121</v>
      </c>
      <c r="E14" s="1460">
        <v>1428</v>
      </c>
      <c r="F14" s="1462">
        <v>388</v>
      </c>
      <c r="G14" s="1460">
        <v>5679</v>
      </c>
      <c r="H14" s="1460">
        <v>1107</v>
      </c>
      <c r="I14" s="1461">
        <v>406</v>
      </c>
      <c r="J14" s="1460">
        <v>1406</v>
      </c>
      <c r="K14" s="1460">
        <v>25046</v>
      </c>
      <c r="L14" s="1460">
        <v>2181</v>
      </c>
      <c r="M14" s="1460">
        <v>894</v>
      </c>
    </row>
    <row r="15" spans="1:77" ht="17.100000000000001" customHeight="1">
      <c r="A15" s="1459" t="s">
        <v>1999</v>
      </c>
      <c r="B15" s="1460">
        <v>1780</v>
      </c>
      <c r="C15" s="1460">
        <v>26931</v>
      </c>
      <c r="D15" s="1460">
        <v>3418</v>
      </c>
      <c r="E15" s="1460">
        <v>1162</v>
      </c>
      <c r="F15" s="1462">
        <v>327</v>
      </c>
      <c r="G15" s="1460">
        <v>4994</v>
      </c>
      <c r="H15" s="1460">
        <v>1045</v>
      </c>
      <c r="I15" s="1461">
        <v>408</v>
      </c>
      <c r="J15" s="1460">
        <v>1689</v>
      </c>
      <c r="K15" s="1460">
        <v>35623</v>
      </c>
      <c r="L15" s="1460">
        <v>2194</v>
      </c>
      <c r="M15" s="1460">
        <v>865</v>
      </c>
    </row>
    <row r="16" spans="1:77" ht="17.100000000000001" customHeight="1">
      <c r="A16" s="1459" t="s">
        <v>1998</v>
      </c>
      <c r="B16" s="1482">
        <v>1774</v>
      </c>
      <c r="C16" s="1460">
        <v>26468</v>
      </c>
      <c r="D16" s="1460">
        <v>3285</v>
      </c>
      <c r="E16" s="1460">
        <v>1107</v>
      </c>
      <c r="F16" s="1462">
        <v>334</v>
      </c>
      <c r="G16" s="1460">
        <v>5160</v>
      </c>
      <c r="H16" s="1460">
        <v>1216</v>
      </c>
      <c r="I16" s="1461">
        <v>460</v>
      </c>
      <c r="J16" s="1460">
        <v>1571</v>
      </c>
      <c r="K16" s="1460">
        <v>35634</v>
      </c>
      <c r="L16" s="1460">
        <v>2699</v>
      </c>
      <c r="M16" s="1460">
        <v>968</v>
      </c>
      <c r="BV16" s="1136"/>
      <c r="BW16" s="1136"/>
      <c r="BX16" s="1136"/>
      <c r="BY16" s="1136"/>
    </row>
    <row r="17" spans="1:17" ht="17.100000000000001" customHeight="1">
      <c r="A17" s="1459" t="s">
        <v>1997</v>
      </c>
      <c r="B17" s="1458">
        <v>1814</v>
      </c>
      <c r="C17" s="1449">
        <v>27760</v>
      </c>
      <c r="D17" s="1449">
        <v>3427</v>
      </c>
      <c r="E17" s="1449">
        <v>1139</v>
      </c>
      <c r="F17" s="1457">
        <v>333</v>
      </c>
      <c r="G17" s="1449">
        <v>4788</v>
      </c>
      <c r="H17" s="1449">
        <v>1219</v>
      </c>
      <c r="I17" s="1449">
        <v>460</v>
      </c>
      <c r="J17" s="1457">
        <v>1566</v>
      </c>
      <c r="K17" s="1449">
        <v>30253</v>
      </c>
      <c r="L17" s="1449">
        <v>2372</v>
      </c>
      <c r="M17" s="1449">
        <v>839</v>
      </c>
    </row>
    <row r="18" spans="1:17" ht="17.100000000000001" customHeight="1">
      <c r="A18" s="1459" t="s">
        <v>1996</v>
      </c>
      <c r="B18" s="1458">
        <v>1855</v>
      </c>
      <c r="C18" s="1449">
        <v>24228</v>
      </c>
      <c r="D18" s="1449">
        <v>3256</v>
      </c>
      <c r="E18" s="1449">
        <v>1070</v>
      </c>
      <c r="F18" s="1457">
        <v>402</v>
      </c>
      <c r="G18" s="1449">
        <v>4624</v>
      </c>
      <c r="H18" s="1449">
        <v>863</v>
      </c>
      <c r="I18" s="1449">
        <v>320</v>
      </c>
      <c r="J18" s="1457">
        <v>1603</v>
      </c>
      <c r="K18" s="1449">
        <v>22432</v>
      </c>
      <c r="L18" s="1449">
        <v>2050</v>
      </c>
      <c r="M18" s="1449">
        <v>714</v>
      </c>
    </row>
    <row r="19" spans="1:17" ht="17.100000000000001" customHeight="1">
      <c r="A19" s="1459" t="s">
        <v>1995</v>
      </c>
      <c r="B19" s="1458">
        <v>1889</v>
      </c>
      <c r="C19" s="1449">
        <v>25523</v>
      </c>
      <c r="D19" s="1449">
        <v>2804</v>
      </c>
      <c r="E19" s="1449">
        <v>842</v>
      </c>
      <c r="F19" s="1457">
        <v>0</v>
      </c>
      <c r="G19" s="1449">
        <v>0</v>
      </c>
      <c r="H19" s="1449">
        <v>0</v>
      </c>
      <c r="I19" s="1449">
        <v>0</v>
      </c>
      <c r="J19" s="1457">
        <v>1272</v>
      </c>
      <c r="K19" s="1449">
        <v>20982</v>
      </c>
      <c r="L19" s="1449">
        <v>2145</v>
      </c>
      <c r="M19" s="1449">
        <v>713</v>
      </c>
    </row>
    <row r="20" spans="1:17" ht="17.100000000000001" customHeight="1">
      <c r="A20" s="1459" t="s">
        <v>1994</v>
      </c>
      <c r="B20" s="1458">
        <v>1868</v>
      </c>
      <c r="C20" s="1449">
        <v>24360</v>
      </c>
      <c r="D20" s="1449">
        <v>2657</v>
      </c>
      <c r="E20" s="1449">
        <v>822</v>
      </c>
      <c r="F20" s="1457">
        <v>0</v>
      </c>
      <c r="G20" s="1449">
        <v>0</v>
      </c>
      <c r="H20" s="1449">
        <v>0</v>
      </c>
      <c r="I20" s="1456">
        <v>0</v>
      </c>
      <c r="J20" s="1449">
        <v>1316</v>
      </c>
      <c r="K20" s="1449">
        <v>28135</v>
      </c>
      <c r="L20" s="1449">
        <v>1985</v>
      </c>
      <c r="M20" s="1449">
        <v>643</v>
      </c>
    </row>
    <row r="21" spans="1:17" ht="17.100000000000001" customHeight="1">
      <c r="A21" s="1459" t="s">
        <v>1993</v>
      </c>
      <c r="B21" s="1458">
        <v>1849</v>
      </c>
      <c r="C21" s="1449">
        <v>23344</v>
      </c>
      <c r="D21" s="1449">
        <v>2548</v>
      </c>
      <c r="E21" s="1449">
        <v>721</v>
      </c>
      <c r="F21" s="1457">
        <v>187</v>
      </c>
      <c r="G21" s="1449">
        <v>1959</v>
      </c>
      <c r="H21" s="1449">
        <v>501</v>
      </c>
      <c r="I21" s="1456">
        <v>159</v>
      </c>
      <c r="J21" s="1449">
        <v>1293</v>
      </c>
      <c r="K21" s="1449">
        <v>19310</v>
      </c>
      <c r="L21" s="1449">
        <v>2009</v>
      </c>
      <c r="M21" s="1449">
        <v>658</v>
      </c>
    </row>
    <row r="22" spans="1:17" ht="17.100000000000001" customHeight="1">
      <c r="A22" s="1459" t="s">
        <v>1992</v>
      </c>
      <c r="B22" s="1458">
        <v>1868</v>
      </c>
      <c r="C22" s="1449">
        <v>22670</v>
      </c>
      <c r="D22" s="1449">
        <v>2580</v>
      </c>
      <c r="E22" s="1449">
        <v>864</v>
      </c>
      <c r="F22" s="1457">
        <v>244</v>
      </c>
      <c r="G22" s="1449">
        <v>3086</v>
      </c>
      <c r="H22" s="1449">
        <v>688</v>
      </c>
      <c r="I22" s="1456">
        <v>232</v>
      </c>
      <c r="J22" s="1449">
        <v>1334</v>
      </c>
      <c r="K22" s="1449">
        <v>20092</v>
      </c>
      <c r="L22" s="1449">
        <v>1744</v>
      </c>
      <c r="M22" s="1449">
        <v>559</v>
      </c>
    </row>
    <row r="23" spans="1:17" ht="17.100000000000001" customHeight="1">
      <c r="A23" s="1459" t="s">
        <v>1991</v>
      </c>
      <c r="B23" s="1458">
        <v>1856</v>
      </c>
      <c r="C23" s="1449">
        <v>22645</v>
      </c>
      <c r="D23" s="1449">
        <v>4248</v>
      </c>
      <c r="E23" s="1456">
        <v>1292</v>
      </c>
      <c r="F23" s="1457">
        <v>358</v>
      </c>
      <c r="G23" s="1449">
        <v>4144</v>
      </c>
      <c r="H23" s="1449">
        <v>759</v>
      </c>
      <c r="I23" s="1456">
        <v>256</v>
      </c>
      <c r="J23" s="1457">
        <v>1105</v>
      </c>
      <c r="K23" s="1449">
        <v>18900</v>
      </c>
      <c r="L23" s="1449">
        <v>3098</v>
      </c>
      <c r="M23" s="1449">
        <v>502</v>
      </c>
    </row>
    <row r="24" spans="1:17" ht="17.100000000000001" customHeight="1">
      <c r="A24" s="1459" t="s">
        <v>1990</v>
      </c>
      <c r="B24" s="1458">
        <v>1565</v>
      </c>
      <c r="C24" s="1449">
        <v>17887</v>
      </c>
      <c r="D24" s="1449">
        <v>5739</v>
      </c>
      <c r="E24" s="1456">
        <v>1786</v>
      </c>
      <c r="F24" s="1457">
        <v>366</v>
      </c>
      <c r="G24" s="1449">
        <v>3334</v>
      </c>
      <c r="H24" s="1449">
        <v>739</v>
      </c>
      <c r="I24" s="1456">
        <v>281</v>
      </c>
      <c r="J24" s="1457">
        <v>1369</v>
      </c>
      <c r="K24" s="1449">
        <v>21787</v>
      </c>
      <c r="L24" s="1449">
        <v>1282</v>
      </c>
      <c r="M24" s="1449">
        <v>410</v>
      </c>
    </row>
    <row r="25" spans="1:17" ht="17.100000000000001" customHeight="1">
      <c r="A25" s="1459" t="s">
        <v>1989</v>
      </c>
      <c r="B25" s="1458">
        <v>1846</v>
      </c>
      <c r="C25" s="1449">
        <v>25881</v>
      </c>
      <c r="D25" s="1449">
        <v>6068</v>
      </c>
      <c r="E25" s="1456">
        <v>1919</v>
      </c>
      <c r="F25" s="1457">
        <v>228</v>
      </c>
      <c r="G25" s="1449">
        <v>2189</v>
      </c>
      <c r="H25" s="1449">
        <v>814</v>
      </c>
      <c r="I25" s="1456">
        <v>294</v>
      </c>
      <c r="J25" s="1457">
        <v>1416</v>
      </c>
      <c r="K25" s="1449">
        <v>21534</v>
      </c>
      <c r="L25" s="1449">
        <v>1859</v>
      </c>
      <c r="M25" s="1449">
        <v>557</v>
      </c>
    </row>
    <row r="26" spans="1:17" ht="17.100000000000001" customHeight="1">
      <c r="A26" s="1459" t="s">
        <v>1988</v>
      </c>
      <c r="B26" s="1458">
        <v>1928</v>
      </c>
      <c r="C26" s="1449">
        <v>26545</v>
      </c>
      <c r="D26" s="1449">
        <v>5094</v>
      </c>
      <c r="E26" s="1456">
        <v>1880</v>
      </c>
      <c r="F26" s="1457">
        <v>275</v>
      </c>
      <c r="G26" s="1449">
        <v>2711</v>
      </c>
      <c r="H26" s="1449">
        <v>638</v>
      </c>
      <c r="I26" s="1456">
        <v>247</v>
      </c>
      <c r="J26" s="1457">
        <v>1577</v>
      </c>
      <c r="K26" s="1449">
        <v>27539</v>
      </c>
      <c r="L26" s="1449">
        <v>1739</v>
      </c>
      <c r="M26" s="1449">
        <v>551</v>
      </c>
    </row>
    <row r="27" spans="1:17" ht="17.100000000000001" customHeight="1" thickBot="1">
      <c r="A27" s="1455" t="s">
        <v>1522</v>
      </c>
      <c r="B27" s="1454">
        <v>1845</v>
      </c>
      <c r="C27" s="1451">
        <v>27306</v>
      </c>
      <c r="D27" s="1451">
        <v>5564</v>
      </c>
      <c r="E27" s="1453">
        <v>1751</v>
      </c>
      <c r="F27" s="1452">
        <v>448</v>
      </c>
      <c r="G27" s="1451">
        <v>4387</v>
      </c>
      <c r="H27" s="1451">
        <v>898</v>
      </c>
      <c r="I27" s="1453">
        <v>299</v>
      </c>
      <c r="J27" s="1452">
        <v>1439</v>
      </c>
      <c r="K27" s="1451">
        <v>22502</v>
      </c>
      <c r="L27" s="1451">
        <v>1602</v>
      </c>
      <c r="M27" s="1451">
        <v>517</v>
      </c>
      <c r="Q27" s="1136"/>
    </row>
    <row r="28" spans="1:17" ht="12" customHeight="1" thickBot="1"/>
    <row r="29" spans="1:17" ht="17.100000000000001" customHeight="1">
      <c r="A29" s="1476" t="s">
        <v>2016</v>
      </c>
      <c r="B29" s="2441" t="s">
        <v>218</v>
      </c>
      <c r="C29" s="2442"/>
      <c r="D29" s="2442"/>
      <c r="E29" s="2443"/>
      <c r="F29" s="2441" t="s">
        <v>2025</v>
      </c>
      <c r="G29" s="2442"/>
      <c r="H29" s="2442"/>
      <c r="I29" s="2443"/>
      <c r="J29" s="2441" t="s">
        <v>2024</v>
      </c>
      <c r="K29" s="2442"/>
      <c r="L29" s="2442"/>
      <c r="M29" s="2442"/>
    </row>
    <row r="30" spans="1:17" ht="17.100000000000001" customHeight="1">
      <c r="A30" s="1475" t="s">
        <v>2014</v>
      </c>
      <c r="B30" s="2439" t="s">
        <v>2013</v>
      </c>
      <c r="C30" s="2440"/>
      <c r="D30" s="2439" t="s">
        <v>2012</v>
      </c>
      <c r="E30" s="2440"/>
      <c r="F30" s="2439" t="s">
        <v>2013</v>
      </c>
      <c r="G30" s="2440"/>
      <c r="H30" s="2439" t="s">
        <v>2012</v>
      </c>
      <c r="I30" s="2440"/>
      <c r="J30" s="2439" t="s">
        <v>2013</v>
      </c>
      <c r="K30" s="2440"/>
      <c r="L30" s="2439" t="s">
        <v>2012</v>
      </c>
      <c r="M30" s="2444"/>
    </row>
    <row r="31" spans="1:17" ht="17.100000000000001" customHeight="1" thickBot="1">
      <c r="A31" s="1474" t="s">
        <v>1298</v>
      </c>
      <c r="B31" s="1473" t="s">
        <v>2011</v>
      </c>
      <c r="C31" s="1472" t="s">
        <v>2009</v>
      </c>
      <c r="D31" s="1472" t="s">
        <v>2010</v>
      </c>
      <c r="E31" s="1472" t="s">
        <v>2009</v>
      </c>
      <c r="F31" s="1473" t="s">
        <v>2011</v>
      </c>
      <c r="G31" s="1472" t="s">
        <v>2009</v>
      </c>
      <c r="H31" s="1472" t="s">
        <v>2010</v>
      </c>
      <c r="I31" s="1472" t="s">
        <v>2009</v>
      </c>
      <c r="J31" s="1473" t="s">
        <v>2011</v>
      </c>
      <c r="K31" s="1472" t="s">
        <v>2009</v>
      </c>
      <c r="L31" s="1472" t="s">
        <v>2010</v>
      </c>
      <c r="M31" s="1471" t="s">
        <v>2009</v>
      </c>
    </row>
    <row r="32" spans="1:17" ht="17.100000000000001" customHeight="1">
      <c r="A32" s="1470" t="s">
        <v>2008</v>
      </c>
      <c r="B32" s="1460">
        <v>795</v>
      </c>
      <c r="C32" s="1460">
        <v>9441</v>
      </c>
      <c r="D32" s="1460">
        <v>33472</v>
      </c>
      <c r="E32" s="1460">
        <v>10503</v>
      </c>
      <c r="F32" s="1479">
        <v>2653</v>
      </c>
      <c r="G32" s="1466">
        <v>39593</v>
      </c>
      <c r="H32" s="1468" t="s">
        <v>769</v>
      </c>
      <c r="I32" s="1467" t="s">
        <v>769</v>
      </c>
      <c r="J32" s="1460">
        <v>2257</v>
      </c>
      <c r="K32" s="1460">
        <v>41050</v>
      </c>
      <c r="L32" s="1464" t="s">
        <v>769</v>
      </c>
      <c r="M32" s="1464" t="s">
        <v>769</v>
      </c>
    </row>
    <row r="33" spans="1:13" ht="17.100000000000001" customHeight="1">
      <c r="A33" s="1459" t="s">
        <v>2007</v>
      </c>
      <c r="B33" s="1460">
        <v>823</v>
      </c>
      <c r="C33" s="1460">
        <v>8470</v>
      </c>
      <c r="D33" s="1460">
        <v>34308</v>
      </c>
      <c r="E33" s="1460">
        <v>10419</v>
      </c>
      <c r="F33" s="1462">
        <v>2825</v>
      </c>
      <c r="G33" s="1460">
        <v>41235</v>
      </c>
      <c r="H33" s="1464" t="s">
        <v>769</v>
      </c>
      <c r="I33" s="1463" t="s">
        <v>769</v>
      </c>
      <c r="J33" s="1460">
        <v>2248</v>
      </c>
      <c r="K33" s="1460">
        <v>34246</v>
      </c>
      <c r="L33" s="1464" t="s">
        <v>769</v>
      </c>
      <c r="M33" s="1464" t="s">
        <v>769</v>
      </c>
    </row>
    <row r="34" spans="1:13" ht="17.100000000000001" customHeight="1">
      <c r="A34" s="1459" t="s">
        <v>2006</v>
      </c>
      <c r="B34" s="1460">
        <v>812</v>
      </c>
      <c r="C34" s="1460">
        <v>8353</v>
      </c>
      <c r="D34" s="1460">
        <v>37255</v>
      </c>
      <c r="E34" s="1460">
        <v>10837</v>
      </c>
      <c r="F34" s="1462">
        <v>2924</v>
      </c>
      <c r="G34" s="1460">
        <v>44302</v>
      </c>
      <c r="H34" s="1460">
        <v>3107</v>
      </c>
      <c r="I34" s="1461">
        <v>769</v>
      </c>
      <c r="J34" s="1460">
        <v>2328</v>
      </c>
      <c r="K34" s="1460">
        <v>32958</v>
      </c>
      <c r="L34" s="1464" t="s">
        <v>769</v>
      </c>
      <c r="M34" s="1464" t="s">
        <v>769</v>
      </c>
    </row>
    <row r="35" spans="1:13" ht="17.100000000000001" customHeight="1">
      <c r="A35" s="1459" t="s">
        <v>2005</v>
      </c>
      <c r="B35" s="1460">
        <v>785</v>
      </c>
      <c r="C35" s="1460">
        <v>6604</v>
      </c>
      <c r="D35" s="1460">
        <v>43379</v>
      </c>
      <c r="E35" s="1460">
        <v>12922</v>
      </c>
      <c r="F35" s="1462">
        <v>3055</v>
      </c>
      <c r="G35" s="1460">
        <v>49816</v>
      </c>
      <c r="H35" s="1460">
        <v>2870</v>
      </c>
      <c r="I35" s="1461">
        <v>967</v>
      </c>
      <c r="J35" s="1460">
        <v>2358</v>
      </c>
      <c r="K35" s="1460">
        <v>32602</v>
      </c>
      <c r="L35" s="1460">
        <v>269</v>
      </c>
      <c r="M35" s="1460">
        <v>76</v>
      </c>
    </row>
    <row r="36" spans="1:13" ht="17.100000000000001" customHeight="1">
      <c r="A36" s="1459" t="s">
        <v>2004</v>
      </c>
      <c r="B36" s="1460">
        <v>849</v>
      </c>
      <c r="C36" s="1460">
        <v>7828</v>
      </c>
      <c r="D36" s="1460">
        <v>51743</v>
      </c>
      <c r="E36" s="1460">
        <v>15076</v>
      </c>
      <c r="F36" s="1462">
        <v>3287</v>
      </c>
      <c r="G36" s="1460">
        <v>49430</v>
      </c>
      <c r="H36" s="1460">
        <v>3204</v>
      </c>
      <c r="I36" s="1461">
        <v>983</v>
      </c>
      <c r="J36" s="1460">
        <v>2457</v>
      </c>
      <c r="K36" s="1460">
        <v>33369</v>
      </c>
      <c r="L36" s="1460">
        <v>1291</v>
      </c>
      <c r="M36" s="1460">
        <v>410</v>
      </c>
    </row>
    <row r="37" spans="1:13" ht="17.100000000000001" customHeight="1">
      <c r="A37" s="1459" t="s">
        <v>2003</v>
      </c>
      <c r="B37" s="1460">
        <v>866</v>
      </c>
      <c r="C37" s="1460">
        <v>7976</v>
      </c>
      <c r="D37" s="1460">
        <v>63888</v>
      </c>
      <c r="E37" s="1460">
        <v>18944</v>
      </c>
      <c r="F37" s="1462">
        <v>3447</v>
      </c>
      <c r="G37" s="1460">
        <v>50177</v>
      </c>
      <c r="H37" s="1460">
        <v>2270</v>
      </c>
      <c r="I37" s="1461">
        <v>806</v>
      </c>
      <c r="J37" s="1460">
        <v>2579</v>
      </c>
      <c r="K37" s="1460">
        <v>35440</v>
      </c>
      <c r="L37" s="1460">
        <v>2268</v>
      </c>
      <c r="M37" s="1460">
        <v>933</v>
      </c>
    </row>
    <row r="38" spans="1:13" ht="17.100000000000001" customHeight="1">
      <c r="A38" s="1459" t="s">
        <v>2002</v>
      </c>
      <c r="B38" s="1460">
        <v>868</v>
      </c>
      <c r="C38" s="1460">
        <v>7939</v>
      </c>
      <c r="D38" s="1460">
        <v>74001</v>
      </c>
      <c r="E38" s="1460">
        <v>21292</v>
      </c>
      <c r="F38" s="1462">
        <v>3409</v>
      </c>
      <c r="G38" s="1460">
        <v>48641</v>
      </c>
      <c r="H38" s="1460">
        <v>1639</v>
      </c>
      <c r="I38" s="1461">
        <v>600</v>
      </c>
      <c r="J38" s="1460">
        <v>2598</v>
      </c>
      <c r="K38" s="1460">
        <v>35965</v>
      </c>
      <c r="L38" s="1460">
        <v>2808</v>
      </c>
      <c r="M38" s="1460">
        <v>1272</v>
      </c>
    </row>
    <row r="39" spans="1:13" ht="17.100000000000001" customHeight="1">
      <c r="A39" s="1459" t="s">
        <v>2001</v>
      </c>
      <c r="B39" s="1460">
        <v>835</v>
      </c>
      <c r="C39" s="1460">
        <v>8031</v>
      </c>
      <c r="D39" s="1460">
        <v>85024</v>
      </c>
      <c r="E39" s="1460">
        <v>19704</v>
      </c>
      <c r="F39" s="1462">
        <v>3537</v>
      </c>
      <c r="G39" s="1460">
        <v>47262</v>
      </c>
      <c r="H39" s="1460">
        <v>1199</v>
      </c>
      <c r="I39" s="1461">
        <v>452</v>
      </c>
      <c r="J39" s="1460">
        <v>2737</v>
      </c>
      <c r="K39" s="1460">
        <v>36562</v>
      </c>
      <c r="L39" s="1460">
        <v>3738</v>
      </c>
      <c r="M39" s="1460">
        <v>1082</v>
      </c>
    </row>
    <row r="40" spans="1:13" ht="17.100000000000001" customHeight="1">
      <c r="A40" s="1459" t="s">
        <v>2000</v>
      </c>
      <c r="B40" s="1460">
        <v>772</v>
      </c>
      <c r="C40" s="1460">
        <v>6858</v>
      </c>
      <c r="D40" s="1460">
        <v>93996</v>
      </c>
      <c r="E40" s="1460">
        <v>21578</v>
      </c>
      <c r="F40" s="1462">
        <v>3899</v>
      </c>
      <c r="G40" s="1460">
        <v>49780</v>
      </c>
      <c r="H40" s="1460">
        <v>1496</v>
      </c>
      <c r="I40" s="1461">
        <v>562</v>
      </c>
      <c r="J40" s="1460">
        <v>3544</v>
      </c>
      <c r="K40" s="1460">
        <v>42165</v>
      </c>
      <c r="L40" s="1460">
        <v>2948</v>
      </c>
      <c r="M40" s="1460">
        <v>408</v>
      </c>
    </row>
    <row r="41" spans="1:13" ht="17.100000000000001" customHeight="1">
      <c r="A41" s="1459" t="s">
        <v>1999</v>
      </c>
      <c r="B41" s="1460">
        <v>726</v>
      </c>
      <c r="C41" s="1460">
        <v>6459</v>
      </c>
      <c r="D41" s="1460">
        <v>97936</v>
      </c>
      <c r="E41" s="1460">
        <v>22378</v>
      </c>
      <c r="F41" s="1462">
        <v>4749</v>
      </c>
      <c r="G41" s="1460">
        <v>59620</v>
      </c>
      <c r="H41" s="1460">
        <v>3171</v>
      </c>
      <c r="I41" s="1461">
        <v>1046</v>
      </c>
      <c r="J41" s="1460">
        <v>3826</v>
      </c>
      <c r="K41" s="1460">
        <v>44279</v>
      </c>
      <c r="L41" s="1460">
        <v>2531</v>
      </c>
      <c r="M41" s="1460">
        <v>566</v>
      </c>
    </row>
    <row r="42" spans="1:13" ht="17.100000000000001" customHeight="1">
      <c r="A42" s="1459" t="s">
        <v>1998</v>
      </c>
      <c r="B42" s="1460">
        <v>748</v>
      </c>
      <c r="C42" s="1460">
        <v>7120</v>
      </c>
      <c r="D42" s="1460">
        <v>107981</v>
      </c>
      <c r="E42" s="1460">
        <v>22678</v>
      </c>
      <c r="F42" s="1462">
        <v>4789</v>
      </c>
      <c r="G42" s="1460">
        <v>57261</v>
      </c>
      <c r="H42" s="1460">
        <v>5559</v>
      </c>
      <c r="I42" s="1461">
        <v>1545</v>
      </c>
      <c r="J42" s="1460">
        <v>3985</v>
      </c>
      <c r="K42" s="1460">
        <v>48305</v>
      </c>
      <c r="L42" s="1460">
        <v>2617</v>
      </c>
      <c r="M42" s="1460">
        <v>385</v>
      </c>
    </row>
    <row r="43" spans="1:13" ht="17.100000000000001" customHeight="1">
      <c r="A43" s="1459" t="s">
        <v>1997</v>
      </c>
      <c r="B43" s="1449">
        <v>673</v>
      </c>
      <c r="C43" s="1449">
        <v>6778</v>
      </c>
      <c r="D43" s="1449">
        <v>111781</v>
      </c>
      <c r="E43" s="1449">
        <v>24593</v>
      </c>
      <c r="F43" s="1457">
        <v>4929</v>
      </c>
      <c r="G43" s="1449">
        <v>58436</v>
      </c>
      <c r="H43" s="1449">
        <v>4995</v>
      </c>
      <c r="I43" s="1449">
        <v>1696</v>
      </c>
      <c r="J43" s="1457">
        <v>3763</v>
      </c>
      <c r="K43" s="1449">
        <v>44896</v>
      </c>
      <c r="L43" s="1449">
        <v>2318</v>
      </c>
      <c r="M43" s="1449">
        <v>541</v>
      </c>
    </row>
    <row r="44" spans="1:13" ht="17.100000000000001" customHeight="1">
      <c r="A44" s="1459" t="s">
        <v>1996</v>
      </c>
      <c r="B44" s="1449">
        <v>635</v>
      </c>
      <c r="C44" s="1449">
        <v>6316</v>
      </c>
      <c r="D44" s="1449">
        <v>107054</v>
      </c>
      <c r="E44" s="1449">
        <v>24114</v>
      </c>
      <c r="F44" s="1457">
        <v>5152</v>
      </c>
      <c r="G44" s="1449">
        <v>62329</v>
      </c>
      <c r="H44" s="1449">
        <v>6143</v>
      </c>
      <c r="I44" s="1449">
        <v>1789</v>
      </c>
      <c r="J44" s="1457">
        <v>3600</v>
      </c>
      <c r="K44" s="1449">
        <v>44608</v>
      </c>
      <c r="L44" s="1449">
        <v>2633</v>
      </c>
      <c r="M44" s="1449">
        <v>716</v>
      </c>
    </row>
    <row r="45" spans="1:13" ht="17.100000000000001" customHeight="1">
      <c r="A45" s="1459" t="s">
        <v>1995</v>
      </c>
      <c r="B45" s="1449">
        <v>650</v>
      </c>
      <c r="C45" s="1449">
        <v>7075</v>
      </c>
      <c r="D45" s="1449">
        <v>100723</v>
      </c>
      <c r="E45" s="1449">
        <v>21843</v>
      </c>
      <c r="F45" s="1457">
        <v>4444</v>
      </c>
      <c r="G45" s="1449">
        <v>47718</v>
      </c>
      <c r="H45" s="1449">
        <v>3733</v>
      </c>
      <c r="I45" s="1449">
        <v>1346</v>
      </c>
      <c r="J45" s="1457">
        <v>3346</v>
      </c>
      <c r="K45" s="1449">
        <v>39747</v>
      </c>
      <c r="L45" s="1449">
        <v>2034</v>
      </c>
      <c r="M45" s="1449">
        <v>918</v>
      </c>
    </row>
    <row r="46" spans="1:13" ht="17.100000000000001" customHeight="1">
      <c r="A46" s="1459" t="s">
        <v>1994</v>
      </c>
      <c r="B46" s="1458">
        <v>551</v>
      </c>
      <c r="C46" s="1449">
        <v>6231</v>
      </c>
      <c r="D46" s="1449">
        <v>103972</v>
      </c>
      <c r="E46" s="1449">
        <v>22351</v>
      </c>
      <c r="F46" s="1457">
        <v>4499</v>
      </c>
      <c r="G46" s="1449">
        <v>47962</v>
      </c>
      <c r="H46" s="1449">
        <v>4304</v>
      </c>
      <c r="I46" s="1456">
        <v>2202</v>
      </c>
      <c r="J46" s="1449">
        <v>3240</v>
      </c>
      <c r="K46" s="1449">
        <v>37422</v>
      </c>
      <c r="L46" s="1449">
        <v>2782</v>
      </c>
      <c r="M46" s="1449">
        <v>1754</v>
      </c>
    </row>
    <row r="47" spans="1:13" ht="17.100000000000001" customHeight="1">
      <c r="A47" s="1459" t="s">
        <v>1993</v>
      </c>
      <c r="B47" s="1458">
        <v>509</v>
      </c>
      <c r="C47" s="1449">
        <v>5214</v>
      </c>
      <c r="D47" s="1449">
        <v>100500</v>
      </c>
      <c r="E47" s="1449">
        <v>21792</v>
      </c>
      <c r="F47" s="1457">
        <v>4490</v>
      </c>
      <c r="G47" s="1449">
        <v>46251</v>
      </c>
      <c r="H47" s="1449">
        <v>3793</v>
      </c>
      <c r="I47" s="1456">
        <v>1454</v>
      </c>
      <c r="J47" s="1449">
        <v>3433</v>
      </c>
      <c r="K47" s="1449">
        <v>38878</v>
      </c>
      <c r="L47" s="1449">
        <v>2399</v>
      </c>
      <c r="M47" s="1449">
        <v>1576</v>
      </c>
    </row>
    <row r="48" spans="1:13" ht="17.100000000000001" customHeight="1">
      <c r="A48" s="1459" t="s">
        <v>1992</v>
      </c>
      <c r="B48" s="1458">
        <v>514</v>
      </c>
      <c r="C48" s="1449">
        <v>5215</v>
      </c>
      <c r="D48" s="1449">
        <v>101191</v>
      </c>
      <c r="E48" s="1449">
        <v>22435</v>
      </c>
      <c r="F48" s="1457">
        <v>4853</v>
      </c>
      <c r="G48" s="1449">
        <v>49311</v>
      </c>
      <c r="H48" s="1449">
        <v>4164</v>
      </c>
      <c r="I48" s="1456">
        <v>1573</v>
      </c>
      <c r="J48" s="1449">
        <v>3577</v>
      </c>
      <c r="K48" s="1449">
        <v>38652</v>
      </c>
      <c r="L48" s="1449">
        <v>2729</v>
      </c>
      <c r="M48" s="1449">
        <v>2403</v>
      </c>
    </row>
    <row r="49" spans="1:17" ht="17.100000000000001" customHeight="1">
      <c r="A49" s="1459" t="s">
        <v>1991</v>
      </c>
      <c r="B49" s="1458">
        <v>556</v>
      </c>
      <c r="C49" s="1449">
        <v>5608</v>
      </c>
      <c r="D49" s="1449">
        <v>109182</v>
      </c>
      <c r="E49" s="1449">
        <v>24303</v>
      </c>
      <c r="F49" s="1457">
        <v>4955</v>
      </c>
      <c r="G49" s="1449">
        <v>48952</v>
      </c>
      <c r="H49" s="1449">
        <v>4341</v>
      </c>
      <c r="I49" s="1456">
        <v>1514</v>
      </c>
      <c r="J49" s="1449">
        <v>3539</v>
      </c>
      <c r="K49" s="1449">
        <v>38381</v>
      </c>
      <c r="L49" s="1449">
        <v>2084</v>
      </c>
      <c r="M49" s="1449">
        <v>2881</v>
      </c>
    </row>
    <row r="50" spans="1:17" ht="17.100000000000001" customHeight="1">
      <c r="A50" s="1459" t="s">
        <v>1990</v>
      </c>
      <c r="B50" s="1458">
        <v>590</v>
      </c>
      <c r="C50" s="1449">
        <v>5208</v>
      </c>
      <c r="D50" s="1449">
        <v>113110</v>
      </c>
      <c r="E50" s="1449">
        <v>24997</v>
      </c>
      <c r="F50" s="1457">
        <v>5058</v>
      </c>
      <c r="G50" s="1449">
        <v>51125</v>
      </c>
      <c r="H50" s="1449">
        <v>3779</v>
      </c>
      <c r="I50" s="1456">
        <v>1291</v>
      </c>
      <c r="J50" s="1449">
        <v>3660</v>
      </c>
      <c r="K50" s="1449">
        <v>41008</v>
      </c>
      <c r="L50" s="1449">
        <v>2197</v>
      </c>
      <c r="M50" s="1449">
        <v>2838</v>
      </c>
    </row>
    <row r="51" spans="1:17" ht="17.100000000000001" customHeight="1">
      <c r="A51" s="1459" t="s">
        <v>1989</v>
      </c>
      <c r="B51" s="1458">
        <v>623</v>
      </c>
      <c r="C51" s="1449">
        <v>7073</v>
      </c>
      <c r="D51" s="1449">
        <v>117285</v>
      </c>
      <c r="E51" s="1449">
        <v>25440</v>
      </c>
      <c r="F51" s="1457">
        <v>5122</v>
      </c>
      <c r="G51" s="1449">
        <v>51251</v>
      </c>
      <c r="H51" s="1449">
        <v>4196</v>
      </c>
      <c r="I51" s="1456">
        <v>1460</v>
      </c>
      <c r="J51" s="1449">
        <v>3760</v>
      </c>
      <c r="K51" s="1449">
        <v>43054</v>
      </c>
      <c r="L51" s="1449">
        <v>2860</v>
      </c>
      <c r="M51" s="1449">
        <v>3056</v>
      </c>
    </row>
    <row r="52" spans="1:17" ht="17.100000000000001" customHeight="1">
      <c r="A52" s="1459" t="s">
        <v>1988</v>
      </c>
      <c r="B52" s="1458">
        <v>565</v>
      </c>
      <c r="C52" s="1449">
        <v>6116</v>
      </c>
      <c r="D52" s="1449">
        <v>119844</v>
      </c>
      <c r="E52" s="1449">
        <v>26284</v>
      </c>
      <c r="F52" s="1457">
        <v>5199</v>
      </c>
      <c r="G52" s="1449">
        <v>48976</v>
      </c>
      <c r="H52" s="1449">
        <v>4342</v>
      </c>
      <c r="I52" s="1456">
        <v>1467</v>
      </c>
      <c r="J52" s="1449">
        <v>3772</v>
      </c>
      <c r="K52" s="1449">
        <v>40209</v>
      </c>
      <c r="L52" s="1449">
        <v>3034</v>
      </c>
      <c r="M52" s="1449">
        <v>2940</v>
      </c>
    </row>
    <row r="53" spans="1:17" ht="17.100000000000001" customHeight="1" thickBot="1">
      <c r="A53" s="1455" t="s">
        <v>1753</v>
      </c>
      <c r="B53" s="1454">
        <v>527</v>
      </c>
      <c r="C53" s="1451">
        <v>4713</v>
      </c>
      <c r="D53" s="1451">
        <v>142813</v>
      </c>
      <c r="E53" s="1453">
        <v>31877</v>
      </c>
      <c r="F53" s="1452">
        <v>4971</v>
      </c>
      <c r="G53" s="1451">
        <v>49396</v>
      </c>
      <c r="H53" s="1451">
        <v>4278</v>
      </c>
      <c r="I53" s="1453">
        <v>1596</v>
      </c>
      <c r="J53" s="1452">
        <v>3500</v>
      </c>
      <c r="K53" s="1451">
        <v>37301</v>
      </c>
      <c r="L53" s="1451">
        <v>2715</v>
      </c>
      <c r="M53" s="1451">
        <v>2814</v>
      </c>
      <c r="Q53" s="1136"/>
    </row>
    <row r="54" spans="1:17" ht="12" customHeight="1" thickBot="1">
      <c r="J54" s="1136"/>
      <c r="K54" s="1136"/>
      <c r="L54" s="1136"/>
      <c r="M54" s="1136"/>
    </row>
    <row r="55" spans="1:17" ht="17.100000000000001" customHeight="1">
      <c r="A55" s="1476" t="s">
        <v>2016</v>
      </c>
      <c r="B55" s="2441" t="s">
        <v>2023</v>
      </c>
      <c r="C55" s="2442"/>
      <c r="D55" s="2442"/>
      <c r="E55" s="2443"/>
      <c r="F55" s="2441" t="s">
        <v>2022</v>
      </c>
      <c r="G55" s="2442"/>
      <c r="H55" s="2442"/>
      <c r="I55" s="2443"/>
      <c r="J55" s="2441" t="s">
        <v>158</v>
      </c>
      <c r="K55" s="2442"/>
      <c r="L55" s="2442"/>
      <c r="M55" s="2442"/>
    </row>
    <row r="56" spans="1:17" ht="17.100000000000001" customHeight="1">
      <c r="A56" s="1475" t="s">
        <v>2014</v>
      </c>
      <c r="B56" s="2439" t="s">
        <v>2013</v>
      </c>
      <c r="C56" s="2440"/>
      <c r="D56" s="2439" t="s">
        <v>2012</v>
      </c>
      <c r="E56" s="2440"/>
      <c r="F56" s="2439" t="s">
        <v>2013</v>
      </c>
      <c r="G56" s="2440"/>
      <c r="H56" s="2439" t="s">
        <v>2012</v>
      </c>
      <c r="I56" s="2440"/>
      <c r="J56" s="2439" t="s">
        <v>2013</v>
      </c>
      <c r="K56" s="2440"/>
      <c r="L56" s="2439" t="s">
        <v>2012</v>
      </c>
      <c r="M56" s="2444"/>
    </row>
    <row r="57" spans="1:17" ht="17.100000000000001" customHeight="1" thickBot="1">
      <c r="A57" s="1474" t="s">
        <v>1298</v>
      </c>
      <c r="B57" s="1473" t="s">
        <v>2011</v>
      </c>
      <c r="C57" s="1472" t="s">
        <v>2009</v>
      </c>
      <c r="D57" s="1472" t="s">
        <v>2010</v>
      </c>
      <c r="E57" s="1472" t="s">
        <v>2009</v>
      </c>
      <c r="F57" s="1473" t="s">
        <v>2011</v>
      </c>
      <c r="G57" s="1472" t="s">
        <v>2009</v>
      </c>
      <c r="H57" s="1472" t="s">
        <v>2010</v>
      </c>
      <c r="I57" s="1472" t="s">
        <v>2009</v>
      </c>
      <c r="J57" s="1473" t="s">
        <v>2011</v>
      </c>
      <c r="K57" s="1472" t="s">
        <v>2009</v>
      </c>
      <c r="L57" s="1472" t="s">
        <v>2010</v>
      </c>
      <c r="M57" s="1471" t="s">
        <v>2009</v>
      </c>
    </row>
    <row r="58" spans="1:17" ht="17.100000000000001" customHeight="1">
      <c r="A58" s="1470" t="s">
        <v>2008</v>
      </c>
      <c r="B58" s="1460">
        <v>3695</v>
      </c>
      <c r="C58" s="1460">
        <v>47547</v>
      </c>
      <c r="D58" s="1460">
        <v>680</v>
      </c>
      <c r="E58" s="1460">
        <v>223</v>
      </c>
      <c r="F58" s="1479">
        <v>1471</v>
      </c>
      <c r="G58" s="1466">
        <v>22426</v>
      </c>
      <c r="H58" s="1466">
        <v>53</v>
      </c>
      <c r="I58" s="1478">
        <v>178</v>
      </c>
      <c r="J58" s="1460">
        <v>1042</v>
      </c>
      <c r="K58" s="1460">
        <v>11053</v>
      </c>
      <c r="L58" s="1460">
        <v>689</v>
      </c>
      <c r="M58" s="1460">
        <v>305</v>
      </c>
    </row>
    <row r="59" spans="1:17" ht="17.100000000000001" customHeight="1">
      <c r="A59" s="1459" t="s">
        <v>2007</v>
      </c>
      <c r="B59" s="1460">
        <v>3785</v>
      </c>
      <c r="C59" s="1460">
        <v>50143</v>
      </c>
      <c r="D59" s="1460">
        <v>233</v>
      </c>
      <c r="E59" s="1460">
        <v>93</v>
      </c>
      <c r="F59" s="1462">
        <v>2010</v>
      </c>
      <c r="G59" s="1460">
        <v>24294</v>
      </c>
      <c r="H59" s="1460">
        <v>679</v>
      </c>
      <c r="I59" s="1461">
        <v>695</v>
      </c>
      <c r="J59" s="1460">
        <v>1159</v>
      </c>
      <c r="K59" s="1460">
        <v>12470</v>
      </c>
      <c r="L59" s="1460">
        <v>637</v>
      </c>
      <c r="M59" s="1460">
        <v>283</v>
      </c>
    </row>
    <row r="60" spans="1:17" ht="17.100000000000001" customHeight="1">
      <c r="A60" s="1459" t="s">
        <v>2006</v>
      </c>
      <c r="B60" s="1460">
        <v>4139</v>
      </c>
      <c r="C60" s="1460">
        <v>54107</v>
      </c>
      <c r="D60" s="1460">
        <v>257</v>
      </c>
      <c r="E60" s="1460">
        <v>92</v>
      </c>
      <c r="F60" s="1462">
        <v>2292</v>
      </c>
      <c r="G60" s="1460">
        <v>26407</v>
      </c>
      <c r="H60" s="1460">
        <v>979</v>
      </c>
      <c r="I60" s="1461">
        <v>677</v>
      </c>
      <c r="J60" s="1460">
        <v>1206</v>
      </c>
      <c r="K60" s="1460">
        <v>12361</v>
      </c>
      <c r="L60" s="1460">
        <v>681</v>
      </c>
      <c r="M60" s="1460">
        <v>322</v>
      </c>
    </row>
    <row r="61" spans="1:17" ht="17.100000000000001" customHeight="1">
      <c r="A61" s="1459" t="s">
        <v>2005</v>
      </c>
      <c r="B61" s="1460">
        <v>4145</v>
      </c>
      <c r="C61" s="1460">
        <v>51649</v>
      </c>
      <c r="D61" s="1460">
        <v>528</v>
      </c>
      <c r="E61" s="1460">
        <v>141</v>
      </c>
      <c r="F61" s="1462">
        <v>2674</v>
      </c>
      <c r="G61" s="1460">
        <v>29625</v>
      </c>
      <c r="H61" s="1460">
        <v>1558</v>
      </c>
      <c r="I61" s="1461">
        <v>890</v>
      </c>
      <c r="J61" s="1460">
        <v>1234</v>
      </c>
      <c r="K61" s="1460">
        <v>11829</v>
      </c>
      <c r="L61" s="1460">
        <v>670</v>
      </c>
      <c r="M61" s="1460">
        <v>348</v>
      </c>
    </row>
    <row r="62" spans="1:17" ht="17.100000000000001" customHeight="1">
      <c r="A62" s="1459" t="s">
        <v>2004</v>
      </c>
      <c r="B62" s="1460">
        <v>4379</v>
      </c>
      <c r="C62" s="1460">
        <v>51817</v>
      </c>
      <c r="D62" s="1460">
        <v>725</v>
      </c>
      <c r="E62" s="1460">
        <v>178</v>
      </c>
      <c r="F62" s="1462">
        <v>3013</v>
      </c>
      <c r="G62" s="1460">
        <v>31550</v>
      </c>
      <c r="H62" s="1460">
        <v>1126</v>
      </c>
      <c r="I62" s="1461">
        <v>1316</v>
      </c>
      <c r="J62" s="1460">
        <v>1233</v>
      </c>
      <c r="K62" s="1460">
        <v>12711</v>
      </c>
      <c r="L62" s="1460">
        <v>891</v>
      </c>
      <c r="M62" s="1460">
        <v>420</v>
      </c>
    </row>
    <row r="63" spans="1:17" ht="17.100000000000001" customHeight="1">
      <c r="A63" s="1459" t="s">
        <v>2003</v>
      </c>
      <c r="B63" s="1460">
        <v>4629</v>
      </c>
      <c r="C63" s="1460">
        <v>55283</v>
      </c>
      <c r="D63" s="1460">
        <v>357</v>
      </c>
      <c r="E63" s="1460">
        <v>87</v>
      </c>
      <c r="F63" s="1462">
        <v>2827</v>
      </c>
      <c r="G63" s="1460">
        <v>31771</v>
      </c>
      <c r="H63" s="1460">
        <v>964</v>
      </c>
      <c r="I63" s="1461">
        <v>495</v>
      </c>
      <c r="J63" s="1460">
        <v>1346</v>
      </c>
      <c r="K63" s="1460">
        <v>13360</v>
      </c>
      <c r="L63" s="1460">
        <v>981</v>
      </c>
      <c r="M63" s="1460">
        <v>419</v>
      </c>
    </row>
    <row r="64" spans="1:17" ht="17.100000000000001" customHeight="1">
      <c r="A64" s="1459" t="s">
        <v>2002</v>
      </c>
      <c r="B64" s="1460">
        <v>4551</v>
      </c>
      <c r="C64" s="1460">
        <v>51574</v>
      </c>
      <c r="D64" s="1460">
        <v>807</v>
      </c>
      <c r="E64" s="1460">
        <v>279</v>
      </c>
      <c r="F64" s="1462">
        <v>2439</v>
      </c>
      <c r="G64" s="1460">
        <v>27628</v>
      </c>
      <c r="H64" s="1460">
        <v>1175</v>
      </c>
      <c r="I64" s="1461">
        <v>651</v>
      </c>
      <c r="J64" s="1460">
        <v>1411</v>
      </c>
      <c r="K64" s="1460">
        <v>13533</v>
      </c>
      <c r="L64" s="1460">
        <v>846</v>
      </c>
      <c r="M64" s="1460">
        <v>368</v>
      </c>
    </row>
    <row r="65" spans="1:17" ht="17.100000000000001" customHeight="1">
      <c r="A65" s="1459" t="s">
        <v>2001</v>
      </c>
      <c r="B65" s="1460">
        <v>5017</v>
      </c>
      <c r="C65" s="1460">
        <v>55894</v>
      </c>
      <c r="D65" s="1460">
        <v>780</v>
      </c>
      <c r="E65" s="1460">
        <v>282</v>
      </c>
      <c r="F65" s="1462">
        <v>2361</v>
      </c>
      <c r="G65" s="1460">
        <v>29515</v>
      </c>
      <c r="H65" s="1460">
        <v>1121</v>
      </c>
      <c r="I65" s="1461">
        <v>587</v>
      </c>
      <c r="J65" s="1460">
        <v>1120</v>
      </c>
      <c r="K65" s="1460">
        <v>11008</v>
      </c>
      <c r="L65" s="1460">
        <v>687</v>
      </c>
      <c r="M65" s="1460">
        <v>258</v>
      </c>
    </row>
    <row r="66" spans="1:17" ht="17.100000000000001" customHeight="1">
      <c r="A66" s="1459" t="s">
        <v>2000</v>
      </c>
      <c r="B66" s="1460">
        <v>5436</v>
      </c>
      <c r="C66" s="1460">
        <v>60193</v>
      </c>
      <c r="D66" s="1460">
        <v>1124</v>
      </c>
      <c r="E66" s="1460">
        <v>385</v>
      </c>
      <c r="F66" s="1462">
        <v>2350</v>
      </c>
      <c r="G66" s="1460">
        <v>30812</v>
      </c>
      <c r="H66" s="1460">
        <v>807</v>
      </c>
      <c r="I66" s="1461">
        <v>505</v>
      </c>
      <c r="J66" s="1460">
        <v>1245</v>
      </c>
      <c r="K66" s="1460">
        <v>11425</v>
      </c>
      <c r="L66" s="1460">
        <v>567</v>
      </c>
      <c r="M66" s="1460">
        <v>238</v>
      </c>
    </row>
    <row r="67" spans="1:17" ht="17.100000000000001" customHeight="1">
      <c r="A67" s="1459" t="s">
        <v>1999</v>
      </c>
      <c r="B67" s="1460">
        <v>5645</v>
      </c>
      <c r="C67" s="1460">
        <v>59116</v>
      </c>
      <c r="D67" s="1460">
        <v>1184</v>
      </c>
      <c r="E67" s="1460">
        <v>384</v>
      </c>
      <c r="F67" s="1462">
        <v>2356</v>
      </c>
      <c r="G67" s="1460">
        <v>32632</v>
      </c>
      <c r="H67" s="1460">
        <v>735</v>
      </c>
      <c r="I67" s="1461">
        <v>425</v>
      </c>
      <c r="J67" s="1460">
        <v>1193</v>
      </c>
      <c r="K67" s="1460">
        <v>13745</v>
      </c>
      <c r="L67" s="1460">
        <v>566</v>
      </c>
      <c r="M67" s="1460">
        <v>315</v>
      </c>
    </row>
    <row r="68" spans="1:17" ht="17.100000000000001" customHeight="1">
      <c r="A68" s="1459" t="s">
        <v>1998</v>
      </c>
      <c r="B68" s="1460">
        <v>5182</v>
      </c>
      <c r="C68" s="1460">
        <v>57137</v>
      </c>
      <c r="D68" s="1460">
        <v>1052</v>
      </c>
      <c r="E68" s="1460">
        <v>340</v>
      </c>
      <c r="F68" s="1462">
        <v>2490</v>
      </c>
      <c r="G68" s="1460">
        <v>35585</v>
      </c>
      <c r="H68" s="1460">
        <v>690</v>
      </c>
      <c r="I68" s="1461">
        <v>396</v>
      </c>
      <c r="J68" s="1460">
        <v>1251</v>
      </c>
      <c r="K68" s="1460">
        <v>13266</v>
      </c>
      <c r="L68" s="1460">
        <v>469</v>
      </c>
      <c r="M68" s="1460">
        <v>239</v>
      </c>
    </row>
    <row r="69" spans="1:17" ht="17.100000000000001" customHeight="1">
      <c r="A69" s="1459" t="s">
        <v>1997</v>
      </c>
      <c r="B69" s="1449">
        <v>5358</v>
      </c>
      <c r="C69" s="1449">
        <v>57286</v>
      </c>
      <c r="D69" s="1449">
        <v>1014</v>
      </c>
      <c r="E69" s="1449">
        <v>313</v>
      </c>
      <c r="F69" s="1457">
        <v>2589</v>
      </c>
      <c r="G69" s="1449">
        <v>38064</v>
      </c>
      <c r="H69" s="1449">
        <v>941</v>
      </c>
      <c r="I69" s="1449">
        <v>660</v>
      </c>
      <c r="J69" s="1457">
        <v>1466</v>
      </c>
      <c r="K69" s="1449">
        <v>14575</v>
      </c>
      <c r="L69" s="1449">
        <v>549</v>
      </c>
      <c r="M69" s="1449">
        <v>262</v>
      </c>
    </row>
    <row r="70" spans="1:17" ht="17.100000000000001" customHeight="1">
      <c r="A70" s="1459" t="s">
        <v>1996</v>
      </c>
      <c r="B70" s="1449">
        <v>4654</v>
      </c>
      <c r="C70" s="1449">
        <v>50982</v>
      </c>
      <c r="D70" s="1449">
        <v>1310</v>
      </c>
      <c r="E70" s="1449">
        <v>437</v>
      </c>
      <c r="F70" s="1457">
        <v>2593</v>
      </c>
      <c r="G70" s="1449">
        <v>37047</v>
      </c>
      <c r="H70" s="1449">
        <v>799</v>
      </c>
      <c r="I70" s="1449">
        <v>1023</v>
      </c>
      <c r="J70" s="1457">
        <v>1441</v>
      </c>
      <c r="K70" s="1449">
        <v>12840</v>
      </c>
      <c r="L70" s="1449">
        <v>1158</v>
      </c>
      <c r="M70" s="1449">
        <v>449</v>
      </c>
    </row>
    <row r="71" spans="1:17" ht="17.100000000000001" customHeight="1">
      <c r="A71" s="1459" t="s">
        <v>1995</v>
      </c>
      <c r="B71" s="1449">
        <v>4486</v>
      </c>
      <c r="C71" s="1449">
        <v>51132</v>
      </c>
      <c r="D71" s="1449">
        <v>1759</v>
      </c>
      <c r="E71" s="1449">
        <v>564</v>
      </c>
      <c r="F71" s="1457">
        <v>2959</v>
      </c>
      <c r="G71" s="1449">
        <v>37337</v>
      </c>
      <c r="H71" s="1449">
        <v>628</v>
      </c>
      <c r="I71" s="1449">
        <v>580</v>
      </c>
      <c r="J71" s="1457">
        <v>1398</v>
      </c>
      <c r="K71" s="1449">
        <v>13827</v>
      </c>
      <c r="L71" s="1449">
        <v>688</v>
      </c>
      <c r="M71" s="1449">
        <v>225</v>
      </c>
    </row>
    <row r="72" spans="1:17" ht="17.100000000000001" customHeight="1">
      <c r="A72" s="1459" t="s">
        <v>1994</v>
      </c>
      <c r="B72" s="1458">
        <v>4355</v>
      </c>
      <c r="C72" s="1449">
        <v>51376</v>
      </c>
      <c r="D72" s="1449">
        <v>2104</v>
      </c>
      <c r="E72" s="1449">
        <v>677</v>
      </c>
      <c r="F72" s="1457">
        <v>2885</v>
      </c>
      <c r="G72" s="1449">
        <v>31423</v>
      </c>
      <c r="H72" s="1449">
        <v>1213</v>
      </c>
      <c r="I72" s="1456">
        <v>857</v>
      </c>
      <c r="J72" s="1449">
        <v>1235</v>
      </c>
      <c r="K72" s="1449">
        <v>15323</v>
      </c>
      <c r="L72" s="1449">
        <v>815</v>
      </c>
      <c r="M72" s="1449">
        <v>283</v>
      </c>
    </row>
    <row r="73" spans="1:17" ht="17.100000000000001" customHeight="1">
      <c r="A73" s="1459" t="s">
        <v>1993</v>
      </c>
      <c r="B73" s="1458">
        <v>4532</v>
      </c>
      <c r="C73" s="1449">
        <v>54706</v>
      </c>
      <c r="D73" s="1449">
        <v>1688</v>
      </c>
      <c r="E73" s="1449">
        <v>492</v>
      </c>
      <c r="F73" s="1457">
        <v>3022</v>
      </c>
      <c r="G73" s="1449">
        <v>34448</v>
      </c>
      <c r="H73" s="1449">
        <v>1536</v>
      </c>
      <c r="I73" s="1456">
        <v>1717</v>
      </c>
      <c r="J73" s="1449">
        <v>1344</v>
      </c>
      <c r="K73" s="1449">
        <v>15732</v>
      </c>
      <c r="L73" s="1449">
        <v>1068</v>
      </c>
      <c r="M73" s="1449">
        <v>388</v>
      </c>
    </row>
    <row r="74" spans="1:17" ht="17.100000000000001" customHeight="1">
      <c r="A74" s="1459" t="s">
        <v>1992</v>
      </c>
      <c r="B74" s="1458">
        <v>4904</v>
      </c>
      <c r="C74" s="1449">
        <v>54353</v>
      </c>
      <c r="D74" s="1449">
        <v>1097</v>
      </c>
      <c r="E74" s="1449">
        <v>344</v>
      </c>
      <c r="F74" s="1457">
        <v>3060</v>
      </c>
      <c r="G74" s="1449">
        <v>36653</v>
      </c>
      <c r="H74" s="1449">
        <v>2034</v>
      </c>
      <c r="I74" s="1456">
        <v>1597</v>
      </c>
      <c r="J74" s="1449">
        <v>984</v>
      </c>
      <c r="K74" s="1449">
        <v>8950</v>
      </c>
      <c r="L74" s="1449">
        <v>826</v>
      </c>
      <c r="M74" s="1449">
        <v>321</v>
      </c>
    </row>
    <row r="75" spans="1:17" ht="17.100000000000001" customHeight="1">
      <c r="A75" s="1459" t="s">
        <v>1991</v>
      </c>
      <c r="B75" s="1458">
        <v>4903</v>
      </c>
      <c r="C75" s="1449">
        <v>52156</v>
      </c>
      <c r="D75" s="1449">
        <v>1242</v>
      </c>
      <c r="E75" s="1449">
        <v>434</v>
      </c>
      <c r="F75" s="1457">
        <v>3151</v>
      </c>
      <c r="G75" s="1449">
        <v>37682</v>
      </c>
      <c r="H75" s="1449">
        <v>2429</v>
      </c>
      <c r="I75" s="1456">
        <v>1969</v>
      </c>
      <c r="J75" s="1449">
        <v>519</v>
      </c>
      <c r="K75" s="1449">
        <v>4304</v>
      </c>
      <c r="L75" s="1449">
        <v>493</v>
      </c>
      <c r="M75" s="1449">
        <v>177</v>
      </c>
    </row>
    <row r="76" spans="1:17" ht="17.100000000000001" customHeight="1">
      <c r="A76" s="1459" t="s">
        <v>1990</v>
      </c>
      <c r="B76" s="1458">
        <v>4957</v>
      </c>
      <c r="C76" s="1449">
        <v>54960</v>
      </c>
      <c r="D76" s="1449">
        <v>1779</v>
      </c>
      <c r="E76" s="1449">
        <v>604</v>
      </c>
      <c r="F76" s="1457">
        <v>3309</v>
      </c>
      <c r="G76" s="1449">
        <v>37175</v>
      </c>
      <c r="H76" s="1449">
        <v>2243</v>
      </c>
      <c r="I76" s="1456">
        <v>1133</v>
      </c>
      <c r="J76" s="1457">
        <v>1063</v>
      </c>
      <c r="K76" s="1449">
        <v>9388</v>
      </c>
      <c r="L76" s="1449">
        <v>1235</v>
      </c>
      <c r="M76" s="1449">
        <v>407</v>
      </c>
    </row>
    <row r="77" spans="1:17" ht="17.100000000000001" customHeight="1">
      <c r="A77" s="1459" t="s">
        <v>1989</v>
      </c>
      <c r="B77" s="1458">
        <v>4966</v>
      </c>
      <c r="C77" s="1449">
        <v>54193</v>
      </c>
      <c r="D77" s="1449">
        <v>2206</v>
      </c>
      <c r="E77" s="1449">
        <v>767</v>
      </c>
      <c r="F77" s="1457">
        <v>3422</v>
      </c>
      <c r="G77" s="1449">
        <v>36108</v>
      </c>
      <c r="H77" s="1449">
        <v>1744</v>
      </c>
      <c r="I77" s="1456">
        <v>1617</v>
      </c>
      <c r="J77" s="1449">
        <v>1238</v>
      </c>
      <c r="K77" s="1449">
        <v>10835</v>
      </c>
      <c r="L77" s="1449">
        <v>1891</v>
      </c>
      <c r="M77" s="1449">
        <v>645</v>
      </c>
    </row>
    <row r="78" spans="1:17" ht="17.100000000000001" customHeight="1">
      <c r="A78" s="1459" t="s">
        <v>1988</v>
      </c>
      <c r="B78" s="1458">
        <v>4939</v>
      </c>
      <c r="C78" s="1449">
        <v>52551</v>
      </c>
      <c r="D78" s="1449">
        <v>2126</v>
      </c>
      <c r="E78" s="1449">
        <v>682</v>
      </c>
      <c r="F78" s="1457">
        <v>3380</v>
      </c>
      <c r="G78" s="1449">
        <v>33253</v>
      </c>
      <c r="H78" s="1449">
        <v>1917</v>
      </c>
      <c r="I78" s="1456">
        <v>1737</v>
      </c>
      <c r="J78" s="1449">
        <v>1743</v>
      </c>
      <c r="K78" s="1449">
        <v>15293</v>
      </c>
      <c r="L78" s="1449">
        <v>2746</v>
      </c>
      <c r="M78" s="1449">
        <v>986</v>
      </c>
    </row>
    <row r="79" spans="1:17" ht="17.100000000000001" customHeight="1" thickBot="1">
      <c r="A79" s="1455" t="s">
        <v>1522</v>
      </c>
      <c r="B79" s="1454">
        <v>4460</v>
      </c>
      <c r="C79" s="1451">
        <v>46454</v>
      </c>
      <c r="D79" s="1451">
        <v>1882</v>
      </c>
      <c r="E79" s="1453">
        <v>596</v>
      </c>
      <c r="F79" s="1452">
        <v>3327</v>
      </c>
      <c r="G79" s="1451">
        <v>33908</v>
      </c>
      <c r="H79" s="1451">
        <v>1353</v>
      </c>
      <c r="I79" s="1453">
        <v>1383</v>
      </c>
      <c r="J79" s="1452">
        <v>1567</v>
      </c>
      <c r="K79" s="1451">
        <v>13852</v>
      </c>
      <c r="L79" s="1451">
        <v>2874</v>
      </c>
      <c r="M79" s="1451">
        <v>1024</v>
      </c>
      <c r="Q79" s="1136"/>
    </row>
    <row r="80" spans="1:17" ht="12" customHeight="1">
      <c r="A80" s="1450"/>
      <c r="B80" s="1481"/>
      <c r="C80" s="1449"/>
      <c r="D80" s="1449"/>
      <c r="E80" s="1449"/>
      <c r="F80" s="1480"/>
      <c r="G80" s="1449"/>
      <c r="H80" s="1449"/>
      <c r="I80" s="1449"/>
      <c r="J80" s="1480"/>
      <c r="K80" s="1449"/>
      <c r="L80" s="1449"/>
      <c r="M80" s="1449"/>
    </row>
    <row r="81" spans="1:13" ht="12" customHeight="1" thickBot="1">
      <c r="A81" s="1450"/>
      <c r="B81" s="1449"/>
      <c r="C81" s="1449"/>
      <c r="D81" s="1449"/>
      <c r="E81" s="1449"/>
      <c r="F81" s="1449"/>
      <c r="G81" s="1449"/>
      <c r="H81" s="1449"/>
      <c r="I81" s="1449"/>
      <c r="J81" s="1449"/>
      <c r="K81" s="1449"/>
      <c r="L81" s="1449"/>
      <c r="M81" s="1449"/>
    </row>
    <row r="82" spans="1:13" ht="17.100000000000001" customHeight="1">
      <c r="A82" s="1476" t="s">
        <v>2016</v>
      </c>
      <c r="B82" s="2447" t="s">
        <v>2021</v>
      </c>
      <c r="C82" s="2442"/>
      <c r="D82" s="2442"/>
      <c r="E82" s="2443"/>
      <c r="F82" s="2441" t="s">
        <v>2020</v>
      </c>
      <c r="G82" s="2442"/>
      <c r="H82" s="2442"/>
      <c r="I82" s="2443"/>
      <c r="J82" s="2441" t="s">
        <v>2019</v>
      </c>
      <c r="K82" s="2442"/>
      <c r="L82" s="2442"/>
      <c r="M82" s="2442"/>
    </row>
    <row r="83" spans="1:13" ht="17.100000000000001" customHeight="1">
      <c r="A83" s="1475" t="s">
        <v>2014</v>
      </c>
      <c r="B83" s="2439" t="s">
        <v>2013</v>
      </c>
      <c r="C83" s="2440"/>
      <c r="D83" s="2439" t="s">
        <v>2012</v>
      </c>
      <c r="E83" s="2440"/>
      <c r="F83" s="2439" t="s">
        <v>2013</v>
      </c>
      <c r="G83" s="2440"/>
      <c r="H83" s="2439" t="s">
        <v>2012</v>
      </c>
      <c r="I83" s="2440"/>
      <c r="J83" s="2439" t="s">
        <v>2013</v>
      </c>
      <c r="K83" s="2440"/>
      <c r="L83" s="2439" t="s">
        <v>2012</v>
      </c>
      <c r="M83" s="2444"/>
    </row>
    <row r="84" spans="1:13" ht="17.100000000000001" customHeight="1" thickBot="1">
      <c r="A84" s="1474" t="s">
        <v>1298</v>
      </c>
      <c r="B84" s="1473" t="s">
        <v>2011</v>
      </c>
      <c r="C84" s="1472" t="s">
        <v>2009</v>
      </c>
      <c r="D84" s="1472" t="s">
        <v>2010</v>
      </c>
      <c r="E84" s="1472" t="s">
        <v>2009</v>
      </c>
      <c r="F84" s="1473" t="s">
        <v>2011</v>
      </c>
      <c r="G84" s="1472" t="s">
        <v>2009</v>
      </c>
      <c r="H84" s="1472" t="s">
        <v>2010</v>
      </c>
      <c r="I84" s="1472" t="s">
        <v>2009</v>
      </c>
      <c r="J84" s="1473" t="s">
        <v>2011</v>
      </c>
      <c r="K84" s="1472" t="s">
        <v>2009</v>
      </c>
      <c r="L84" s="1472" t="s">
        <v>2010</v>
      </c>
      <c r="M84" s="1471" t="s">
        <v>2009</v>
      </c>
    </row>
    <row r="85" spans="1:13" ht="17.100000000000001" customHeight="1">
      <c r="A85" s="1470" t="s">
        <v>2008</v>
      </c>
      <c r="B85" s="1460">
        <v>1406</v>
      </c>
      <c r="C85" s="1460">
        <v>7664</v>
      </c>
      <c r="D85" s="1460">
        <v>1907</v>
      </c>
      <c r="E85" s="1460">
        <v>602</v>
      </c>
      <c r="F85" s="1479">
        <v>3290</v>
      </c>
      <c r="G85" s="1466">
        <v>56512</v>
      </c>
      <c r="H85" s="1466">
        <v>415</v>
      </c>
      <c r="I85" s="1478">
        <v>191</v>
      </c>
      <c r="J85" s="1460">
        <v>3815</v>
      </c>
      <c r="K85" s="1460">
        <v>65640</v>
      </c>
      <c r="L85" s="1460">
        <v>16297</v>
      </c>
      <c r="M85" s="1460">
        <v>5750</v>
      </c>
    </row>
    <row r="86" spans="1:13" ht="17.100000000000001" customHeight="1">
      <c r="A86" s="1459" t="s">
        <v>2007</v>
      </c>
      <c r="B86" s="1460">
        <v>1407</v>
      </c>
      <c r="C86" s="1460">
        <v>8261</v>
      </c>
      <c r="D86" s="1460">
        <v>1323</v>
      </c>
      <c r="E86" s="1460">
        <v>457</v>
      </c>
      <c r="F86" s="1462">
        <v>3310</v>
      </c>
      <c r="G86" s="1460">
        <v>51964</v>
      </c>
      <c r="H86" s="1460">
        <v>374</v>
      </c>
      <c r="I86" s="1461">
        <v>173</v>
      </c>
      <c r="J86" s="1460">
        <v>3780</v>
      </c>
      <c r="K86" s="1460">
        <v>58742</v>
      </c>
      <c r="L86" s="1460">
        <v>17147</v>
      </c>
      <c r="M86" s="1460">
        <v>5822</v>
      </c>
    </row>
    <row r="87" spans="1:13" ht="17.100000000000001" customHeight="1">
      <c r="A87" s="1459" t="s">
        <v>2006</v>
      </c>
      <c r="B87" s="1460">
        <v>1239</v>
      </c>
      <c r="C87" s="1460">
        <v>8636</v>
      </c>
      <c r="D87" s="1460">
        <v>1117</v>
      </c>
      <c r="E87" s="1460">
        <v>361</v>
      </c>
      <c r="F87" s="1462">
        <v>3351</v>
      </c>
      <c r="G87" s="1460">
        <v>43721</v>
      </c>
      <c r="H87" s="1460">
        <v>962</v>
      </c>
      <c r="I87" s="1461">
        <v>321</v>
      </c>
      <c r="J87" s="1460">
        <v>3947</v>
      </c>
      <c r="K87" s="1460">
        <v>56936</v>
      </c>
      <c r="L87" s="1460">
        <v>16340</v>
      </c>
      <c r="M87" s="1460">
        <v>5681</v>
      </c>
    </row>
    <row r="88" spans="1:13" ht="17.100000000000001" customHeight="1">
      <c r="A88" s="1459" t="s">
        <v>2005</v>
      </c>
      <c r="B88" s="1460">
        <v>961</v>
      </c>
      <c r="C88" s="1460">
        <v>9636</v>
      </c>
      <c r="D88" s="1460">
        <v>1021</v>
      </c>
      <c r="E88" s="1460">
        <v>340</v>
      </c>
      <c r="F88" s="1462">
        <v>3628</v>
      </c>
      <c r="G88" s="1460">
        <v>46800</v>
      </c>
      <c r="H88" s="1460">
        <v>1298</v>
      </c>
      <c r="I88" s="1461">
        <v>448</v>
      </c>
      <c r="J88" s="1460">
        <v>4159</v>
      </c>
      <c r="K88" s="1460">
        <v>60157</v>
      </c>
      <c r="L88" s="1460">
        <v>12492</v>
      </c>
      <c r="M88" s="1460">
        <v>4341</v>
      </c>
    </row>
    <row r="89" spans="1:13" ht="17.100000000000001" customHeight="1">
      <c r="A89" s="1459" t="s">
        <v>2004</v>
      </c>
      <c r="B89" s="1460">
        <v>1063</v>
      </c>
      <c r="C89" s="1460">
        <v>10877</v>
      </c>
      <c r="D89" s="1460">
        <v>958</v>
      </c>
      <c r="E89" s="1460">
        <v>353</v>
      </c>
      <c r="F89" s="1462">
        <v>3792</v>
      </c>
      <c r="G89" s="1460">
        <v>48761</v>
      </c>
      <c r="H89" s="1460">
        <v>992</v>
      </c>
      <c r="I89" s="1461">
        <v>360</v>
      </c>
      <c r="J89" s="1460">
        <v>4208</v>
      </c>
      <c r="K89" s="1460">
        <v>62428</v>
      </c>
      <c r="L89" s="1460">
        <v>11569</v>
      </c>
      <c r="M89" s="1460">
        <v>3841</v>
      </c>
    </row>
    <row r="90" spans="1:13" ht="17.100000000000001" customHeight="1">
      <c r="A90" s="1459" t="s">
        <v>2003</v>
      </c>
      <c r="B90" s="1460">
        <v>1389</v>
      </c>
      <c r="C90" s="1460">
        <v>12599</v>
      </c>
      <c r="D90" s="1460">
        <v>1226</v>
      </c>
      <c r="E90" s="1460">
        <v>438</v>
      </c>
      <c r="F90" s="1462">
        <v>4005</v>
      </c>
      <c r="G90" s="1460">
        <v>52949</v>
      </c>
      <c r="H90" s="1460">
        <v>720</v>
      </c>
      <c r="I90" s="1461">
        <v>299</v>
      </c>
      <c r="J90" s="1460">
        <v>4297</v>
      </c>
      <c r="K90" s="1460">
        <v>62179</v>
      </c>
      <c r="L90" s="1460">
        <v>10600</v>
      </c>
      <c r="M90" s="1460">
        <v>3593</v>
      </c>
    </row>
    <row r="91" spans="1:13" ht="17.100000000000001" customHeight="1">
      <c r="A91" s="1459" t="s">
        <v>2002</v>
      </c>
      <c r="B91" s="1460">
        <v>1514</v>
      </c>
      <c r="C91" s="1460">
        <v>17971</v>
      </c>
      <c r="D91" s="1460">
        <v>1233</v>
      </c>
      <c r="E91" s="1460">
        <v>435</v>
      </c>
      <c r="F91" s="1462">
        <v>4042</v>
      </c>
      <c r="G91" s="1460">
        <v>54816</v>
      </c>
      <c r="H91" s="1460">
        <v>556</v>
      </c>
      <c r="I91" s="1461">
        <v>238</v>
      </c>
      <c r="J91" s="1460">
        <v>4435</v>
      </c>
      <c r="K91" s="1460">
        <v>65560</v>
      </c>
      <c r="L91" s="1460">
        <v>10889</v>
      </c>
      <c r="M91" s="1460">
        <v>3597</v>
      </c>
    </row>
    <row r="92" spans="1:13" ht="17.100000000000001" customHeight="1">
      <c r="A92" s="1459" t="s">
        <v>2001</v>
      </c>
      <c r="B92" s="1460">
        <v>1320</v>
      </c>
      <c r="C92" s="1460">
        <v>15159</v>
      </c>
      <c r="D92" s="1460">
        <v>1817</v>
      </c>
      <c r="E92" s="1460">
        <v>623</v>
      </c>
      <c r="F92" s="1462">
        <v>4209</v>
      </c>
      <c r="G92" s="1460">
        <v>54804</v>
      </c>
      <c r="H92" s="1460">
        <v>735</v>
      </c>
      <c r="I92" s="1461">
        <v>270</v>
      </c>
      <c r="J92" s="1460">
        <v>4696</v>
      </c>
      <c r="K92" s="1460">
        <v>74727</v>
      </c>
      <c r="L92" s="1460">
        <v>9893</v>
      </c>
      <c r="M92" s="1460">
        <v>3651</v>
      </c>
    </row>
    <row r="93" spans="1:13" ht="17.100000000000001" customHeight="1">
      <c r="A93" s="1459" t="s">
        <v>2000</v>
      </c>
      <c r="B93" s="1460">
        <v>1430</v>
      </c>
      <c r="C93" s="1460">
        <v>15227</v>
      </c>
      <c r="D93" s="1460">
        <v>2474</v>
      </c>
      <c r="E93" s="1460">
        <v>810</v>
      </c>
      <c r="F93" s="1462">
        <v>4204</v>
      </c>
      <c r="G93" s="1460">
        <v>52281</v>
      </c>
      <c r="H93" s="1460">
        <v>910</v>
      </c>
      <c r="I93" s="1461">
        <v>320</v>
      </c>
      <c r="J93" s="1460">
        <v>4307</v>
      </c>
      <c r="K93" s="1460">
        <v>66437</v>
      </c>
      <c r="L93" s="1460">
        <v>7790</v>
      </c>
      <c r="M93" s="1460">
        <v>2668</v>
      </c>
    </row>
    <row r="94" spans="1:13" ht="17.100000000000001" customHeight="1">
      <c r="A94" s="1459" t="s">
        <v>1999</v>
      </c>
      <c r="B94" s="1460">
        <v>1526</v>
      </c>
      <c r="C94" s="1460">
        <v>17223</v>
      </c>
      <c r="D94" s="1460">
        <v>2192</v>
      </c>
      <c r="E94" s="1460">
        <v>707</v>
      </c>
      <c r="F94" s="1462">
        <v>4812</v>
      </c>
      <c r="G94" s="1460">
        <v>57336</v>
      </c>
      <c r="H94" s="1460">
        <v>1903</v>
      </c>
      <c r="I94" s="1461">
        <v>667</v>
      </c>
      <c r="J94" s="1460">
        <v>4134</v>
      </c>
      <c r="K94" s="1460">
        <v>60046</v>
      </c>
      <c r="L94" s="1460">
        <v>8382</v>
      </c>
      <c r="M94" s="1460">
        <v>2700</v>
      </c>
    </row>
    <row r="95" spans="1:13" ht="17.100000000000001" customHeight="1">
      <c r="A95" s="1459" t="s">
        <v>1998</v>
      </c>
      <c r="B95" s="1460">
        <v>1529</v>
      </c>
      <c r="C95" s="1460">
        <v>16424</v>
      </c>
      <c r="D95" s="1460">
        <v>1792</v>
      </c>
      <c r="E95" s="1460">
        <v>610</v>
      </c>
      <c r="F95" s="1462">
        <v>4751</v>
      </c>
      <c r="G95" s="1460">
        <v>54720</v>
      </c>
      <c r="H95" s="1460">
        <v>3095</v>
      </c>
      <c r="I95" s="1461">
        <v>1179</v>
      </c>
      <c r="J95" s="1460">
        <v>4310</v>
      </c>
      <c r="K95" s="1460">
        <v>62904</v>
      </c>
      <c r="L95" s="1460">
        <v>8672</v>
      </c>
      <c r="M95" s="1460">
        <v>2714</v>
      </c>
    </row>
    <row r="96" spans="1:13" ht="17.100000000000001" customHeight="1">
      <c r="A96" s="1459" t="s">
        <v>1997</v>
      </c>
      <c r="B96" s="1449">
        <v>1545</v>
      </c>
      <c r="C96" s="1449">
        <v>16085</v>
      </c>
      <c r="D96" s="1449">
        <v>1686</v>
      </c>
      <c r="E96" s="1449">
        <v>615</v>
      </c>
      <c r="F96" s="1457">
        <v>4871</v>
      </c>
      <c r="G96" s="1449">
        <v>60286</v>
      </c>
      <c r="H96" s="1449">
        <v>5443</v>
      </c>
      <c r="I96" s="1449">
        <v>2054</v>
      </c>
      <c r="J96" s="1457">
        <v>4113</v>
      </c>
      <c r="K96" s="1449">
        <v>60653</v>
      </c>
      <c r="L96" s="1449">
        <v>9353</v>
      </c>
      <c r="M96" s="1449">
        <v>3023</v>
      </c>
    </row>
    <row r="97" spans="1:17" ht="17.100000000000001" customHeight="1">
      <c r="A97" s="1459" t="s">
        <v>1996</v>
      </c>
      <c r="B97" s="1449">
        <v>1501</v>
      </c>
      <c r="C97" s="1449">
        <v>16458</v>
      </c>
      <c r="D97" s="1449">
        <v>1874</v>
      </c>
      <c r="E97" s="1449">
        <v>599</v>
      </c>
      <c r="F97" s="1457">
        <v>4667</v>
      </c>
      <c r="G97" s="1449">
        <v>60363</v>
      </c>
      <c r="H97" s="1449">
        <v>5788</v>
      </c>
      <c r="I97" s="1449">
        <v>2305</v>
      </c>
      <c r="J97" s="1457">
        <v>3959</v>
      </c>
      <c r="K97" s="1449">
        <v>58342</v>
      </c>
      <c r="L97" s="1449">
        <v>9278</v>
      </c>
      <c r="M97" s="1449">
        <v>2937</v>
      </c>
    </row>
    <row r="98" spans="1:17" ht="17.100000000000001" customHeight="1">
      <c r="A98" s="1459" t="s">
        <v>1995</v>
      </c>
      <c r="B98" s="1449">
        <v>1124</v>
      </c>
      <c r="C98" s="1449">
        <v>11732</v>
      </c>
      <c r="D98" s="1449">
        <v>1825</v>
      </c>
      <c r="E98" s="1449">
        <v>611</v>
      </c>
      <c r="F98" s="1457">
        <v>4277</v>
      </c>
      <c r="G98" s="1449">
        <v>49960</v>
      </c>
      <c r="H98" s="1449">
        <v>4774</v>
      </c>
      <c r="I98" s="1449">
        <v>1979</v>
      </c>
      <c r="J98" s="1457">
        <v>3756</v>
      </c>
      <c r="K98" s="1449">
        <v>53890</v>
      </c>
      <c r="L98" s="1449">
        <v>10021</v>
      </c>
      <c r="M98" s="1449">
        <v>3741</v>
      </c>
    </row>
    <row r="99" spans="1:17" ht="17.100000000000001" customHeight="1">
      <c r="A99" s="1459" t="s">
        <v>1994</v>
      </c>
      <c r="B99" s="1458">
        <v>1020</v>
      </c>
      <c r="C99" s="1449">
        <v>10772</v>
      </c>
      <c r="D99" s="1449">
        <v>1192</v>
      </c>
      <c r="E99" s="1449">
        <v>411</v>
      </c>
      <c r="F99" s="1457">
        <v>4189</v>
      </c>
      <c r="G99" s="1449">
        <v>49169</v>
      </c>
      <c r="H99" s="1449">
        <v>4679</v>
      </c>
      <c r="I99" s="1456">
        <v>2282</v>
      </c>
      <c r="J99" s="1449">
        <v>4118</v>
      </c>
      <c r="K99" s="1449">
        <v>56933</v>
      </c>
      <c r="L99" s="1449">
        <v>12247</v>
      </c>
      <c r="M99" s="1449">
        <v>4582</v>
      </c>
    </row>
    <row r="100" spans="1:17" ht="17.100000000000001" customHeight="1">
      <c r="A100" s="1459" t="s">
        <v>1993</v>
      </c>
      <c r="B100" s="1458">
        <v>1025</v>
      </c>
      <c r="C100" s="1449">
        <v>11118</v>
      </c>
      <c r="D100" s="1449">
        <v>1260</v>
      </c>
      <c r="E100" s="1449">
        <v>425</v>
      </c>
      <c r="F100" s="1457">
        <v>4087</v>
      </c>
      <c r="G100" s="1449">
        <v>50659</v>
      </c>
      <c r="H100" s="1449">
        <v>5797</v>
      </c>
      <c r="I100" s="1456">
        <v>2099</v>
      </c>
      <c r="J100" s="1449">
        <v>4774</v>
      </c>
      <c r="K100" s="1449">
        <v>58513</v>
      </c>
      <c r="L100" s="1449">
        <v>11084</v>
      </c>
      <c r="M100" s="1449">
        <v>4036</v>
      </c>
    </row>
    <row r="101" spans="1:17" ht="17.100000000000001" customHeight="1">
      <c r="A101" s="1459" t="s">
        <v>1992</v>
      </c>
      <c r="B101" s="1458">
        <v>1154</v>
      </c>
      <c r="C101" s="1449">
        <v>12387</v>
      </c>
      <c r="D101" s="1449">
        <v>1104</v>
      </c>
      <c r="E101" s="1449">
        <v>368</v>
      </c>
      <c r="F101" s="1457">
        <v>4309</v>
      </c>
      <c r="G101" s="1449">
        <v>52767</v>
      </c>
      <c r="H101" s="1449">
        <v>5583</v>
      </c>
      <c r="I101" s="1456">
        <v>2180</v>
      </c>
      <c r="J101" s="1449">
        <v>4118</v>
      </c>
      <c r="K101" s="1449">
        <v>59922</v>
      </c>
      <c r="L101" s="1449">
        <v>10531</v>
      </c>
      <c r="M101" s="1449">
        <v>3669</v>
      </c>
    </row>
    <row r="102" spans="1:17" ht="17.100000000000001" customHeight="1">
      <c r="A102" s="1459" t="s">
        <v>1991</v>
      </c>
      <c r="B102" s="1458">
        <v>1161</v>
      </c>
      <c r="C102" s="1449">
        <v>11207</v>
      </c>
      <c r="D102" s="1449">
        <v>742</v>
      </c>
      <c r="E102" s="1449">
        <v>265</v>
      </c>
      <c r="F102" s="1457">
        <v>4261</v>
      </c>
      <c r="G102" s="1449">
        <v>54116</v>
      </c>
      <c r="H102" s="1449">
        <v>5235</v>
      </c>
      <c r="I102" s="1456">
        <v>2093</v>
      </c>
      <c r="J102" s="1449">
        <v>4243</v>
      </c>
      <c r="K102" s="1449">
        <v>57546</v>
      </c>
      <c r="L102" s="1449">
        <v>10559</v>
      </c>
      <c r="M102" s="1449">
        <v>3656</v>
      </c>
    </row>
    <row r="103" spans="1:17" ht="17.100000000000001" customHeight="1">
      <c r="A103" s="1459" t="s">
        <v>1990</v>
      </c>
      <c r="B103" s="1458">
        <v>1073</v>
      </c>
      <c r="C103" s="1449">
        <v>12986</v>
      </c>
      <c r="D103" s="1449">
        <v>440</v>
      </c>
      <c r="E103" s="1449">
        <v>176</v>
      </c>
      <c r="F103" s="1457">
        <v>5050</v>
      </c>
      <c r="G103" s="1449">
        <v>53005</v>
      </c>
      <c r="H103" s="1449">
        <v>6521</v>
      </c>
      <c r="I103" s="1456">
        <v>2416</v>
      </c>
      <c r="J103" s="1449">
        <v>4416</v>
      </c>
      <c r="K103" s="1449">
        <v>57424</v>
      </c>
      <c r="L103" s="1449">
        <v>10817</v>
      </c>
      <c r="M103" s="1449">
        <v>3626</v>
      </c>
    </row>
    <row r="104" spans="1:17" ht="17.100000000000001" customHeight="1">
      <c r="A104" s="1459" t="s">
        <v>1989</v>
      </c>
      <c r="B104" s="1458">
        <v>965</v>
      </c>
      <c r="C104" s="1449">
        <v>12916</v>
      </c>
      <c r="D104" s="1449">
        <v>741</v>
      </c>
      <c r="E104" s="1449">
        <v>269</v>
      </c>
      <c r="F104" s="1457">
        <v>5217</v>
      </c>
      <c r="G104" s="1449">
        <v>54782</v>
      </c>
      <c r="H104" s="1449">
        <v>7342</v>
      </c>
      <c r="I104" s="1456">
        <v>2665</v>
      </c>
      <c r="J104" s="1449">
        <v>4455</v>
      </c>
      <c r="K104" s="1449">
        <v>66823</v>
      </c>
      <c r="L104" s="1449">
        <v>9918</v>
      </c>
      <c r="M104" s="1449">
        <v>6811</v>
      </c>
    </row>
    <row r="105" spans="1:17" ht="17.100000000000001" customHeight="1">
      <c r="A105" s="1459" t="s">
        <v>1988</v>
      </c>
      <c r="B105" s="1458">
        <v>271</v>
      </c>
      <c r="C105" s="1449">
        <v>3688</v>
      </c>
      <c r="D105" s="1449">
        <v>144</v>
      </c>
      <c r="E105" s="1449">
        <v>58</v>
      </c>
      <c r="F105" s="1457">
        <v>4705</v>
      </c>
      <c r="G105" s="1449">
        <v>54486</v>
      </c>
      <c r="H105" s="1449">
        <v>7522</v>
      </c>
      <c r="I105" s="1456">
        <v>2774</v>
      </c>
      <c r="J105" s="1449">
        <v>4166</v>
      </c>
      <c r="K105" s="1449">
        <v>60061</v>
      </c>
      <c r="L105" s="1449">
        <v>8871</v>
      </c>
      <c r="M105" s="1449">
        <v>6259</v>
      </c>
    </row>
    <row r="106" spans="1:17" ht="17.100000000000001" customHeight="1" thickBot="1">
      <c r="A106" s="1455" t="s">
        <v>1522</v>
      </c>
      <c r="B106" s="1454">
        <v>844</v>
      </c>
      <c r="C106" s="1451">
        <v>12463</v>
      </c>
      <c r="D106" s="1451">
        <v>1309</v>
      </c>
      <c r="E106" s="1453">
        <v>391</v>
      </c>
      <c r="F106" s="1452">
        <v>4680</v>
      </c>
      <c r="G106" s="1451">
        <v>52526</v>
      </c>
      <c r="H106" s="1451">
        <v>7476</v>
      </c>
      <c r="I106" s="1453">
        <v>2792</v>
      </c>
      <c r="J106" s="1452">
        <v>3861</v>
      </c>
      <c r="K106" s="1451">
        <v>54361</v>
      </c>
      <c r="L106" s="1451">
        <v>8982</v>
      </c>
      <c r="M106" s="1451">
        <v>6484</v>
      </c>
      <c r="Q106" s="1136"/>
    </row>
    <row r="107" spans="1:17" ht="12" customHeight="1" thickBot="1">
      <c r="J107" s="1136"/>
      <c r="K107" s="1136"/>
      <c r="L107" s="1136"/>
      <c r="M107" s="1136"/>
    </row>
    <row r="108" spans="1:17" ht="17.100000000000001" customHeight="1">
      <c r="A108" s="1476" t="s">
        <v>2016</v>
      </c>
      <c r="B108" s="2441" t="s">
        <v>2018</v>
      </c>
      <c r="C108" s="2442"/>
      <c r="D108" s="2442"/>
      <c r="E108" s="2443"/>
      <c r="F108" s="2441" t="s">
        <v>2017</v>
      </c>
      <c r="G108" s="2442"/>
      <c r="H108" s="2442"/>
      <c r="I108" s="2443"/>
      <c r="J108" s="2441" t="s">
        <v>74</v>
      </c>
      <c r="K108" s="2442"/>
      <c r="L108" s="2442"/>
      <c r="M108" s="2442"/>
    </row>
    <row r="109" spans="1:17" ht="17.100000000000001" customHeight="1">
      <c r="A109" s="1475" t="s">
        <v>2014</v>
      </c>
      <c r="B109" s="2439" t="s">
        <v>2013</v>
      </c>
      <c r="C109" s="2440"/>
      <c r="D109" s="2439" t="s">
        <v>2012</v>
      </c>
      <c r="E109" s="2440"/>
      <c r="F109" s="2439" t="s">
        <v>2013</v>
      </c>
      <c r="G109" s="2440"/>
      <c r="H109" s="2439" t="s">
        <v>2012</v>
      </c>
      <c r="I109" s="2440"/>
      <c r="J109" s="2439" t="s">
        <v>2013</v>
      </c>
      <c r="K109" s="2440"/>
      <c r="L109" s="2439" t="s">
        <v>2012</v>
      </c>
      <c r="M109" s="2444"/>
    </row>
    <row r="110" spans="1:17" ht="17.100000000000001" customHeight="1" thickBot="1">
      <c r="A110" s="1474" t="s">
        <v>1298</v>
      </c>
      <c r="B110" s="1473" t="s">
        <v>2011</v>
      </c>
      <c r="C110" s="1472" t="s">
        <v>2009</v>
      </c>
      <c r="D110" s="1472" t="s">
        <v>2010</v>
      </c>
      <c r="E110" s="1472" t="s">
        <v>2009</v>
      </c>
      <c r="F110" s="1473" t="s">
        <v>2011</v>
      </c>
      <c r="G110" s="1472" t="s">
        <v>2009</v>
      </c>
      <c r="H110" s="1472" t="s">
        <v>2010</v>
      </c>
      <c r="I110" s="1472" t="s">
        <v>2009</v>
      </c>
      <c r="J110" s="1473" t="s">
        <v>2011</v>
      </c>
      <c r="K110" s="1472" t="s">
        <v>2009</v>
      </c>
      <c r="L110" s="1472" t="s">
        <v>2010</v>
      </c>
      <c r="M110" s="1471" t="s">
        <v>2009</v>
      </c>
    </row>
    <row r="111" spans="1:17" ht="17.100000000000001" customHeight="1">
      <c r="A111" s="1470" t="s">
        <v>2008</v>
      </c>
      <c r="B111" s="1460">
        <v>1253</v>
      </c>
      <c r="C111" s="1460">
        <v>15207</v>
      </c>
      <c r="D111" s="1460">
        <v>1668</v>
      </c>
      <c r="E111" s="1460">
        <v>676</v>
      </c>
      <c r="F111" s="1479">
        <v>1718</v>
      </c>
      <c r="G111" s="1466">
        <v>25506</v>
      </c>
      <c r="H111" s="1466">
        <v>578</v>
      </c>
      <c r="I111" s="1478">
        <v>217</v>
      </c>
      <c r="J111" s="1460">
        <v>804</v>
      </c>
      <c r="K111" s="1460">
        <v>11604</v>
      </c>
      <c r="L111" s="1460">
        <v>30200</v>
      </c>
      <c r="M111" s="1460">
        <v>21753</v>
      </c>
    </row>
    <row r="112" spans="1:17" ht="17.100000000000001" customHeight="1">
      <c r="A112" s="1459" t="s">
        <v>2007</v>
      </c>
      <c r="B112" s="1460">
        <v>1372</v>
      </c>
      <c r="C112" s="1460">
        <v>16456</v>
      </c>
      <c r="D112" s="1460">
        <v>1945</v>
      </c>
      <c r="E112" s="1460">
        <v>776</v>
      </c>
      <c r="F112" s="1462">
        <v>1727</v>
      </c>
      <c r="G112" s="1460">
        <v>23599</v>
      </c>
      <c r="H112" s="1460">
        <v>627</v>
      </c>
      <c r="I112" s="1461">
        <v>234</v>
      </c>
      <c r="J112" s="1460">
        <v>986</v>
      </c>
      <c r="K112" s="1460">
        <v>12732</v>
      </c>
      <c r="L112" s="1460">
        <v>30768</v>
      </c>
      <c r="M112" s="1460">
        <v>22269</v>
      </c>
    </row>
    <row r="113" spans="1:13" ht="17.100000000000001" customHeight="1">
      <c r="A113" s="1459" t="s">
        <v>2006</v>
      </c>
      <c r="B113" s="1460">
        <v>1483</v>
      </c>
      <c r="C113" s="1460">
        <v>17502</v>
      </c>
      <c r="D113" s="1460">
        <v>1907</v>
      </c>
      <c r="E113" s="1460">
        <v>851</v>
      </c>
      <c r="F113" s="1462">
        <v>1811</v>
      </c>
      <c r="G113" s="1460">
        <v>25404</v>
      </c>
      <c r="H113" s="1460">
        <v>799</v>
      </c>
      <c r="I113" s="1461">
        <v>289</v>
      </c>
      <c r="J113" s="1460">
        <v>1004</v>
      </c>
      <c r="K113" s="1460">
        <v>17873</v>
      </c>
      <c r="L113" s="1460">
        <v>24197</v>
      </c>
      <c r="M113" s="1460">
        <v>7428</v>
      </c>
    </row>
    <row r="114" spans="1:13" ht="17.100000000000001" customHeight="1">
      <c r="A114" s="1459" t="s">
        <v>2005</v>
      </c>
      <c r="B114" s="1460">
        <v>1491</v>
      </c>
      <c r="C114" s="1460">
        <v>16686</v>
      </c>
      <c r="D114" s="1460">
        <v>1686</v>
      </c>
      <c r="E114" s="1460">
        <v>734</v>
      </c>
      <c r="F114" s="1462">
        <v>1948</v>
      </c>
      <c r="G114" s="1460">
        <v>26436</v>
      </c>
      <c r="H114" s="1460">
        <v>785</v>
      </c>
      <c r="I114" s="1461">
        <v>297</v>
      </c>
      <c r="J114" s="1460">
        <v>1087</v>
      </c>
      <c r="K114" s="1460">
        <v>17862</v>
      </c>
      <c r="L114" s="1460">
        <v>24702</v>
      </c>
      <c r="M114" s="1460">
        <v>18699</v>
      </c>
    </row>
    <row r="115" spans="1:13" ht="17.100000000000001" customHeight="1">
      <c r="A115" s="1459" t="s">
        <v>2004</v>
      </c>
      <c r="B115" s="1460">
        <v>1591</v>
      </c>
      <c r="C115" s="1460">
        <v>16619</v>
      </c>
      <c r="D115" s="1460">
        <v>1123</v>
      </c>
      <c r="E115" s="1460">
        <v>513</v>
      </c>
      <c r="F115" s="1462">
        <v>1928</v>
      </c>
      <c r="G115" s="1460">
        <v>23695</v>
      </c>
      <c r="H115" s="1460">
        <v>1043</v>
      </c>
      <c r="I115" s="1461">
        <v>382</v>
      </c>
      <c r="J115" s="1460">
        <v>1148</v>
      </c>
      <c r="K115" s="1460">
        <v>19545</v>
      </c>
      <c r="L115" s="1460">
        <v>28717</v>
      </c>
      <c r="M115" s="1460">
        <v>21033</v>
      </c>
    </row>
    <row r="116" spans="1:13" ht="17.100000000000001" customHeight="1">
      <c r="A116" s="1459" t="s">
        <v>2003</v>
      </c>
      <c r="B116" s="1460">
        <v>1320</v>
      </c>
      <c r="C116" s="1460">
        <v>14400</v>
      </c>
      <c r="D116" s="1460">
        <v>1800</v>
      </c>
      <c r="E116" s="1460">
        <v>740</v>
      </c>
      <c r="F116" s="1462">
        <v>2241</v>
      </c>
      <c r="G116" s="1460">
        <v>27081</v>
      </c>
      <c r="H116" s="1460">
        <v>846</v>
      </c>
      <c r="I116" s="1461">
        <v>309</v>
      </c>
      <c r="J116" s="1460">
        <v>1183</v>
      </c>
      <c r="K116" s="1460">
        <v>20272</v>
      </c>
      <c r="L116" s="1460">
        <v>45093</v>
      </c>
      <c r="M116" s="1460">
        <v>24953</v>
      </c>
    </row>
    <row r="117" spans="1:13" ht="17.100000000000001" customHeight="1">
      <c r="A117" s="1459" t="s">
        <v>2002</v>
      </c>
      <c r="B117" s="1460">
        <v>1371</v>
      </c>
      <c r="C117" s="1460">
        <v>14591</v>
      </c>
      <c r="D117" s="1460">
        <v>1504</v>
      </c>
      <c r="E117" s="1460">
        <v>931</v>
      </c>
      <c r="F117" s="1462">
        <v>1800</v>
      </c>
      <c r="G117" s="1460">
        <v>26413</v>
      </c>
      <c r="H117" s="1460">
        <v>871</v>
      </c>
      <c r="I117" s="1461">
        <v>293</v>
      </c>
      <c r="J117" s="1460">
        <v>1436</v>
      </c>
      <c r="K117" s="1460">
        <v>22940</v>
      </c>
      <c r="L117" s="1460">
        <v>55011</v>
      </c>
      <c r="M117" s="1460">
        <v>30443</v>
      </c>
    </row>
    <row r="118" spans="1:13" ht="17.100000000000001" customHeight="1">
      <c r="A118" s="1459" t="s">
        <v>2001</v>
      </c>
      <c r="B118" s="1460">
        <v>1541</v>
      </c>
      <c r="C118" s="1460">
        <v>15436</v>
      </c>
      <c r="D118" s="1460">
        <v>1389</v>
      </c>
      <c r="E118" s="1460">
        <v>703</v>
      </c>
      <c r="F118" s="1462">
        <v>2400</v>
      </c>
      <c r="G118" s="1460">
        <v>33487</v>
      </c>
      <c r="H118" s="1460">
        <v>1284</v>
      </c>
      <c r="I118" s="1461">
        <v>3155</v>
      </c>
      <c r="J118" s="1460">
        <v>1456</v>
      </c>
      <c r="K118" s="1460">
        <v>22947</v>
      </c>
      <c r="L118" s="1460">
        <v>66098</v>
      </c>
      <c r="M118" s="1460">
        <v>18916</v>
      </c>
    </row>
    <row r="119" spans="1:13" ht="17.100000000000001" customHeight="1">
      <c r="A119" s="1459" t="s">
        <v>2000</v>
      </c>
      <c r="B119" s="1460">
        <v>1769</v>
      </c>
      <c r="C119" s="1460">
        <v>17301</v>
      </c>
      <c r="D119" s="1460">
        <v>1421</v>
      </c>
      <c r="E119" s="1460">
        <v>654</v>
      </c>
      <c r="F119" s="1462">
        <v>2570</v>
      </c>
      <c r="G119" s="1460">
        <v>29905</v>
      </c>
      <c r="H119" s="1460">
        <v>1245</v>
      </c>
      <c r="I119" s="1461">
        <v>749</v>
      </c>
      <c r="J119" s="1460">
        <v>1440</v>
      </c>
      <c r="K119" s="1460">
        <v>20368</v>
      </c>
      <c r="L119" s="1460">
        <v>76453</v>
      </c>
      <c r="M119" s="1460">
        <v>19852</v>
      </c>
    </row>
    <row r="120" spans="1:13" ht="17.100000000000001" customHeight="1">
      <c r="A120" s="1459" t="s">
        <v>1999</v>
      </c>
      <c r="B120" s="1460">
        <v>1696</v>
      </c>
      <c r="C120" s="1460">
        <v>16176</v>
      </c>
      <c r="D120" s="1460">
        <v>1000</v>
      </c>
      <c r="E120" s="1460">
        <v>455</v>
      </c>
      <c r="F120" s="1462">
        <v>2592</v>
      </c>
      <c r="G120" s="1460">
        <v>30515</v>
      </c>
      <c r="H120" s="1460">
        <v>1365</v>
      </c>
      <c r="I120" s="1461">
        <v>568</v>
      </c>
      <c r="J120" s="1460">
        <v>1455</v>
      </c>
      <c r="K120" s="1460">
        <v>20871</v>
      </c>
      <c r="L120" s="1460">
        <v>80881</v>
      </c>
      <c r="M120" s="1460">
        <v>22273</v>
      </c>
    </row>
    <row r="121" spans="1:13" ht="17.100000000000001" customHeight="1">
      <c r="A121" s="1459" t="s">
        <v>1998</v>
      </c>
      <c r="B121" s="1460">
        <v>1823</v>
      </c>
      <c r="C121" s="1460">
        <v>17575</v>
      </c>
      <c r="D121" s="1460">
        <v>1090</v>
      </c>
      <c r="E121" s="1460">
        <v>490</v>
      </c>
      <c r="F121" s="1462">
        <v>2681</v>
      </c>
      <c r="G121" s="1460">
        <v>28773</v>
      </c>
      <c r="H121" s="1460">
        <v>933</v>
      </c>
      <c r="I121" s="1461">
        <v>445</v>
      </c>
      <c r="J121" s="1460">
        <v>1462</v>
      </c>
      <c r="K121" s="1460">
        <v>21281</v>
      </c>
      <c r="L121" s="1460">
        <v>68240</v>
      </c>
      <c r="M121" s="1460">
        <v>16478</v>
      </c>
    </row>
    <row r="122" spans="1:13" ht="17.100000000000001" customHeight="1">
      <c r="A122" s="1459" t="s">
        <v>1997</v>
      </c>
      <c r="B122" s="1449">
        <v>1781</v>
      </c>
      <c r="C122" s="1449">
        <v>16283</v>
      </c>
      <c r="D122" s="1449">
        <v>1457</v>
      </c>
      <c r="E122" s="1449">
        <v>622</v>
      </c>
      <c r="F122" s="1457">
        <v>2452</v>
      </c>
      <c r="G122" s="1449">
        <v>30007</v>
      </c>
      <c r="H122" s="1449">
        <v>980</v>
      </c>
      <c r="I122" s="1449">
        <v>474</v>
      </c>
      <c r="J122" s="1457">
        <v>1492</v>
      </c>
      <c r="K122" s="1449">
        <v>25036</v>
      </c>
      <c r="L122" s="1449">
        <v>79364</v>
      </c>
      <c r="M122" s="1449">
        <v>17587</v>
      </c>
    </row>
    <row r="123" spans="1:13" ht="17.100000000000001" customHeight="1">
      <c r="A123" s="1459" t="s">
        <v>1996</v>
      </c>
      <c r="B123" s="1449">
        <v>1852</v>
      </c>
      <c r="C123" s="1449">
        <v>17344</v>
      </c>
      <c r="D123" s="1449">
        <v>1112</v>
      </c>
      <c r="E123" s="1449">
        <v>514</v>
      </c>
      <c r="F123" s="1457">
        <v>2210</v>
      </c>
      <c r="G123" s="1449">
        <v>27440</v>
      </c>
      <c r="H123" s="1449">
        <v>1073</v>
      </c>
      <c r="I123" s="1449">
        <v>509</v>
      </c>
      <c r="J123" s="1457">
        <v>1510</v>
      </c>
      <c r="K123" s="1449">
        <v>20491</v>
      </c>
      <c r="L123" s="1449">
        <v>75554</v>
      </c>
      <c r="M123" s="1449">
        <v>17369</v>
      </c>
    </row>
    <row r="124" spans="1:13" ht="17.100000000000001" customHeight="1">
      <c r="A124" s="1459" t="s">
        <v>1995</v>
      </c>
      <c r="B124" s="1449">
        <v>1917</v>
      </c>
      <c r="C124" s="1449">
        <v>16799</v>
      </c>
      <c r="D124" s="1449">
        <v>1281</v>
      </c>
      <c r="E124" s="1449">
        <v>592</v>
      </c>
      <c r="F124" s="1457">
        <v>1859</v>
      </c>
      <c r="G124" s="1449">
        <v>23716</v>
      </c>
      <c r="H124" s="1449">
        <v>984</v>
      </c>
      <c r="I124" s="1449">
        <v>469</v>
      </c>
      <c r="J124" s="1457">
        <v>1351</v>
      </c>
      <c r="K124" s="1449">
        <v>19282</v>
      </c>
      <c r="L124" s="1449">
        <v>71154</v>
      </c>
      <c r="M124" s="1449">
        <v>14752</v>
      </c>
    </row>
    <row r="125" spans="1:13" ht="17.100000000000001" customHeight="1">
      <c r="A125" s="1459" t="s">
        <v>1994</v>
      </c>
      <c r="B125" s="1458">
        <v>1850</v>
      </c>
      <c r="C125" s="1449">
        <v>17713</v>
      </c>
      <c r="D125" s="1449">
        <v>1088</v>
      </c>
      <c r="E125" s="1449">
        <v>508</v>
      </c>
      <c r="F125" s="1457">
        <v>1914</v>
      </c>
      <c r="G125" s="1449">
        <v>23123</v>
      </c>
      <c r="H125" s="1449">
        <v>1163</v>
      </c>
      <c r="I125" s="1456">
        <v>561</v>
      </c>
      <c r="J125" s="1449">
        <v>1137</v>
      </c>
      <c r="K125" s="1449">
        <v>15262</v>
      </c>
      <c r="L125" s="1449">
        <v>64768</v>
      </c>
      <c r="M125" s="1449">
        <v>13581</v>
      </c>
    </row>
    <row r="126" spans="1:13" ht="17.100000000000001" customHeight="1">
      <c r="A126" s="1459" t="s">
        <v>1993</v>
      </c>
      <c r="B126" s="1458">
        <v>1711</v>
      </c>
      <c r="C126" s="1449">
        <v>16030</v>
      </c>
      <c r="D126" s="1449">
        <v>1271</v>
      </c>
      <c r="E126" s="1449">
        <v>615</v>
      </c>
      <c r="F126" s="1457">
        <v>1929</v>
      </c>
      <c r="G126" s="1449">
        <v>23324</v>
      </c>
      <c r="H126" s="1449">
        <v>1479</v>
      </c>
      <c r="I126" s="1456">
        <v>743</v>
      </c>
      <c r="J126" s="1449">
        <v>1165</v>
      </c>
      <c r="K126" s="1449">
        <v>17244</v>
      </c>
      <c r="L126" s="1449">
        <v>66724</v>
      </c>
      <c r="M126" s="1449">
        <v>14696</v>
      </c>
    </row>
    <row r="127" spans="1:13" ht="17.100000000000001" customHeight="1">
      <c r="A127" s="1459" t="s">
        <v>1992</v>
      </c>
      <c r="B127" s="1458">
        <v>1688</v>
      </c>
      <c r="C127" s="1449">
        <v>15760</v>
      </c>
      <c r="D127" s="1449">
        <v>862</v>
      </c>
      <c r="E127" s="1449">
        <v>476</v>
      </c>
      <c r="F127" s="1457">
        <v>1946</v>
      </c>
      <c r="G127" s="1449">
        <v>23831</v>
      </c>
      <c r="H127" s="1449">
        <v>1831</v>
      </c>
      <c r="I127" s="1456">
        <v>862</v>
      </c>
      <c r="J127" s="1449">
        <v>1065</v>
      </c>
      <c r="K127" s="1449">
        <v>18812</v>
      </c>
      <c r="L127" s="1449">
        <v>61528</v>
      </c>
      <c r="M127" s="1449">
        <v>14162</v>
      </c>
    </row>
    <row r="128" spans="1:13" ht="17.100000000000001" customHeight="1">
      <c r="A128" s="1459" t="s">
        <v>1991</v>
      </c>
      <c r="B128" s="1458">
        <v>1730</v>
      </c>
      <c r="C128" s="1449">
        <v>16024</v>
      </c>
      <c r="D128" s="1449">
        <v>1431</v>
      </c>
      <c r="E128" s="1449">
        <v>816</v>
      </c>
      <c r="F128" s="1457">
        <v>2055</v>
      </c>
      <c r="G128" s="1449">
        <v>25189</v>
      </c>
      <c r="H128" s="1449">
        <v>1545</v>
      </c>
      <c r="I128" s="1456">
        <v>796</v>
      </c>
      <c r="J128" s="1449">
        <v>1190</v>
      </c>
      <c r="K128" s="1449">
        <v>16576</v>
      </c>
      <c r="L128" s="1449">
        <v>61793</v>
      </c>
      <c r="M128" s="1449">
        <v>14070</v>
      </c>
    </row>
    <row r="129" spans="1:17" ht="17.100000000000001" customHeight="1">
      <c r="A129" s="1459" t="s">
        <v>1990</v>
      </c>
      <c r="B129" s="1458">
        <v>1713</v>
      </c>
      <c r="C129" s="1449">
        <v>16895</v>
      </c>
      <c r="D129" s="1449">
        <v>1706</v>
      </c>
      <c r="E129" s="1449">
        <v>1089</v>
      </c>
      <c r="F129" s="1457">
        <v>1921</v>
      </c>
      <c r="G129" s="1449">
        <v>23166</v>
      </c>
      <c r="H129" s="1449">
        <v>1005</v>
      </c>
      <c r="I129" s="1456">
        <v>451</v>
      </c>
      <c r="J129" s="1449">
        <v>1064</v>
      </c>
      <c r="K129" s="1449">
        <v>13043</v>
      </c>
      <c r="L129" s="1449">
        <v>59238</v>
      </c>
      <c r="M129" s="1449">
        <v>13778</v>
      </c>
    </row>
    <row r="130" spans="1:17" ht="17.100000000000001" customHeight="1">
      <c r="A130" s="1459" t="s">
        <v>1989</v>
      </c>
      <c r="B130" s="1458">
        <v>1704</v>
      </c>
      <c r="C130" s="1449">
        <v>16746</v>
      </c>
      <c r="D130" s="1449">
        <v>1907</v>
      </c>
      <c r="E130" s="1449">
        <v>1089</v>
      </c>
      <c r="F130" s="1457">
        <v>2047</v>
      </c>
      <c r="G130" s="1449">
        <v>24748</v>
      </c>
      <c r="H130" s="1449">
        <v>1488</v>
      </c>
      <c r="I130" s="1456">
        <v>649</v>
      </c>
      <c r="J130" s="1449">
        <v>951</v>
      </c>
      <c r="K130" s="1449">
        <v>11236</v>
      </c>
      <c r="L130" s="1449">
        <v>57422</v>
      </c>
      <c r="M130" s="1449">
        <v>13277</v>
      </c>
    </row>
    <row r="131" spans="1:17" ht="17.100000000000001" customHeight="1">
      <c r="A131" s="1459" t="s">
        <v>1988</v>
      </c>
      <c r="B131" s="1458">
        <v>1717</v>
      </c>
      <c r="C131" s="1449">
        <v>22777</v>
      </c>
      <c r="D131" s="1449">
        <v>1497</v>
      </c>
      <c r="E131" s="1449">
        <v>1000</v>
      </c>
      <c r="F131" s="1457">
        <v>2066</v>
      </c>
      <c r="G131" s="1449">
        <v>23855</v>
      </c>
      <c r="H131" s="1449">
        <v>1969</v>
      </c>
      <c r="I131" s="1456">
        <v>835</v>
      </c>
      <c r="J131" s="1449">
        <v>1054</v>
      </c>
      <c r="K131" s="1449">
        <v>12511</v>
      </c>
      <c r="L131" s="1449">
        <v>59699</v>
      </c>
      <c r="M131" s="1449">
        <v>14229</v>
      </c>
      <c r="P131" s="1136"/>
    </row>
    <row r="132" spans="1:17" ht="17.100000000000001" customHeight="1" thickBot="1">
      <c r="A132" s="1455" t="s">
        <v>1522</v>
      </c>
      <c r="B132" s="1454">
        <v>1638</v>
      </c>
      <c r="C132" s="1451">
        <v>40511</v>
      </c>
      <c r="D132" s="1451">
        <v>1695</v>
      </c>
      <c r="E132" s="1453">
        <v>997</v>
      </c>
      <c r="F132" s="1452">
        <v>2129</v>
      </c>
      <c r="G132" s="1451">
        <v>24595</v>
      </c>
      <c r="H132" s="1451">
        <v>2127</v>
      </c>
      <c r="I132" s="1453">
        <v>774</v>
      </c>
      <c r="J132" s="1452">
        <v>1081</v>
      </c>
      <c r="K132" s="1451">
        <v>13445</v>
      </c>
      <c r="L132" s="1451">
        <v>59374</v>
      </c>
      <c r="M132" s="1451">
        <v>13800</v>
      </c>
      <c r="Q132" s="1136"/>
    </row>
    <row r="133" spans="1:17" ht="12" customHeight="1" thickBot="1">
      <c r="H133" s="1477"/>
      <c r="J133" s="1136"/>
      <c r="K133" s="1136"/>
      <c r="L133" s="1136"/>
      <c r="M133" s="1136"/>
    </row>
    <row r="134" spans="1:17" ht="17.100000000000001" customHeight="1">
      <c r="A134" s="1476" t="s">
        <v>2016</v>
      </c>
      <c r="B134" s="2441" t="s">
        <v>2015</v>
      </c>
      <c r="C134" s="2442"/>
      <c r="D134" s="2442"/>
      <c r="E134" s="2443"/>
      <c r="F134" s="2441" t="s">
        <v>1657</v>
      </c>
      <c r="G134" s="2442"/>
      <c r="H134" s="2442"/>
      <c r="I134" s="2443"/>
      <c r="J134" s="2445" t="s">
        <v>434</v>
      </c>
      <c r="K134" s="2445"/>
      <c r="L134" s="2445"/>
      <c r="M134" s="2441"/>
    </row>
    <row r="135" spans="1:17" ht="17.100000000000001" customHeight="1">
      <c r="A135" s="1475" t="s">
        <v>2014</v>
      </c>
      <c r="B135" s="2439" t="s">
        <v>2013</v>
      </c>
      <c r="C135" s="2440"/>
      <c r="D135" s="2439" t="s">
        <v>2012</v>
      </c>
      <c r="E135" s="2440"/>
      <c r="F135" s="2439" t="s">
        <v>2013</v>
      </c>
      <c r="G135" s="2440"/>
      <c r="H135" s="2439" t="s">
        <v>2012</v>
      </c>
      <c r="I135" s="2440"/>
      <c r="J135" s="2446" t="s">
        <v>2013</v>
      </c>
      <c r="K135" s="2446"/>
      <c r="L135" s="2446" t="s">
        <v>2012</v>
      </c>
      <c r="M135" s="2439"/>
    </row>
    <row r="136" spans="1:17" ht="17.100000000000001" customHeight="1" thickBot="1">
      <c r="A136" s="1474" t="s">
        <v>1298</v>
      </c>
      <c r="B136" s="1473" t="s">
        <v>2011</v>
      </c>
      <c r="C136" s="1472" t="s">
        <v>2009</v>
      </c>
      <c r="D136" s="1472" t="s">
        <v>2010</v>
      </c>
      <c r="E136" s="1472" t="s">
        <v>2009</v>
      </c>
      <c r="F136" s="1473" t="s">
        <v>2011</v>
      </c>
      <c r="G136" s="1472" t="s">
        <v>2009</v>
      </c>
      <c r="H136" s="1472" t="s">
        <v>2010</v>
      </c>
      <c r="I136" s="1472" t="s">
        <v>2009</v>
      </c>
      <c r="J136" s="1472" t="s">
        <v>2011</v>
      </c>
      <c r="K136" s="1472" t="s">
        <v>2009</v>
      </c>
      <c r="L136" s="1472" t="s">
        <v>2010</v>
      </c>
      <c r="M136" s="1471" t="s">
        <v>2009</v>
      </c>
    </row>
    <row r="137" spans="1:17" ht="17.100000000000001" customHeight="1">
      <c r="A137" s="1470" t="s">
        <v>2008</v>
      </c>
      <c r="B137" s="1460">
        <v>1292</v>
      </c>
      <c r="C137" s="1460">
        <v>19842</v>
      </c>
      <c r="D137" s="1460">
        <v>23467</v>
      </c>
      <c r="E137" s="1460">
        <v>10623</v>
      </c>
      <c r="F137" s="1469" t="s">
        <v>769</v>
      </c>
      <c r="G137" s="1468" t="s">
        <v>769</v>
      </c>
      <c r="H137" s="1468" t="s">
        <v>769</v>
      </c>
      <c r="I137" s="1467" t="s">
        <v>769</v>
      </c>
      <c r="J137" s="1466">
        <v>28825</v>
      </c>
      <c r="K137" s="1466">
        <v>439522</v>
      </c>
      <c r="L137" s="1466">
        <v>118241</v>
      </c>
      <c r="M137" s="1466">
        <v>54862</v>
      </c>
    </row>
    <row r="138" spans="1:17" ht="17.100000000000001" customHeight="1">
      <c r="A138" s="1459" t="s">
        <v>2007</v>
      </c>
      <c r="B138" s="1460">
        <v>2099</v>
      </c>
      <c r="C138" s="1460">
        <v>28018</v>
      </c>
      <c r="D138" s="1460">
        <v>45410</v>
      </c>
      <c r="E138" s="1460">
        <v>18382</v>
      </c>
      <c r="F138" s="1465" t="s">
        <v>769</v>
      </c>
      <c r="G138" s="1464" t="s">
        <v>769</v>
      </c>
      <c r="H138" s="1464" t="s">
        <v>769</v>
      </c>
      <c r="I138" s="1463" t="s">
        <v>769</v>
      </c>
      <c r="J138" s="1460">
        <v>30741</v>
      </c>
      <c r="K138" s="1460">
        <v>421532</v>
      </c>
      <c r="L138" s="1460">
        <v>140171</v>
      </c>
      <c r="M138" s="1460">
        <v>62573</v>
      </c>
    </row>
    <row r="139" spans="1:17" ht="17.100000000000001" customHeight="1">
      <c r="A139" s="1459" t="s">
        <v>2006</v>
      </c>
      <c r="B139" s="1460">
        <v>2579</v>
      </c>
      <c r="C139" s="1460">
        <v>33148</v>
      </c>
      <c r="D139" s="1460">
        <v>37407</v>
      </c>
      <c r="E139" s="1460">
        <v>10731</v>
      </c>
      <c r="F139" s="1465" t="s">
        <v>769</v>
      </c>
      <c r="G139" s="1464" t="s">
        <v>769</v>
      </c>
      <c r="H139" s="1464" t="s">
        <v>769</v>
      </c>
      <c r="I139" s="1463" t="s">
        <v>769</v>
      </c>
      <c r="J139" s="1460">
        <v>32480</v>
      </c>
      <c r="K139" s="1460">
        <v>436824</v>
      </c>
      <c r="L139" s="1460">
        <v>132149</v>
      </c>
      <c r="M139" s="1460">
        <v>41100</v>
      </c>
    </row>
    <row r="140" spans="1:17" ht="17.100000000000001" customHeight="1">
      <c r="A140" s="1459" t="s">
        <v>2005</v>
      </c>
      <c r="B140" s="1460">
        <v>2842</v>
      </c>
      <c r="C140" s="1460">
        <v>35877</v>
      </c>
      <c r="D140" s="1460">
        <v>38463</v>
      </c>
      <c r="E140" s="1460">
        <v>11096</v>
      </c>
      <c r="F140" s="1465" t="s">
        <v>769</v>
      </c>
      <c r="G140" s="1464" t="s">
        <v>769</v>
      </c>
      <c r="H140" s="1464" t="s">
        <v>769</v>
      </c>
      <c r="I140" s="1463" t="s">
        <v>769</v>
      </c>
      <c r="J140" s="1460">
        <v>33421</v>
      </c>
      <c r="K140" s="1460">
        <v>448611</v>
      </c>
      <c r="L140" s="1460">
        <v>138266</v>
      </c>
      <c r="M140" s="1460">
        <v>54218</v>
      </c>
    </row>
    <row r="141" spans="1:17" ht="17.100000000000001" customHeight="1">
      <c r="A141" s="1459" t="s">
        <v>2004</v>
      </c>
      <c r="B141" s="1460">
        <v>2932</v>
      </c>
      <c r="C141" s="1460">
        <v>37451</v>
      </c>
      <c r="D141" s="1460">
        <v>43935</v>
      </c>
      <c r="E141" s="1460">
        <v>12142</v>
      </c>
      <c r="F141" s="1462">
        <v>2246</v>
      </c>
      <c r="G141" s="1460">
        <v>27746</v>
      </c>
      <c r="H141" s="1460">
        <v>46389</v>
      </c>
      <c r="I141" s="1461">
        <v>12091</v>
      </c>
      <c r="J141" s="1460">
        <v>34897</v>
      </c>
      <c r="K141" s="1460">
        <v>453459</v>
      </c>
      <c r="L141" s="1460">
        <v>156302</v>
      </c>
      <c r="M141" s="1460">
        <v>60115</v>
      </c>
    </row>
    <row r="142" spans="1:17" ht="17.100000000000001" customHeight="1">
      <c r="A142" s="1459" t="s">
        <v>2003</v>
      </c>
      <c r="B142" s="1460">
        <v>3075</v>
      </c>
      <c r="C142" s="1460">
        <v>40485</v>
      </c>
      <c r="D142" s="1460">
        <v>55854</v>
      </c>
      <c r="E142" s="1460">
        <v>15827</v>
      </c>
      <c r="F142" s="1462">
        <v>2029</v>
      </c>
      <c r="G142" s="1460">
        <v>23506</v>
      </c>
      <c r="H142" s="1460">
        <v>34531</v>
      </c>
      <c r="I142" s="1461">
        <v>10786</v>
      </c>
      <c r="J142" s="1460">
        <v>36421</v>
      </c>
      <c r="K142" s="1460">
        <v>477029</v>
      </c>
      <c r="L142" s="1460">
        <v>193851</v>
      </c>
      <c r="M142" s="1460">
        <v>70355</v>
      </c>
    </row>
    <row r="143" spans="1:17" ht="17.100000000000001" customHeight="1">
      <c r="A143" s="1459" t="s">
        <v>2002</v>
      </c>
      <c r="B143" s="1460">
        <v>3134</v>
      </c>
      <c r="C143" s="1460">
        <v>37521</v>
      </c>
      <c r="D143" s="1460">
        <v>67548</v>
      </c>
      <c r="E143" s="1460">
        <v>19241</v>
      </c>
      <c r="F143" s="1462">
        <v>2152</v>
      </c>
      <c r="G143" s="1460">
        <v>25658</v>
      </c>
      <c r="H143" s="1460">
        <v>70251</v>
      </c>
      <c r="I143" s="1461">
        <v>21152</v>
      </c>
      <c r="J143" s="1460">
        <v>36241</v>
      </c>
      <c r="K143" s="1460">
        <v>477451</v>
      </c>
      <c r="L143" s="1460">
        <v>227640</v>
      </c>
      <c r="M143" s="1460">
        <v>82894</v>
      </c>
    </row>
    <row r="144" spans="1:17" ht="17.100000000000001" customHeight="1">
      <c r="A144" s="1459" t="s">
        <v>2001</v>
      </c>
      <c r="B144" s="1460">
        <v>3204</v>
      </c>
      <c r="C144" s="1460">
        <v>37713</v>
      </c>
      <c r="D144" s="1460">
        <v>80145</v>
      </c>
      <c r="E144" s="1460">
        <v>19313</v>
      </c>
      <c r="F144" s="1462">
        <v>2523</v>
      </c>
      <c r="G144" s="1460">
        <v>29333</v>
      </c>
      <c r="H144" s="1460">
        <v>88124</v>
      </c>
      <c r="I144" s="1461">
        <v>22200</v>
      </c>
      <c r="J144" s="1460">
        <v>37732</v>
      </c>
      <c r="K144" s="1460">
        <v>497949</v>
      </c>
      <c r="L144" s="1460">
        <v>261475</v>
      </c>
      <c r="M144" s="1460">
        <v>71969</v>
      </c>
    </row>
    <row r="145" spans="1:17" ht="17.100000000000001" customHeight="1">
      <c r="A145" s="1459" t="s">
        <v>2000</v>
      </c>
      <c r="B145" s="1460">
        <v>3498</v>
      </c>
      <c r="C145" s="1460">
        <v>39906</v>
      </c>
      <c r="D145" s="1460">
        <v>86937</v>
      </c>
      <c r="E145" s="1460">
        <v>21756</v>
      </c>
      <c r="F145" s="1462">
        <v>2703</v>
      </c>
      <c r="G145" s="1460">
        <v>31310</v>
      </c>
      <c r="H145" s="1460">
        <v>91051</v>
      </c>
      <c r="I145" s="1461">
        <v>23190</v>
      </c>
      <c r="J145" s="1460">
        <v>40047</v>
      </c>
      <c r="K145" s="1460">
        <v>498500</v>
      </c>
      <c r="L145" s="1460">
        <v>285577</v>
      </c>
      <c r="M145" s="1460">
        <v>73213</v>
      </c>
    </row>
    <row r="146" spans="1:17" ht="17.100000000000001" customHeight="1">
      <c r="A146" s="1459" t="s">
        <v>1999</v>
      </c>
      <c r="B146" s="1460">
        <v>3674</v>
      </c>
      <c r="C146" s="1460">
        <v>40409</v>
      </c>
      <c r="D146" s="1460">
        <v>92956</v>
      </c>
      <c r="E146" s="1460">
        <v>21931</v>
      </c>
      <c r="F146" s="1462">
        <v>2899</v>
      </c>
      <c r="G146" s="1460">
        <v>34043</v>
      </c>
      <c r="H146" s="1460">
        <v>93888</v>
      </c>
      <c r="I146" s="1461">
        <v>23705</v>
      </c>
      <c r="J146" s="1460">
        <v>42180</v>
      </c>
      <c r="K146" s="1460">
        <v>525975</v>
      </c>
      <c r="L146" s="1460">
        <v>301459</v>
      </c>
      <c r="M146" s="1460">
        <v>76850</v>
      </c>
    </row>
    <row r="147" spans="1:17" ht="17.100000000000001" customHeight="1">
      <c r="A147" s="1459" t="s">
        <v>1998</v>
      </c>
      <c r="B147" s="1460">
        <v>4085</v>
      </c>
      <c r="C147" s="1460">
        <v>44612</v>
      </c>
      <c r="D147" s="1460">
        <v>100998</v>
      </c>
      <c r="E147" s="1460">
        <v>24345</v>
      </c>
      <c r="F147" s="1462">
        <v>2932</v>
      </c>
      <c r="G147" s="1460">
        <v>33095</v>
      </c>
      <c r="H147" s="1460">
        <v>93155</v>
      </c>
      <c r="I147" s="1461">
        <v>23875</v>
      </c>
      <c r="J147" s="1460">
        <v>42765</v>
      </c>
      <c r="K147" s="1460">
        <v>532225</v>
      </c>
      <c r="L147" s="1460">
        <v>310388</v>
      </c>
      <c r="M147" s="1460">
        <v>74379</v>
      </c>
    </row>
    <row r="148" spans="1:17" ht="17.100000000000001" customHeight="1">
      <c r="A148" s="1459" t="s">
        <v>1997</v>
      </c>
      <c r="B148" s="1449">
        <v>3867</v>
      </c>
      <c r="C148" s="1449">
        <v>43326</v>
      </c>
      <c r="D148" s="1449">
        <v>103254</v>
      </c>
      <c r="E148" s="1449">
        <v>25358</v>
      </c>
      <c r="F148" s="1457">
        <v>3057</v>
      </c>
      <c r="G148" s="1449">
        <v>34922</v>
      </c>
      <c r="H148" s="1449">
        <v>87204</v>
      </c>
      <c r="I148" s="1449">
        <v>22764</v>
      </c>
      <c r="J148" s="1457">
        <f>F148+B148+J122+F122+B122+J96+F96+B96+J69+F69+B69+J43+F43+B43+J17+F17+B17</f>
        <v>45669</v>
      </c>
      <c r="K148" s="1449">
        <f>G148+C148+K122+G122+C122+K96+G96+C96+K69+G69+C69+K43+G43+C43+K17+G17+C17</f>
        <v>569434</v>
      </c>
      <c r="L148" s="1449">
        <f>H148+D148+L122+H122+D122+L96+H96+D96+L69+H69+D69+L43+H43+D43+L17+H17+D17</f>
        <v>417357</v>
      </c>
      <c r="M148" s="1449">
        <f>I148+E148+M122+I122+E122+M96+I96+E96+M69+I69+E69+M43+I43+E43+M17+I17+E17</f>
        <v>103000</v>
      </c>
      <c r="N148" s="725"/>
    </row>
    <row r="149" spans="1:17" ht="17.100000000000001" customHeight="1">
      <c r="A149" s="1459" t="s">
        <v>1996</v>
      </c>
      <c r="B149" s="1449">
        <v>3370</v>
      </c>
      <c r="C149" s="1449">
        <v>37404</v>
      </c>
      <c r="D149" s="1449">
        <v>102681</v>
      </c>
      <c r="E149" s="1449">
        <v>24640</v>
      </c>
      <c r="F149" s="1457">
        <v>3260</v>
      </c>
      <c r="G149" s="1449">
        <v>36626</v>
      </c>
      <c r="H149" s="1449">
        <v>82613</v>
      </c>
      <c r="I149" s="1449">
        <v>21852</v>
      </c>
      <c r="J149" s="1457">
        <v>44264</v>
      </c>
      <c r="K149" s="1449">
        <v>539874</v>
      </c>
      <c r="L149" s="1449">
        <v>405239</v>
      </c>
      <c r="M149" s="1449">
        <v>101357</v>
      </c>
      <c r="N149" s="725"/>
    </row>
    <row r="150" spans="1:17" ht="17.100000000000001" customHeight="1">
      <c r="A150" s="1459" t="s">
        <v>1995</v>
      </c>
      <c r="B150" s="1449">
        <v>3073</v>
      </c>
      <c r="C150" s="1449">
        <v>33576</v>
      </c>
      <c r="D150" s="1449">
        <v>109082</v>
      </c>
      <c r="E150" s="1449">
        <v>24931</v>
      </c>
      <c r="F150" s="1457">
        <v>3051</v>
      </c>
      <c r="G150" s="1449">
        <v>37835</v>
      </c>
      <c r="H150" s="1449">
        <v>80993</v>
      </c>
      <c r="I150" s="1449">
        <v>20878</v>
      </c>
      <c r="J150" s="1457">
        <v>40852</v>
      </c>
      <c r="K150" s="1449">
        <v>490131</v>
      </c>
      <c r="L150" s="1449">
        <v>394628</v>
      </c>
      <c r="M150" s="1449">
        <v>94984</v>
      </c>
      <c r="N150" s="725"/>
    </row>
    <row r="151" spans="1:17" ht="17.100000000000001" customHeight="1">
      <c r="A151" s="1459" t="s">
        <v>1994</v>
      </c>
      <c r="B151" s="1458">
        <v>2630</v>
      </c>
      <c r="C151" s="1449">
        <v>29222</v>
      </c>
      <c r="D151" s="1449">
        <v>111699</v>
      </c>
      <c r="E151" s="1449">
        <v>26115</v>
      </c>
      <c r="F151" s="1457">
        <v>2628</v>
      </c>
      <c r="G151" s="1449">
        <v>32717</v>
      </c>
      <c r="H151" s="1449">
        <v>85313</v>
      </c>
      <c r="I151" s="1456">
        <v>22507</v>
      </c>
      <c r="J151" s="1449">
        <v>39435</v>
      </c>
      <c r="K151" s="1449">
        <v>477143</v>
      </c>
      <c r="L151" s="1449">
        <v>401981</v>
      </c>
      <c r="M151" s="1449">
        <v>100136</v>
      </c>
      <c r="N151" s="725"/>
    </row>
    <row r="152" spans="1:17" ht="17.100000000000001" customHeight="1">
      <c r="A152" s="1459" t="s">
        <v>1993</v>
      </c>
      <c r="B152" s="1458">
        <v>2606</v>
      </c>
      <c r="C152" s="1449">
        <v>28390</v>
      </c>
      <c r="D152" s="1449">
        <v>102290</v>
      </c>
      <c r="E152" s="1449">
        <v>24893</v>
      </c>
      <c r="F152" s="1457">
        <v>2602</v>
      </c>
      <c r="G152" s="1449">
        <v>31918</v>
      </c>
      <c r="H152" s="1449">
        <v>79026</v>
      </c>
      <c r="I152" s="1456">
        <v>21441</v>
      </c>
      <c r="J152" s="1449">
        <v>40558</v>
      </c>
      <c r="K152" s="1449">
        <v>477038</v>
      </c>
      <c r="L152" s="1449">
        <v>384973</v>
      </c>
      <c r="M152" s="1449">
        <v>97905</v>
      </c>
      <c r="N152" s="725"/>
    </row>
    <row r="153" spans="1:17" ht="17.100000000000001" customHeight="1">
      <c r="A153" s="1459" t="s">
        <v>1992</v>
      </c>
      <c r="B153" s="1458">
        <v>2463</v>
      </c>
      <c r="C153" s="1449">
        <v>27731</v>
      </c>
      <c r="D153" s="1449">
        <v>99843</v>
      </c>
      <c r="E153" s="1449">
        <v>23954</v>
      </c>
      <c r="F153" s="1457">
        <v>2614</v>
      </c>
      <c r="G153" s="1449">
        <v>33693</v>
      </c>
      <c r="H153" s="1449">
        <v>77902</v>
      </c>
      <c r="I153" s="1456">
        <v>21545</v>
      </c>
      <c r="J153" s="1449">
        <v>40695</v>
      </c>
      <c r="K153" s="1449">
        <v>483885</v>
      </c>
      <c r="L153" s="1449">
        <v>376237</v>
      </c>
      <c r="M153" s="1449">
        <v>97544</v>
      </c>
      <c r="N153" s="725"/>
    </row>
    <row r="154" spans="1:17" ht="17.100000000000001" customHeight="1">
      <c r="A154" s="1459" t="s">
        <v>1991</v>
      </c>
      <c r="B154" s="1458">
        <v>2484</v>
      </c>
      <c r="C154" s="1449">
        <v>26266</v>
      </c>
      <c r="D154" s="1449">
        <v>99136</v>
      </c>
      <c r="E154" s="1449">
        <v>22963</v>
      </c>
      <c r="F154" s="1457">
        <v>2523</v>
      </c>
      <c r="G154" s="1449">
        <v>30754</v>
      </c>
      <c r="H154" s="1449">
        <v>75119</v>
      </c>
      <c r="I154" s="1456">
        <v>35388</v>
      </c>
      <c r="J154" s="1449">
        <v>40589</v>
      </c>
      <c r="K154" s="1449">
        <v>470450</v>
      </c>
      <c r="L154" s="1449">
        <v>383436</v>
      </c>
      <c r="M154" s="1449">
        <v>113375</v>
      </c>
      <c r="N154" s="725"/>
    </row>
    <row r="155" spans="1:17" ht="17.100000000000001" customHeight="1">
      <c r="A155" s="1459" t="s">
        <v>1990</v>
      </c>
      <c r="B155" s="1458">
        <v>2531</v>
      </c>
      <c r="C155" s="1449">
        <v>25856</v>
      </c>
      <c r="D155" s="1449">
        <v>96202</v>
      </c>
      <c r="E155" s="1449">
        <v>23166</v>
      </c>
      <c r="F155" s="1457">
        <v>2701</v>
      </c>
      <c r="G155" s="1449">
        <v>40879</v>
      </c>
      <c r="H155" s="1449">
        <v>81405</v>
      </c>
      <c r="I155" s="1456">
        <v>22410</v>
      </c>
      <c r="J155" s="1449">
        <v>42406</v>
      </c>
      <c r="K155" s="1449">
        <v>485126</v>
      </c>
      <c r="L155" s="1449">
        <v>389437</v>
      </c>
      <c r="M155" s="1449">
        <v>100859</v>
      </c>
      <c r="N155" s="725"/>
    </row>
    <row r="156" spans="1:17" ht="17.100000000000001" customHeight="1">
      <c r="A156" s="1459" t="s">
        <v>1989</v>
      </c>
      <c r="B156" s="1458">
        <v>2656</v>
      </c>
      <c r="C156" s="1449">
        <v>25105</v>
      </c>
      <c r="D156" s="1449">
        <v>97292</v>
      </c>
      <c r="E156" s="1449">
        <v>22760</v>
      </c>
      <c r="F156" s="1457">
        <v>2546</v>
      </c>
      <c r="G156" s="1449">
        <v>39247</v>
      </c>
      <c r="H156" s="1449">
        <v>73543</v>
      </c>
      <c r="I156" s="1456">
        <v>19828</v>
      </c>
      <c r="J156" s="1449">
        <f t="shared" ref="J156:M158" si="0">SUM(B25+F25+J25+B51+F51+J51+B77+F77+J77+B104+F104+J104+B130+F130+J130+B156+F156)</f>
        <v>43162</v>
      </c>
      <c r="K156" s="1449">
        <f t="shared" si="0"/>
        <v>503721</v>
      </c>
      <c r="L156" s="1449">
        <f t="shared" si="0"/>
        <v>388576</v>
      </c>
      <c r="M156" s="1449">
        <f t="shared" si="0"/>
        <v>103103</v>
      </c>
      <c r="N156" s="725"/>
    </row>
    <row r="157" spans="1:17" ht="17.100000000000001" customHeight="1">
      <c r="A157" s="1459" t="s">
        <v>1988</v>
      </c>
      <c r="B157" s="1458">
        <v>2741</v>
      </c>
      <c r="C157" s="1449">
        <v>25161</v>
      </c>
      <c r="D157" s="1449">
        <v>102593</v>
      </c>
      <c r="E157" s="1449">
        <v>24433</v>
      </c>
      <c r="F157" s="1457">
        <v>2520</v>
      </c>
      <c r="G157" s="1449">
        <v>36578</v>
      </c>
      <c r="H157" s="1449">
        <v>87287</v>
      </c>
      <c r="I157" s="1456">
        <v>23379</v>
      </c>
      <c r="J157" s="1449">
        <f t="shared" si="0"/>
        <v>42618</v>
      </c>
      <c r="K157" s="1449">
        <f t="shared" si="0"/>
        <v>492310</v>
      </c>
      <c r="L157" s="1449">
        <f t="shared" si="0"/>
        <v>411062</v>
      </c>
      <c r="M157" s="1449">
        <f t="shared" si="0"/>
        <v>109741</v>
      </c>
      <c r="N157" s="725"/>
    </row>
    <row r="158" spans="1:17" ht="17.100000000000001" customHeight="1" thickBot="1">
      <c r="A158" s="1455" t="s">
        <v>1522</v>
      </c>
      <c r="B158" s="1454">
        <v>2570</v>
      </c>
      <c r="C158" s="1451">
        <v>23518</v>
      </c>
      <c r="D158" s="1451">
        <v>112063</v>
      </c>
      <c r="E158" s="1453">
        <v>26709</v>
      </c>
      <c r="F158" s="1452">
        <v>2595</v>
      </c>
      <c r="G158" s="1451">
        <v>45063</v>
      </c>
      <c r="H158" s="1451">
        <v>93511</v>
      </c>
      <c r="I158" s="1453">
        <v>24428</v>
      </c>
      <c r="J158" s="1452">
        <f t="shared" si="0"/>
        <v>41482</v>
      </c>
      <c r="K158" s="1451">
        <f t="shared" si="0"/>
        <v>506301</v>
      </c>
      <c r="L158" s="1451">
        <f t="shared" si="0"/>
        <v>450516</v>
      </c>
      <c r="M158" s="1451">
        <f t="shared" si="0"/>
        <v>118232</v>
      </c>
      <c r="Q158" s="1136"/>
    </row>
    <row r="159" spans="1:17" ht="17.100000000000001" customHeight="1">
      <c r="A159" s="1450"/>
      <c r="B159" s="1449"/>
      <c r="C159" s="1449"/>
      <c r="D159" s="1449"/>
      <c r="E159" s="1449"/>
      <c r="F159" s="1449"/>
      <c r="G159" s="1449"/>
      <c r="H159" s="1449"/>
      <c r="I159" s="1449"/>
      <c r="J159" s="1449"/>
      <c r="K159" s="1449"/>
      <c r="L159" s="1449"/>
      <c r="M159" s="1449" t="s">
        <v>1987</v>
      </c>
      <c r="N159" s="725"/>
    </row>
    <row r="160" spans="1:17" ht="18" customHeight="1">
      <c r="A160" s="1448" t="s">
        <v>1986</v>
      </c>
      <c r="B160" s="1448"/>
      <c r="C160" s="1448"/>
      <c r="D160" s="1448"/>
      <c r="E160" s="1448"/>
      <c r="F160" s="1447"/>
      <c r="G160" s="1447"/>
      <c r="H160" s="1447"/>
      <c r="I160" s="1447"/>
      <c r="J160" s="1136"/>
      <c r="M160" s="725"/>
    </row>
    <row r="161" spans="1:10" ht="18" customHeight="1">
      <c r="A161" s="2437" t="s">
        <v>1985</v>
      </c>
      <c r="B161" s="2437"/>
      <c r="C161" s="2437"/>
      <c r="D161" s="2437"/>
      <c r="E161" s="2437"/>
      <c r="F161" s="2437"/>
      <c r="G161" s="2437"/>
      <c r="H161" s="2437"/>
      <c r="I161" s="2437"/>
      <c r="J161" s="2437"/>
    </row>
    <row r="162" spans="1:10" ht="17.25" customHeight="1">
      <c r="A162" s="2438" t="s">
        <v>1984</v>
      </c>
      <c r="B162" s="2438"/>
      <c r="C162" s="2438"/>
      <c r="D162" s="2438"/>
      <c r="E162" s="2438"/>
      <c r="F162" s="2438"/>
      <c r="G162" s="2438"/>
      <c r="H162" s="2438"/>
      <c r="I162" s="2438"/>
      <c r="J162" s="2438"/>
    </row>
    <row r="163" spans="1:10" ht="17.25" customHeight="1">
      <c r="A163" s="2438"/>
      <c r="B163" s="2438"/>
      <c r="C163" s="2438"/>
      <c r="D163" s="2438"/>
      <c r="E163" s="2438"/>
      <c r="F163" s="2438"/>
      <c r="G163" s="2438"/>
      <c r="H163" s="2438"/>
      <c r="I163" s="2438"/>
      <c r="J163" s="2438"/>
    </row>
    <row r="164" spans="1:10" ht="17.25" customHeight="1">
      <c r="A164" s="2437" t="s">
        <v>1983</v>
      </c>
      <c r="B164" s="2437"/>
      <c r="C164" s="2437"/>
      <c r="D164" s="2437"/>
      <c r="E164" s="2437"/>
      <c r="F164" s="2437"/>
      <c r="G164" s="2437"/>
      <c r="H164" s="2437"/>
      <c r="I164" s="2437"/>
      <c r="J164" s="2437"/>
    </row>
    <row r="165" spans="1:10" ht="18" customHeight="1">
      <c r="A165" s="2437" t="s">
        <v>1982</v>
      </c>
      <c r="B165" s="2437"/>
      <c r="C165" s="2437"/>
      <c r="D165" s="2437"/>
      <c r="E165" s="2437"/>
      <c r="F165" s="2437"/>
      <c r="G165" s="2437"/>
      <c r="H165" s="2437"/>
      <c r="I165" s="2437"/>
      <c r="J165" s="2437"/>
    </row>
  </sheetData>
  <mergeCells count="59">
    <mergeCell ref="A161:J161"/>
    <mergeCell ref="J4:K4"/>
    <mergeCell ref="D4:E4"/>
    <mergeCell ref="D56:E56"/>
    <mergeCell ref="J83:K83"/>
    <mergeCell ref="J108:M108"/>
    <mergeCell ref="F83:G83"/>
    <mergeCell ref="H30:I30"/>
    <mergeCell ref="H56:I56"/>
    <mergeCell ref="H4:I4"/>
    <mergeCell ref="J30:K30"/>
    <mergeCell ref="J56:K56"/>
    <mergeCell ref="L56:M56"/>
    <mergeCell ref="L30:M30"/>
    <mergeCell ref="J55:M55"/>
    <mergeCell ref="B108:E108"/>
    <mergeCell ref="B3:E3"/>
    <mergeCell ref="F3:I3"/>
    <mergeCell ref="J3:M3"/>
    <mergeCell ref="B29:E29"/>
    <mergeCell ref="L4:M4"/>
    <mergeCell ref="F29:I29"/>
    <mergeCell ref="F4:G4"/>
    <mergeCell ref="B4:C4"/>
    <mergeCell ref="J29:M29"/>
    <mergeCell ref="L83:M83"/>
    <mergeCell ref="B56:C56"/>
    <mergeCell ref="F135:G135"/>
    <mergeCell ref="F134:I134"/>
    <mergeCell ref="J134:M134"/>
    <mergeCell ref="J135:K135"/>
    <mergeCell ref="L135:M135"/>
    <mergeCell ref="B82:E82"/>
    <mergeCell ref="F82:I82"/>
    <mergeCell ref="F108:I108"/>
    <mergeCell ref="F56:G56"/>
    <mergeCell ref="J82:M82"/>
    <mergeCell ref="B109:C109"/>
    <mergeCell ref="F109:G109"/>
    <mergeCell ref="D109:E109"/>
    <mergeCell ref="H109:I109"/>
    <mergeCell ref="L109:M109"/>
    <mergeCell ref="J109:K109"/>
    <mergeCell ref="A1:I1"/>
    <mergeCell ref="A164:J164"/>
    <mergeCell ref="A165:J165"/>
    <mergeCell ref="A162:J163"/>
    <mergeCell ref="B30:C30"/>
    <mergeCell ref="D83:E83"/>
    <mergeCell ref="H83:I83"/>
    <mergeCell ref="D30:E30"/>
    <mergeCell ref="B83:C83"/>
    <mergeCell ref="F30:G30"/>
    <mergeCell ref="B55:E55"/>
    <mergeCell ref="H135:I135"/>
    <mergeCell ref="B134:E134"/>
    <mergeCell ref="B135:C135"/>
    <mergeCell ref="D135:E135"/>
    <mergeCell ref="F55:I55"/>
  </mergeCells>
  <phoneticPr fontId="3"/>
  <printOptions horizontalCentered="1"/>
  <pageMargins left="0.78740157480314965" right="0.78740157480314965" top="0.98425196850393704" bottom="0.98425196850393704" header="0.51181102362204722" footer="0.51181102362204722"/>
  <pageSetup paperSize="9" scale="53" fitToHeight="2" orientation="portrait" r:id="rId1"/>
  <headerFooter alignWithMargins="0"/>
  <rowBreaks count="1" manualBreakCount="1">
    <brk id="80" max="1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987EE-94E3-4D66-8931-A5AFE47B660B}">
  <sheetPr>
    <pageSetUpPr fitToPage="1"/>
  </sheetPr>
  <dimension ref="A1:F52"/>
  <sheetViews>
    <sheetView zoomScaleNormal="100" zoomScaleSheetLayoutView="100" workbookViewId="0"/>
  </sheetViews>
  <sheetFormatPr defaultRowHeight="13.5"/>
  <cols>
    <col min="1" max="1" width="19.625" style="1" customWidth="1"/>
    <col min="2" max="4" width="20.625" style="1" customWidth="1"/>
    <col min="5" max="16384" width="9" style="1"/>
  </cols>
  <sheetData>
    <row r="1" spans="1:6" ht="21">
      <c r="A1" s="1182" t="s">
        <v>2034</v>
      </c>
    </row>
    <row r="2" spans="1:6" ht="30" customHeight="1" thickBot="1">
      <c r="C2" s="308" t="s">
        <v>2033</v>
      </c>
    </row>
    <row r="3" spans="1:6" ht="23.45" customHeight="1" thickBot="1">
      <c r="A3" s="1491"/>
      <c r="B3" s="1490" t="s">
        <v>2032</v>
      </c>
      <c r="C3" s="1489" t="s">
        <v>1883</v>
      </c>
      <c r="D3" s="1488" t="s">
        <v>1882</v>
      </c>
    </row>
    <row r="4" spans="1:6" ht="18" customHeight="1">
      <c r="A4" s="1487" t="s">
        <v>425</v>
      </c>
      <c r="B4" s="5">
        <v>138104</v>
      </c>
      <c r="C4" s="5">
        <v>71174</v>
      </c>
      <c r="D4" s="5">
        <v>66930</v>
      </c>
    </row>
    <row r="5" spans="1:6" ht="18" customHeight="1">
      <c r="A5" s="1487" t="s">
        <v>953</v>
      </c>
      <c r="B5" s="5">
        <v>140290</v>
      </c>
      <c r="C5" s="5">
        <v>72227</v>
      </c>
      <c r="D5" s="5">
        <v>68063</v>
      </c>
    </row>
    <row r="6" spans="1:6" ht="18" customHeight="1">
      <c r="A6" s="1487" t="s">
        <v>20</v>
      </c>
      <c r="B6" s="5">
        <v>141832</v>
      </c>
      <c r="C6" s="5">
        <v>73037</v>
      </c>
      <c r="D6" s="5">
        <v>68795</v>
      </c>
    </row>
    <row r="7" spans="1:6" ht="18" customHeight="1">
      <c r="A7" s="1487" t="s">
        <v>19</v>
      </c>
      <c r="B7" s="5">
        <v>143626</v>
      </c>
      <c r="C7" s="5">
        <v>73919</v>
      </c>
      <c r="D7" s="5">
        <v>69707</v>
      </c>
    </row>
    <row r="8" spans="1:6" ht="18" customHeight="1">
      <c r="A8" s="1487" t="s">
        <v>18</v>
      </c>
      <c r="B8" s="1486">
        <v>144952</v>
      </c>
      <c r="C8" s="5">
        <v>74387</v>
      </c>
      <c r="D8" s="5">
        <v>70565</v>
      </c>
    </row>
    <row r="9" spans="1:6" ht="18" customHeight="1">
      <c r="A9" s="1487" t="s">
        <v>359</v>
      </c>
      <c r="B9" s="1486">
        <v>146360</v>
      </c>
      <c r="C9" s="5">
        <v>75051</v>
      </c>
      <c r="D9" s="5">
        <v>71309</v>
      </c>
    </row>
    <row r="10" spans="1:6" ht="18" customHeight="1">
      <c r="A10" s="1485" t="s">
        <v>358</v>
      </c>
      <c r="B10" s="430">
        <v>148271</v>
      </c>
      <c r="C10" s="430">
        <v>75940</v>
      </c>
      <c r="D10" s="430">
        <v>72331</v>
      </c>
    </row>
    <row r="11" spans="1:6" ht="18" customHeight="1">
      <c r="A11" s="1485" t="s">
        <v>357</v>
      </c>
      <c r="B11" s="430">
        <v>150123</v>
      </c>
      <c r="C11" s="430">
        <v>76839</v>
      </c>
      <c r="D11" s="430">
        <v>73284</v>
      </c>
    </row>
    <row r="12" spans="1:6" ht="18" customHeight="1">
      <c r="A12" s="1485" t="s">
        <v>356</v>
      </c>
      <c r="B12" s="430">
        <v>152992</v>
      </c>
      <c r="C12" s="430">
        <v>78175</v>
      </c>
      <c r="D12" s="430">
        <v>74217</v>
      </c>
    </row>
    <row r="13" spans="1:6" ht="18.75" customHeight="1">
      <c r="A13" s="1485" t="s">
        <v>355</v>
      </c>
      <c r="B13" s="430">
        <v>156005</v>
      </c>
      <c r="C13" s="430">
        <v>79807</v>
      </c>
      <c r="D13" s="430">
        <v>76198</v>
      </c>
      <c r="E13" s="44"/>
      <c r="F13" s="44"/>
    </row>
    <row r="14" spans="1:6" ht="18" customHeight="1">
      <c r="A14" s="1485" t="s">
        <v>12</v>
      </c>
      <c r="B14" s="1484">
        <v>158024</v>
      </c>
      <c r="C14" s="430">
        <v>80672</v>
      </c>
      <c r="D14" s="430">
        <v>77352</v>
      </c>
    </row>
    <row r="15" spans="1:6" ht="18" customHeight="1">
      <c r="A15" s="1485" t="s">
        <v>11</v>
      </c>
      <c r="B15" s="1484">
        <f>C15+D15</f>
        <v>160188</v>
      </c>
      <c r="C15" s="430">
        <v>81699</v>
      </c>
      <c r="D15" s="430">
        <v>78489</v>
      </c>
    </row>
    <row r="16" spans="1:6" ht="18" customHeight="1">
      <c r="A16" s="1485" t="s">
        <v>10</v>
      </c>
      <c r="B16" s="1484">
        <f>C16+D16</f>
        <v>162147</v>
      </c>
      <c r="C16" s="430">
        <v>82698</v>
      </c>
      <c r="D16" s="430">
        <v>79449</v>
      </c>
    </row>
    <row r="17" spans="1:4" ht="18" customHeight="1">
      <c r="A17" s="1485" t="s">
        <v>9</v>
      </c>
      <c r="B17" s="1484">
        <v>164107</v>
      </c>
      <c r="C17" s="430">
        <v>83562</v>
      </c>
      <c r="D17" s="430">
        <v>80545</v>
      </c>
    </row>
    <row r="18" spans="1:4" ht="18" customHeight="1">
      <c r="A18" s="1485" t="s">
        <v>8</v>
      </c>
      <c r="B18" s="1484">
        <v>165380</v>
      </c>
      <c r="C18" s="430">
        <v>84009</v>
      </c>
      <c r="D18" s="430">
        <v>81371</v>
      </c>
    </row>
    <row r="19" spans="1:4" ht="18" customHeight="1">
      <c r="A19" s="1485" t="s">
        <v>7</v>
      </c>
      <c r="B19" s="1484">
        <v>167098</v>
      </c>
      <c r="C19" s="430">
        <v>84775</v>
      </c>
      <c r="D19" s="430">
        <v>82323</v>
      </c>
    </row>
    <row r="20" spans="1:4" ht="18" customHeight="1">
      <c r="A20" s="1485" t="s">
        <v>6</v>
      </c>
      <c r="B20" s="1484">
        <v>168497</v>
      </c>
      <c r="C20" s="430">
        <v>85401</v>
      </c>
      <c r="D20" s="430">
        <v>83096</v>
      </c>
    </row>
    <row r="21" spans="1:4" ht="18" customHeight="1">
      <c r="A21" s="1485" t="s">
        <v>5</v>
      </c>
      <c r="B21" s="1484">
        <v>170071</v>
      </c>
      <c r="C21" s="430">
        <v>86163</v>
      </c>
      <c r="D21" s="430">
        <v>83908</v>
      </c>
    </row>
    <row r="22" spans="1:4" ht="18" customHeight="1">
      <c r="A22" s="1485" t="s">
        <v>2031</v>
      </c>
      <c r="B22" s="1484">
        <v>176851</v>
      </c>
      <c r="C22" s="430">
        <v>89533</v>
      </c>
      <c r="D22" s="430">
        <v>87318</v>
      </c>
    </row>
    <row r="23" spans="1:4" ht="18" customHeight="1">
      <c r="A23" s="1485" t="s">
        <v>3</v>
      </c>
      <c r="B23" s="1484">
        <v>178844</v>
      </c>
      <c r="C23" s="430">
        <v>90509</v>
      </c>
      <c r="D23" s="430">
        <v>88335</v>
      </c>
    </row>
    <row r="24" spans="1:4" ht="18" customHeight="1">
      <c r="A24" s="1485" t="s">
        <v>2</v>
      </c>
      <c r="B24" s="430">
        <v>181454</v>
      </c>
      <c r="C24" s="430">
        <v>91700</v>
      </c>
      <c r="D24" s="430">
        <v>89754</v>
      </c>
    </row>
    <row r="25" spans="1:4" ht="18" customHeight="1">
      <c r="A25" s="1485" t="s">
        <v>914</v>
      </c>
      <c r="B25" s="1484">
        <v>184116</v>
      </c>
      <c r="C25" s="430">
        <v>92993</v>
      </c>
      <c r="D25" s="430">
        <v>91123</v>
      </c>
    </row>
    <row r="26" spans="1:4" ht="18" customHeight="1" thickBot="1">
      <c r="A26" s="1483" t="s">
        <v>0</v>
      </c>
      <c r="B26" s="427">
        <v>186896</v>
      </c>
      <c r="C26" s="426">
        <v>94431</v>
      </c>
      <c r="D26" s="426">
        <v>92465</v>
      </c>
    </row>
    <row r="27" spans="1:4" ht="18" customHeight="1">
      <c r="A27" s="2448" t="s">
        <v>2030</v>
      </c>
      <c r="B27" s="2448"/>
      <c r="C27" s="2448"/>
      <c r="D27" s="2448"/>
    </row>
    <row r="28" spans="1:4" ht="18" customHeight="1"/>
    <row r="29" spans="1:4" ht="18" customHeight="1"/>
    <row r="30" spans="1:4" ht="18" customHeight="1"/>
    <row r="31" spans="1:4" ht="18" customHeight="1"/>
    <row r="32" spans="1:4"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sheetData>
  <mergeCells count="1">
    <mergeCell ref="A27:D27"/>
  </mergeCells>
  <phoneticPr fontId="3"/>
  <printOptions horizontalCentered="1"/>
  <pageMargins left="0.98425196850393704" right="0.98425196850393704" top="1.1811023622047245" bottom="1.1811023622047245" header="0.51181102362204722" footer="0.51181102362204722"/>
  <pageSetup paperSize="9" scale="82"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1CFDF-D244-4BF4-BB41-BF84A843BE93}">
  <dimension ref="A1:J169"/>
  <sheetViews>
    <sheetView view="pageBreakPreview" zoomScaleNormal="100" zoomScaleSheetLayoutView="100" workbookViewId="0"/>
  </sheetViews>
  <sheetFormatPr defaultColWidth="8.75" defaultRowHeight="13.5"/>
  <cols>
    <col min="1" max="1" width="11.375" style="121" customWidth="1"/>
    <col min="2" max="2" width="8.5" style="121" customWidth="1"/>
    <col min="3" max="3" width="8.125" style="121" customWidth="1"/>
    <col min="4" max="4" width="7.5" style="121" customWidth="1"/>
    <col min="5" max="6" width="6.875" style="121" customWidth="1"/>
    <col min="7" max="7" width="7.5" style="121" customWidth="1"/>
    <col min="8" max="8" width="8.875" style="121" bestFit="1" customWidth="1"/>
    <col min="9" max="9" width="7.75" style="121" bestFit="1" customWidth="1"/>
    <col min="10" max="10" width="7.875" style="121" bestFit="1" customWidth="1"/>
    <col min="11" max="16384" width="8.75" style="121"/>
  </cols>
  <sheetData>
    <row r="1" spans="1:10" ht="18.75">
      <c r="A1" s="677" t="s">
        <v>2079</v>
      </c>
    </row>
    <row r="3" spans="1:10" ht="17.25">
      <c r="A3" s="2457" t="s">
        <v>2078</v>
      </c>
      <c r="B3" s="2457"/>
    </row>
    <row r="4" spans="1:10">
      <c r="A4" s="122" t="s">
        <v>2045</v>
      </c>
      <c r="B4" s="2458">
        <v>44129</v>
      </c>
      <c r="C4" s="2458"/>
      <c r="D4" s="2458"/>
    </row>
    <row r="5" spans="1:10" ht="14.25" thickBot="1">
      <c r="A5" s="122" t="s">
        <v>2077</v>
      </c>
      <c r="B5" s="2459" t="s">
        <v>2076</v>
      </c>
      <c r="C5" s="2459"/>
      <c r="D5" s="2459"/>
      <c r="E5" s="2459"/>
      <c r="F5" s="2459"/>
    </row>
    <row r="6" spans="1:10">
      <c r="A6" s="1502" t="s">
        <v>947</v>
      </c>
      <c r="B6" s="2453" t="s">
        <v>2042</v>
      </c>
      <c r="C6" s="2454"/>
      <c r="D6" s="2454"/>
      <c r="E6" s="2454" t="s">
        <v>2041</v>
      </c>
      <c r="F6" s="2454"/>
      <c r="G6" s="2454"/>
      <c r="H6" s="2454" t="s">
        <v>2040</v>
      </c>
      <c r="I6" s="2454"/>
      <c r="J6" s="2455"/>
    </row>
    <row r="7" spans="1:10" ht="14.25" thickBot="1">
      <c r="A7" s="1501" t="s">
        <v>1116</v>
      </c>
      <c r="B7" s="1500" t="s">
        <v>1908</v>
      </c>
      <c r="C7" s="1499" t="s">
        <v>1907</v>
      </c>
      <c r="D7" s="1499" t="s">
        <v>1659</v>
      </c>
      <c r="E7" s="1499" t="s">
        <v>1908</v>
      </c>
      <c r="F7" s="1499" t="s">
        <v>1907</v>
      </c>
      <c r="G7" s="1499" t="s">
        <v>1659</v>
      </c>
      <c r="H7" s="1499" t="s">
        <v>1908</v>
      </c>
      <c r="I7" s="1499" t="s">
        <v>1907</v>
      </c>
      <c r="J7" s="1498" t="s">
        <v>1659</v>
      </c>
    </row>
    <row r="8" spans="1:10" ht="18.75">
      <c r="A8" s="1497" t="s">
        <v>1470</v>
      </c>
      <c r="B8" s="1414">
        <v>7461</v>
      </c>
      <c r="C8" s="1414">
        <v>7682</v>
      </c>
      <c r="D8" s="1414">
        <f t="shared" ref="D8:D14" si="0">SUM(B8:C8)</f>
        <v>15143</v>
      </c>
      <c r="E8" s="1414">
        <v>4634</v>
      </c>
      <c r="F8" s="1414">
        <v>4803</v>
      </c>
      <c r="G8" s="1414">
        <f t="shared" ref="G8:G14" si="1">SUM(E8:F8)</f>
        <v>9437</v>
      </c>
      <c r="H8" s="1529">
        <f t="shared" ref="H8:J14" si="2">E8/B8*100</f>
        <v>62.109636777911803</v>
      </c>
      <c r="I8" s="1529">
        <f t="shared" si="2"/>
        <v>62.522780525904707</v>
      </c>
      <c r="J8" s="1529">
        <f t="shared" si="2"/>
        <v>62.31922340355279</v>
      </c>
    </row>
    <row r="9" spans="1:10" ht="18.75">
      <c r="A9" s="1497" t="s">
        <v>1469</v>
      </c>
      <c r="B9" s="1414">
        <v>7936</v>
      </c>
      <c r="C9" s="1414">
        <v>7933</v>
      </c>
      <c r="D9" s="1414">
        <f t="shared" si="0"/>
        <v>15869</v>
      </c>
      <c r="E9" s="1414">
        <v>4221</v>
      </c>
      <c r="F9" s="1414">
        <v>4359</v>
      </c>
      <c r="G9" s="1414">
        <f t="shared" si="1"/>
        <v>8580</v>
      </c>
      <c r="H9" s="1529">
        <f t="shared" si="2"/>
        <v>53.188004032258064</v>
      </c>
      <c r="I9" s="1529">
        <f t="shared" si="2"/>
        <v>54.947686877599899</v>
      </c>
      <c r="J9" s="1529">
        <f t="shared" si="2"/>
        <v>54.06767912281807</v>
      </c>
    </row>
    <row r="10" spans="1:10" ht="18.75">
      <c r="A10" s="1497" t="s">
        <v>1468</v>
      </c>
      <c r="B10" s="1414">
        <v>7824</v>
      </c>
      <c r="C10" s="1414">
        <v>7852</v>
      </c>
      <c r="D10" s="1414">
        <f t="shared" si="0"/>
        <v>15676</v>
      </c>
      <c r="E10" s="1414">
        <v>3850</v>
      </c>
      <c r="F10" s="1414">
        <v>3997</v>
      </c>
      <c r="G10" s="1414">
        <f t="shared" si="1"/>
        <v>7847</v>
      </c>
      <c r="H10" s="1529">
        <f t="shared" si="2"/>
        <v>49.207566462167691</v>
      </c>
      <c r="I10" s="1529">
        <f t="shared" si="2"/>
        <v>50.904228222109019</v>
      </c>
      <c r="J10" s="1529">
        <f t="shared" si="2"/>
        <v>50.057412605256445</v>
      </c>
    </row>
    <row r="11" spans="1:10" ht="18.75">
      <c r="A11" s="1497" t="s">
        <v>1466</v>
      </c>
      <c r="B11" s="1414">
        <v>39774</v>
      </c>
      <c r="C11" s="1414">
        <v>38321</v>
      </c>
      <c r="D11" s="1414">
        <f t="shared" si="0"/>
        <v>78095</v>
      </c>
      <c r="E11" s="1414">
        <v>18730</v>
      </c>
      <c r="F11" s="1414">
        <v>19488</v>
      </c>
      <c r="G11" s="1414">
        <f t="shared" si="1"/>
        <v>38218</v>
      </c>
      <c r="H11" s="1529">
        <f t="shared" si="2"/>
        <v>47.091064514506961</v>
      </c>
      <c r="I11" s="1529">
        <f t="shared" si="2"/>
        <v>50.854622791680804</v>
      </c>
      <c r="J11" s="1529">
        <f t="shared" si="2"/>
        <v>48.937832127536971</v>
      </c>
    </row>
    <row r="12" spans="1:10" ht="18.75">
      <c r="A12" s="1497" t="s">
        <v>1467</v>
      </c>
      <c r="B12" s="1414">
        <v>20600</v>
      </c>
      <c r="C12" s="1414">
        <v>19848</v>
      </c>
      <c r="D12" s="1414">
        <f t="shared" si="0"/>
        <v>40448</v>
      </c>
      <c r="E12" s="1414">
        <v>10563</v>
      </c>
      <c r="F12" s="1414">
        <v>11032</v>
      </c>
      <c r="G12" s="1414">
        <f t="shared" si="1"/>
        <v>21595</v>
      </c>
      <c r="H12" s="1529">
        <f t="shared" si="2"/>
        <v>51.276699029126213</v>
      </c>
      <c r="I12" s="1529">
        <f t="shared" si="2"/>
        <v>55.582426440951224</v>
      </c>
      <c r="J12" s="1529">
        <f t="shared" si="2"/>
        <v>53.389537183544299</v>
      </c>
    </row>
    <row r="13" spans="1:10" ht="19.5" thickBot="1">
      <c r="A13" s="1497" t="s">
        <v>1465</v>
      </c>
      <c r="B13" s="1414">
        <v>9855</v>
      </c>
      <c r="C13" s="1414">
        <v>10118</v>
      </c>
      <c r="D13" s="1414">
        <f t="shared" si="0"/>
        <v>19973</v>
      </c>
      <c r="E13" s="1414">
        <v>4801</v>
      </c>
      <c r="F13" s="1414">
        <v>5096</v>
      </c>
      <c r="G13" s="1414">
        <f t="shared" si="1"/>
        <v>9897</v>
      </c>
      <c r="H13" s="1529">
        <f t="shared" si="2"/>
        <v>48.716387620497208</v>
      </c>
      <c r="I13" s="1529">
        <f t="shared" si="2"/>
        <v>50.365684917967982</v>
      </c>
      <c r="J13" s="1529">
        <f t="shared" si="2"/>
        <v>49.551895058328746</v>
      </c>
    </row>
    <row r="14" spans="1:10" ht="19.5" thickBot="1">
      <c r="A14" s="1495" t="s">
        <v>1659</v>
      </c>
      <c r="B14" s="1494">
        <f>SUM(B8:B13)</f>
        <v>93450</v>
      </c>
      <c r="C14" s="1494">
        <f>SUM(C8:C13)</f>
        <v>91754</v>
      </c>
      <c r="D14" s="1494">
        <f t="shared" si="0"/>
        <v>185204</v>
      </c>
      <c r="E14" s="1494">
        <f>SUM(E8:E13)</f>
        <v>46799</v>
      </c>
      <c r="F14" s="1494">
        <f>SUM(F8:F13)</f>
        <v>48775</v>
      </c>
      <c r="G14" s="1494">
        <f t="shared" si="1"/>
        <v>95574</v>
      </c>
      <c r="H14" s="1492">
        <f t="shared" si="2"/>
        <v>50.079186730872124</v>
      </c>
      <c r="I14" s="1492">
        <f t="shared" si="2"/>
        <v>53.158445408374568</v>
      </c>
      <c r="J14" s="1492">
        <f t="shared" si="2"/>
        <v>51.604716960756789</v>
      </c>
    </row>
    <row r="15" spans="1:10">
      <c r="A15" s="2450" t="s">
        <v>2075</v>
      </c>
      <c r="B15" s="2450"/>
      <c r="C15" s="2450"/>
      <c r="D15" s="2450"/>
      <c r="E15" s="2450"/>
      <c r="F15" s="2450"/>
      <c r="G15" s="2450"/>
      <c r="H15" s="2450"/>
      <c r="I15" s="2450"/>
      <c r="J15" s="2450"/>
    </row>
    <row r="16" spans="1:10">
      <c r="A16" s="2449" t="s">
        <v>2074</v>
      </c>
      <c r="B16" s="2449"/>
      <c r="C16" s="2449"/>
      <c r="D16" s="2449"/>
      <c r="E16" s="2449"/>
      <c r="F16" s="2449"/>
      <c r="G16" s="2449"/>
      <c r="H16" s="2449"/>
      <c r="I16" s="2449"/>
      <c r="J16" s="2449"/>
    </row>
    <row r="18" spans="1:10" ht="17.25">
      <c r="A18" s="1504" t="s">
        <v>2073</v>
      </c>
    </row>
    <row r="19" spans="1:10">
      <c r="A19" s="1503" t="s">
        <v>2045</v>
      </c>
      <c r="B19" s="2452">
        <v>44129</v>
      </c>
      <c r="C19" s="2452"/>
      <c r="D19" s="2452"/>
      <c r="E19" s="2452"/>
      <c r="F19" s="2452"/>
    </row>
    <row r="20" spans="1:10" ht="14.25" thickBot="1">
      <c r="A20" s="1503" t="s">
        <v>2044</v>
      </c>
      <c r="B20" s="2451" t="s">
        <v>2072</v>
      </c>
      <c r="C20" s="2451"/>
      <c r="D20" s="2451"/>
      <c r="E20" s="2451"/>
      <c r="F20" s="2451"/>
    </row>
    <row r="21" spans="1:10">
      <c r="A21" s="1502" t="s">
        <v>947</v>
      </c>
      <c r="B21" s="2453" t="s">
        <v>2042</v>
      </c>
      <c r="C21" s="2454"/>
      <c r="D21" s="2454"/>
      <c r="E21" s="2454" t="s">
        <v>2041</v>
      </c>
      <c r="F21" s="2454"/>
      <c r="G21" s="2454"/>
      <c r="H21" s="2454" t="s">
        <v>2040</v>
      </c>
      <c r="I21" s="2454"/>
      <c r="J21" s="2455"/>
    </row>
    <row r="22" spans="1:10" ht="14.25" thickBot="1">
      <c r="A22" s="1501" t="s">
        <v>1116</v>
      </c>
      <c r="B22" s="1500" t="s">
        <v>1908</v>
      </c>
      <c r="C22" s="1499" t="s">
        <v>1907</v>
      </c>
      <c r="D22" s="1499" t="s">
        <v>1659</v>
      </c>
      <c r="E22" s="1499" t="s">
        <v>1908</v>
      </c>
      <c r="F22" s="1499" t="s">
        <v>1907</v>
      </c>
      <c r="G22" s="1499" t="s">
        <v>1659</v>
      </c>
      <c r="H22" s="1499" t="s">
        <v>1908</v>
      </c>
      <c r="I22" s="1499" t="s">
        <v>1907</v>
      </c>
      <c r="J22" s="1498" t="s">
        <v>1659</v>
      </c>
    </row>
    <row r="23" spans="1:10" ht="18.75">
      <c r="A23" s="1497" t="s">
        <v>1470</v>
      </c>
      <c r="B23" s="1414">
        <v>7461</v>
      </c>
      <c r="C23" s="1414">
        <v>7682</v>
      </c>
      <c r="D23" s="1414">
        <f t="shared" ref="D23:D29" si="3">SUM(B23:C23)</f>
        <v>15143</v>
      </c>
      <c r="E23" s="1414">
        <v>4634</v>
      </c>
      <c r="F23" s="1414">
        <v>4803</v>
      </c>
      <c r="G23" s="1414">
        <f t="shared" ref="G23:G29" si="4">SUM(E23:F23)</f>
        <v>9437</v>
      </c>
      <c r="H23" s="1529">
        <f t="shared" ref="H23:J29" si="5">E23/B23*100</f>
        <v>62.109636777911803</v>
      </c>
      <c r="I23" s="1529">
        <f t="shared" si="5"/>
        <v>62.522780525904707</v>
      </c>
      <c r="J23" s="1529">
        <f t="shared" si="5"/>
        <v>62.31922340355279</v>
      </c>
    </row>
    <row r="24" spans="1:10" ht="18.75">
      <c r="A24" s="1497" t="s">
        <v>1469</v>
      </c>
      <c r="B24" s="1414">
        <v>7936</v>
      </c>
      <c r="C24" s="1414">
        <v>7933</v>
      </c>
      <c r="D24" s="1414">
        <f t="shared" si="3"/>
        <v>15869</v>
      </c>
      <c r="E24" s="1414">
        <v>4221</v>
      </c>
      <c r="F24" s="1414">
        <v>4359</v>
      </c>
      <c r="G24" s="1414">
        <f t="shared" si="4"/>
        <v>8580</v>
      </c>
      <c r="H24" s="1529">
        <f t="shared" si="5"/>
        <v>53.188004032258064</v>
      </c>
      <c r="I24" s="1529">
        <f t="shared" si="5"/>
        <v>54.947686877599899</v>
      </c>
      <c r="J24" s="1529">
        <f t="shared" si="5"/>
        <v>54.06767912281807</v>
      </c>
    </row>
    <row r="25" spans="1:10" ht="18.75">
      <c r="A25" s="1497" t="s">
        <v>1468</v>
      </c>
      <c r="B25" s="1414">
        <v>7824</v>
      </c>
      <c r="C25" s="1414">
        <v>7852</v>
      </c>
      <c r="D25" s="1414">
        <f t="shared" si="3"/>
        <v>15676</v>
      </c>
      <c r="E25" s="1414">
        <v>3849</v>
      </c>
      <c r="F25" s="1414">
        <v>3997</v>
      </c>
      <c r="G25" s="1414">
        <f t="shared" si="4"/>
        <v>7846</v>
      </c>
      <c r="H25" s="1529">
        <f t="shared" si="5"/>
        <v>49.194785276073624</v>
      </c>
      <c r="I25" s="1529">
        <f t="shared" si="5"/>
        <v>50.904228222109019</v>
      </c>
      <c r="J25" s="1529">
        <f t="shared" si="5"/>
        <v>50.05103342689462</v>
      </c>
    </row>
    <row r="26" spans="1:10" ht="18.75">
      <c r="A26" s="1497" t="s">
        <v>1466</v>
      </c>
      <c r="B26" s="1414">
        <v>39774</v>
      </c>
      <c r="C26" s="1414">
        <v>38321</v>
      </c>
      <c r="D26" s="1414">
        <f t="shared" si="3"/>
        <v>78095</v>
      </c>
      <c r="E26" s="1414">
        <v>18728</v>
      </c>
      <c r="F26" s="1414">
        <v>19486</v>
      </c>
      <c r="G26" s="1414">
        <f t="shared" si="4"/>
        <v>38214</v>
      </c>
      <c r="H26" s="1529">
        <f t="shared" si="5"/>
        <v>47.086036103987524</v>
      </c>
      <c r="I26" s="1529">
        <f t="shared" si="5"/>
        <v>50.849403721197248</v>
      </c>
      <c r="J26" s="1529">
        <f t="shared" si="5"/>
        <v>48.93271016070171</v>
      </c>
    </row>
    <row r="27" spans="1:10" ht="18.75">
      <c r="A27" s="1497" t="s">
        <v>1467</v>
      </c>
      <c r="B27" s="1414">
        <v>20600</v>
      </c>
      <c r="C27" s="1414">
        <v>19848</v>
      </c>
      <c r="D27" s="1414">
        <f t="shared" si="3"/>
        <v>40448</v>
      </c>
      <c r="E27" s="1414">
        <v>10562</v>
      </c>
      <c r="F27" s="1414">
        <v>11033</v>
      </c>
      <c r="G27" s="1414">
        <f t="shared" si="4"/>
        <v>21595</v>
      </c>
      <c r="H27" s="1529">
        <f t="shared" si="5"/>
        <v>51.271844660194176</v>
      </c>
      <c r="I27" s="1529">
        <f t="shared" si="5"/>
        <v>55.587464731962925</v>
      </c>
      <c r="J27" s="1529">
        <f t="shared" si="5"/>
        <v>53.389537183544299</v>
      </c>
    </row>
    <row r="28" spans="1:10" ht="19.5" thickBot="1">
      <c r="A28" s="1497" t="s">
        <v>1465</v>
      </c>
      <c r="B28" s="1414">
        <v>9855</v>
      </c>
      <c r="C28" s="1414">
        <v>10118</v>
      </c>
      <c r="D28" s="1414">
        <f t="shared" si="3"/>
        <v>19973</v>
      </c>
      <c r="E28" s="1414">
        <v>4800</v>
      </c>
      <c r="F28" s="1414">
        <v>5097</v>
      </c>
      <c r="G28" s="1414">
        <f t="shared" si="4"/>
        <v>9897</v>
      </c>
      <c r="H28" s="1529">
        <f t="shared" si="5"/>
        <v>48.706240487062402</v>
      </c>
      <c r="I28" s="1529">
        <f t="shared" si="5"/>
        <v>50.375568294129266</v>
      </c>
      <c r="J28" s="1529">
        <f t="shared" si="5"/>
        <v>49.551895058328746</v>
      </c>
    </row>
    <row r="29" spans="1:10" ht="19.5" thickBot="1">
      <c r="A29" s="1495" t="s">
        <v>1659</v>
      </c>
      <c r="B29" s="1494">
        <f>SUM(B23:B28)</f>
        <v>93450</v>
      </c>
      <c r="C29" s="1494">
        <f>SUM(C23:C28)</f>
        <v>91754</v>
      </c>
      <c r="D29" s="1494">
        <f t="shared" si="3"/>
        <v>185204</v>
      </c>
      <c r="E29" s="1494">
        <f>SUM(E23:E28)</f>
        <v>46794</v>
      </c>
      <c r="F29" s="1494">
        <f>SUM(F23:F28)</f>
        <v>48775</v>
      </c>
      <c r="G29" s="1494">
        <f t="shared" si="4"/>
        <v>95569</v>
      </c>
      <c r="H29" s="1492">
        <f t="shared" si="5"/>
        <v>50.073836276083469</v>
      </c>
      <c r="I29" s="1492">
        <f t="shared" si="5"/>
        <v>53.158445408374568</v>
      </c>
      <c r="J29" s="1492">
        <f t="shared" si="5"/>
        <v>51.602017235048912</v>
      </c>
    </row>
    <row r="30" spans="1:10">
      <c r="A30" s="2450" t="s">
        <v>2071</v>
      </c>
      <c r="B30" s="2450"/>
      <c r="C30" s="2450"/>
      <c r="D30" s="2450"/>
      <c r="E30" s="2450"/>
      <c r="F30" s="2450"/>
      <c r="G30" s="2450"/>
      <c r="H30" s="2450"/>
      <c r="I30" s="2450"/>
      <c r="J30" s="2450"/>
    </row>
    <row r="31" spans="1:10">
      <c r="A31" s="2449" t="s">
        <v>2070</v>
      </c>
      <c r="B31" s="2449"/>
      <c r="C31" s="2449"/>
      <c r="D31" s="2449"/>
      <c r="E31" s="2449"/>
      <c r="F31" s="2449"/>
      <c r="G31" s="2449"/>
      <c r="H31" s="2449"/>
      <c r="I31" s="2449"/>
      <c r="J31" s="2449"/>
    </row>
    <row r="33" spans="1:10" ht="17.25">
      <c r="A33" s="1504" t="s">
        <v>2069</v>
      </c>
    </row>
    <row r="34" spans="1:10">
      <c r="A34" s="1503" t="s">
        <v>2045</v>
      </c>
      <c r="B34" s="2452">
        <v>42974</v>
      </c>
      <c r="C34" s="2452"/>
      <c r="D34" s="2452"/>
      <c r="E34" s="2452"/>
    </row>
    <row r="35" spans="1:10" ht="14.25" thickBot="1">
      <c r="A35" s="1503" t="s">
        <v>2044</v>
      </c>
      <c r="B35" s="2451" t="s">
        <v>2068</v>
      </c>
      <c r="C35" s="2451"/>
      <c r="D35" s="2451"/>
      <c r="E35" s="2451"/>
      <c r="F35" s="2451"/>
    </row>
    <row r="36" spans="1:10">
      <c r="A36" s="1502" t="s">
        <v>947</v>
      </c>
      <c r="B36" s="2453" t="s">
        <v>2042</v>
      </c>
      <c r="C36" s="2454"/>
      <c r="D36" s="2454"/>
      <c r="E36" s="2454" t="s">
        <v>2041</v>
      </c>
      <c r="F36" s="2454"/>
      <c r="G36" s="2454"/>
      <c r="H36" s="2454" t="s">
        <v>2040</v>
      </c>
      <c r="I36" s="2454"/>
      <c r="J36" s="2455"/>
    </row>
    <row r="37" spans="1:10" ht="14.25" thickBot="1">
      <c r="A37" s="1501" t="s">
        <v>1116</v>
      </c>
      <c r="B37" s="1500" t="s">
        <v>1908</v>
      </c>
      <c r="C37" s="1499" t="s">
        <v>1907</v>
      </c>
      <c r="D37" s="1499" t="s">
        <v>1659</v>
      </c>
      <c r="E37" s="1499" t="s">
        <v>1908</v>
      </c>
      <c r="F37" s="1499" t="s">
        <v>1907</v>
      </c>
      <c r="G37" s="1499" t="s">
        <v>1659</v>
      </c>
      <c r="H37" s="1499" t="s">
        <v>1908</v>
      </c>
      <c r="I37" s="1499" t="s">
        <v>1907</v>
      </c>
      <c r="J37" s="1498" t="s">
        <v>1659</v>
      </c>
    </row>
    <row r="38" spans="1:10" ht="18.75">
      <c r="A38" s="1497" t="s">
        <v>1470</v>
      </c>
      <c r="B38" s="1163">
        <v>7804</v>
      </c>
      <c r="C38" s="1163">
        <v>8106</v>
      </c>
      <c r="D38" s="1163">
        <f t="shared" ref="D38:D45" si="6">SUM(B38:C38)</f>
        <v>15910</v>
      </c>
      <c r="E38" s="1163">
        <v>3387</v>
      </c>
      <c r="F38" s="1163">
        <v>3383</v>
      </c>
      <c r="G38" s="1163">
        <f t="shared" ref="G38:G44" si="7">SUM(E38:F38)</f>
        <v>6770</v>
      </c>
      <c r="H38" s="1514">
        <f t="shared" ref="H38:J45" si="8">E38/B38*100</f>
        <v>43.400820092260375</v>
      </c>
      <c r="I38" s="1514">
        <f t="shared" si="8"/>
        <v>41.73451764125339</v>
      </c>
      <c r="J38" s="1514">
        <f t="shared" si="8"/>
        <v>42.551854179761158</v>
      </c>
    </row>
    <row r="39" spans="1:10" ht="18.75">
      <c r="A39" s="1497" t="s">
        <v>1469</v>
      </c>
      <c r="B39" s="1163">
        <v>7731</v>
      </c>
      <c r="C39" s="1163">
        <v>7810</v>
      </c>
      <c r="D39" s="1163">
        <f t="shared" si="6"/>
        <v>15541</v>
      </c>
      <c r="E39" s="1163">
        <v>2947</v>
      </c>
      <c r="F39" s="1163">
        <v>2961</v>
      </c>
      <c r="G39" s="1163">
        <f t="shared" si="7"/>
        <v>5908</v>
      </c>
      <c r="H39" s="1514">
        <f t="shared" si="8"/>
        <v>38.119260121588411</v>
      </c>
      <c r="I39" s="1514">
        <f t="shared" si="8"/>
        <v>37.912932138284248</v>
      </c>
      <c r="J39" s="1514">
        <f t="shared" si="8"/>
        <v>38.015571713531948</v>
      </c>
    </row>
    <row r="40" spans="1:10" ht="18.75">
      <c r="A40" s="1497" t="s">
        <v>1468</v>
      </c>
      <c r="B40" s="1163">
        <v>7120</v>
      </c>
      <c r="C40" s="1163">
        <v>7169</v>
      </c>
      <c r="D40" s="1163">
        <f t="shared" si="6"/>
        <v>14289</v>
      </c>
      <c r="E40" s="1163">
        <v>2524</v>
      </c>
      <c r="F40" s="1163">
        <v>2452</v>
      </c>
      <c r="G40" s="1163">
        <f t="shared" si="7"/>
        <v>4976</v>
      </c>
      <c r="H40" s="1514">
        <f t="shared" si="8"/>
        <v>35.449438202247194</v>
      </c>
      <c r="I40" s="1514">
        <f t="shared" si="8"/>
        <v>34.202817687264613</v>
      </c>
      <c r="J40" s="1514">
        <f t="shared" si="8"/>
        <v>34.823990482189096</v>
      </c>
    </row>
    <row r="41" spans="1:10" ht="18.75">
      <c r="A41" s="1497" t="s">
        <v>1466</v>
      </c>
      <c r="B41" s="1163">
        <v>36633</v>
      </c>
      <c r="C41" s="1163">
        <v>35055</v>
      </c>
      <c r="D41" s="1163">
        <f t="shared" si="6"/>
        <v>71688</v>
      </c>
      <c r="E41" s="1163">
        <v>13920</v>
      </c>
      <c r="F41" s="1163">
        <v>13764</v>
      </c>
      <c r="G41" s="1163">
        <f t="shared" si="7"/>
        <v>27684</v>
      </c>
      <c r="H41" s="1514">
        <f t="shared" si="8"/>
        <v>37.998525919253133</v>
      </c>
      <c r="I41" s="1514">
        <f t="shared" si="8"/>
        <v>39.264013692768508</v>
      </c>
      <c r="J41" s="1514">
        <f t="shared" si="8"/>
        <v>38.617341814529624</v>
      </c>
    </row>
    <row r="42" spans="1:10" ht="18.75">
      <c r="A42" s="1497" t="s">
        <v>1467</v>
      </c>
      <c r="B42" s="1163">
        <v>19657</v>
      </c>
      <c r="C42" s="1163">
        <v>18644</v>
      </c>
      <c r="D42" s="1163">
        <f t="shared" si="6"/>
        <v>38301</v>
      </c>
      <c r="E42" s="1163">
        <v>8299</v>
      </c>
      <c r="F42" s="1163">
        <v>8180</v>
      </c>
      <c r="G42" s="1163">
        <f t="shared" si="7"/>
        <v>16479</v>
      </c>
      <c r="H42" s="1514">
        <f t="shared" si="8"/>
        <v>42.219056824540871</v>
      </c>
      <c r="I42" s="1514">
        <f t="shared" si="8"/>
        <v>43.874704998927264</v>
      </c>
      <c r="J42" s="1514">
        <f t="shared" si="8"/>
        <v>43.024986292786089</v>
      </c>
    </row>
    <row r="43" spans="1:10" ht="19.5" thickBot="1">
      <c r="A43" s="1497" t="s">
        <v>1465</v>
      </c>
      <c r="B43" s="1163">
        <v>10094</v>
      </c>
      <c r="C43" s="1163">
        <v>10353</v>
      </c>
      <c r="D43" s="1163">
        <f t="shared" si="6"/>
        <v>20447</v>
      </c>
      <c r="E43" s="1163">
        <v>4168</v>
      </c>
      <c r="F43" s="1163">
        <v>4197</v>
      </c>
      <c r="G43" s="1163">
        <f t="shared" si="7"/>
        <v>8365</v>
      </c>
      <c r="H43" s="1514">
        <f t="shared" si="8"/>
        <v>41.291856548444621</v>
      </c>
      <c r="I43" s="1514">
        <f t="shared" si="8"/>
        <v>40.538974210373809</v>
      </c>
      <c r="J43" s="1514">
        <f t="shared" si="8"/>
        <v>40.910647038685383</v>
      </c>
    </row>
    <row r="44" spans="1:10" ht="19.5" thickBot="1">
      <c r="A44" s="1495" t="s">
        <v>2038</v>
      </c>
      <c r="B44" s="1512">
        <f>SUM(B38:B43)</f>
        <v>89039</v>
      </c>
      <c r="C44" s="1512">
        <f>SUM(C38:C43)</f>
        <v>87137</v>
      </c>
      <c r="D44" s="1512">
        <f t="shared" si="6"/>
        <v>176176</v>
      </c>
      <c r="E44" s="1512">
        <f>SUM(E38:E43)</f>
        <v>35245</v>
      </c>
      <c r="F44" s="1512">
        <f>SUM(F38:F43)</f>
        <v>34937</v>
      </c>
      <c r="G44" s="1512">
        <f t="shared" si="7"/>
        <v>70182</v>
      </c>
      <c r="H44" s="1507">
        <f t="shared" si="8"/>
        <v>39.583777895079685</v>
      </c>
      <c r="I44" s="1507">
        <f t="shared" si="8"/>
        <v>40.094334209348496</v>
      </c>
      <c r="J44" s="1507">
        <f t="shared" si="8"/>
        <v>39.836300063572786</v>
      </c>
    </row>
    <row r="45" spans="1:10" ht="19.5" thickBot="1">
      <c r="A45" s="1495" t="s">
        <v>2037</v>
      </c>
      <c r="B45" s="1508">
        <v>1208568</v>
      </c>
      <c r="C45" s="1508">
        <v>1220758</v>
      </c>
      <c r="D45" s="1508">
        <f t="shared" si="6"/>
        <v>2429326</v>
      </c>
      <c r="E45" s="1508">
        <v>525091</v>
      </c>
      <c r="F45" s="1508">
        <v>531189</v>
      </c>
      <c r="G45" s="1508">
        <v>1056280</v>
      </c>
      <c r="H45" s="1528">
        <f t="shared" si="8"/>
        <v>43.447369117832011</v>
      </c>
      <c r="I45" s="1528">
        <f t="shared" si="8"/>
        <v>43.513046811898839</v>
      </c>
      <c r="J45" s="1528">
        <f t="shared" si="8"/>
        <v>43.480372745362295</v>
      </c>
    </row>
    <row r="46" spans="1:10">
      <c r="A46" s="2450" t="s">
        <v>2067</v>
      </c>
      <c r="B46" s="2450"/>
      <c r="C46" s="2450"/>
      <c r="D46" s="2450"/>
      <c r="E46" s="2450"/>
      <c r="F46" s="2450"/>
      <c r="G46" s="2450"/>
      <c r="H46" s="2450"/>
      <c r="I46" s="2450"/>
      <c r="J46" s="2450"/>
    </row>
    <row r="47" spans="1:10">
      <c r="A47" s="2449" t="s">
        <v>2066</v>
      </c>
      <c r="B47" s="2449"/>
      <c r="C47" s="2449"/>
      <c r="D47" s="2449"/>
      <c r="E47" s="2449"/>
      <c r="F47" s="2449"/>
      <c r="G47" s="2449"/>
      <c r="H47" s="2449"/>
      <c r="I47" s="2449"/>
      <c r="J47" s="2449"/>
    </row>
    <row r="48" spans="1:10" ht="18.75">
      <c r="A48" s="1516"/>
      <c r="B48" s="1506"/>
      <c r="C48" s="1506"/>
      <c r="D48" s="1506"/>
      <c r="E48" s="1506"/>
      <c r="F48" s="1506"/>
      <c r="G48" s="1506"/>
      <c r="H48" s="1527"/>
      <c r="I48" s="1527"/>
      <c r="J48" s="1527"/>
    </row>
    <row r="50" spans="1:10" ht="17.25">
      <c r="A50" s="1504" t="s">
        <v>2065</v>
      </c>
    </row>
    <row r="51" spans="1:10">
      <c r="A51" s="1503" t="s">
        <v>2045</v>
      </c>
      <c r="B51" s="2452">
        <v>43443</v>
      </c>
      <c r="C51" s="2452"/>
      <c r="D51" s="2452"/>
      <c r="E51" s="2452"/>
    </row>
    <row r="52" spans="1:10" ht="14.25" thickBot="1">
      <c r="A52" s="1503" t="s">
        <v>2044</v>
      </c>
      <c r="B52" s="2460" t="s">
        <v>2064</v>
      </c>
      <c r="C52" s="2460"/>
      <c r="D52" s="2460"/>
      <c r="E52" s="2460"/>
      <c r="F52" s="2460"/>
    </row>
    <row r="53" spans="1:10">
      <c r="A53" s="1502" t="s">
        <v>947</v>
      </c>
      <c r="B53" s="2453" t="s">
        <v>2042</v>
      </c>
      <c r="C53" s="2454"/>
      <c r="D53" s="2454"/>
      <c r="E53" s="2456" t="s">
        <v>2041</v>
      </c>
      <c r="F53" s="2456"/>
      <c r="G53" s="2454"/>
      <c r="H53" s="2454" t="s">
        <v>2040</v>
      </c>
      <c r="I53" s="2454"/>
      <c r="J53" s="2455"/>
    </row>
    <row r="54" spans="1:10" ht="14.25" thickBot="1">
      <c r="A54" s="1501" t="s">
        <v>1116</v>
      </c>
      <c r="B54" s="1500" t="s">
        <v>1908</v>
      </c>
      <c r="C54" s="1499" t="s">
        <v>1907</v>
      </c>
      <c r="D54" s="1499" t="s">
        <v>1659</v>
      </c>
      <c r="E54" s="1499" t="s">
        <v>1908</v>
      </c>
      <c r="F54" s="1499" t="s">
        <v>1907</v>
      </c>
      <c r="G54" s="1499" t="s">
        <v>1659</v>
      </c>
      <c r="H54" s="1499" t="s">
        <v>1908</v>
      </c>
      <c r="I54" s="1499" t="s">
        <v>1907</v>
      </c>
      <c r="J54" s="1498" t="s">
        <v>1659</v>
      </c>
    </row>
    <row r="55" spans="1:10" ht="18.75">
      <c r="A55" s="1497" t="s">
        <v>1470</v>
      </c>
      <c r="B55" s="1526">
        <v>7677</v>
      </c>
      <c r="C55" s="1525">
        <v>7906</v>
      </c>
      <c r="D55" s="1522">
        <f t="shared" ref="D55:D61" si="9">SUM(B55:C55)</f>
        <v>15583</v>
      </c>
      <c r="E55" s="1525">
        <v>4189</v>
      </c>
      <c r="F55" s="1525">
        <v>4263</v>
      </c>
      <c r="G55" s="1522">
        <f t="shared" ref="G55:G61" si="10">SUM(E55:F55)</f>
        <v>8452</v>
      </c>
      <c r="H55" s="1521">
        <f t="shared" ref="H55:J61" si="11">E55/B55*100</f>
        <v>54.565585515175194</v>
      </c>
      <c r="I55" s="1521">
        <f t="shared" si="11"/>
        <v>53.921072603086259</v>
      </c>
      <c r="J55" s="1521">
        <f t="shared" si="11"/>
        <v>54.238593338894944</v>
      </c>
    </row>
    <row r="56" spans="1:10" ht="18.75">
      <c r="A56" s="1497" t="s">
        <v>1469</v>
      </c>
      <c r="B56" s="1524">
        <v>7803</v>
      </c>
      <c r="C56" s="1523">
        <v>7921</v>
      </c>
      <c r="D56" s="1522">
        <f t="shared" si="9"/>
        <v>15724</v>
      </c>
      <c r="E56" s="1523">
        <v>3574</v>
      </c>
      <c r="F56" s="1523">
        <v>3645</v>
      </c>
      <c r="G56" s="1522">
        <f t="shared" si="10"/>
        <v>7219</v>
      </c>
      <c r="H56" s="1521">
        <f t="shared" si="11"/>
        <v>45.802896321927463</v>
      </c>
      <c r="I56" s="1521">
        <f t="shared" si="11"/>
        <v>46.01691705592728</v>
      </c>
      <c r="J56" s="1521">
        <f t="shared" si="11"/>
        <v>45.910709743067926</v>
      </c>
    </row>
    <row r="57" spans="1:10" ht="18.75">
      <c r="A57" s="1497" t="s">
        <v>1468</v>
      </c>
      <c r="B57" s="1524">
        <v>7525</v>
      </c>
      <c r="C57" s="1523">
        <v>7566</v>
      </c>
      <c r="D57" s="1522">
        <f t="shared" si="9"/>
        <v>15091</v>
      </c>
      <c r="E57" s="1523">
        <v>2984</v>
      </c>
      <c r="F57" s="1523">
        <v>2983</v>
      </c>
      <c r="G57" s="1522">
        <f t="shared" si="10"/>
        <v>5967</v>
      </c>
      <c r="H57" s="1521">
        <f t="shared" si="11"/>
        <v>39.654485049833887</v>
      </c>
      <c r="I57" s="1521">
        <f t="shared" si="11"/>
        <v>39.426381178958501</v>
      </c>
      <c r="J57" s="1521">
        <f t="shared" si="11"/>
        <v>39.540123252269566</v>
      </c>
    </row>
    <row r="58" spans="1:10" ht="18.75">
      <c r="A58" s="1497" t="s">
        <v>1466</v>
      </c>
      <c r="B58" s="1524">
        <v>37908</v>
      </c>
      <c r="C58" s="1523">
        <v>36421</v>
      </c>
      <c r="D58" s="1522">
        <f t="shared" si="9"/>
        <v>74329</v>
      </c>
      <c r="E58" s="1523">
        <v>14275</v>
      </c>
      <c r="F58" s="1523">
        <v>14332</v>
      </c>
      <c r="G58" s="1522">
        <f t="shared" si="10"/>
        <v>28607</v>
      </c>
      <c r="H58" s="1521">
        <f t="shared" si="11"/>
        <v>37.656958953255248</v>
      </c>
      <c r="I58" s="1521">
        <f t="shared" si="11"/>
        <v>39.350923917520113</v>
      </c>
      <c r="J58" s="1521">
        <f t="shared" si="11"/>
        <v>38.486996999825102</v>
      </c>
    </row>
    <row r="59" spans="1:10" ht="18.75">
      <c r="A59" s="1497" t="s">
        <v>1467</v>
      </c>
      <c r="B59" s="1524">
        <v>19741</v>
      </c>
      <c r="C59" s="1523">
        <v>18972</v>
      </c>
      <c r="D59" s="1522">
        <f t="shared" si="9"/>
        <v>38713</v>
      </c>
      <c r="E59" s="1523">
        <v>8238</v>
      </c>
      <c r="F59" s="1523">
        <v>8282</v>
      </c>
      <c r="G59" s="1522">
        <f t="shared" si="10"/>
        <v>16520</v>
      </c>
      <c r="H59" s="1521">
        <f t="shared" si="11"/>
        <v>41.730408793880756</v>
      </c>
      <c r="I59" s="1521">
        <f t="shared" si="11"/>
        <v>43.653805608264811</v>
      </c>
      <c r="J59" s="1521">
        <f t="shared" si="11"/>
        <v>42.673003900498543</v>
      </c>
    </row>
    <row r="60" spans="1:10" ht="19.5" thickBot="1">
      <c r="A60" s="1497" t="s">
        <v>1465</v>
      </c>
      <c r="B60" s="1520">
        <v>9995</v>
      </c>
      <c r="C60" s="1519">
        <v>10251</v>
      </c>
      <c r="D60" s="1518">
        <f t="shared" si="9"/>
        <v>20246</v>
      </c>
      <c r="E60" s="1519">
        <v>4093</v>
      </c>
      <c r="F60" s="1519">
        <v>4245</v>
      </c>
      <c r="G60" s="1518">
        <f t="shared" si="10"/>
        <v>8338</v>
      </c>
      <c r="H60" s="1517">
        <f t="shared" si="11"/>
        <v>40.950475237618811</v>
      </c>
      <c r="I60" s="1517">
        <f t="shared" si="11"/>
        <v>41.410594088381622</v>
      </c>
      <c r="J60" s="1517">
        <f t="shared" si="11"/>
        <v>41.183443643188781</v>
      </c>
    </row>
    <row r="61" spans="1:10" ht="19.5" thickBot="1">
      <c r="A61" s="1495" t="s">
        <v>1659</v>
      </c>
      <c r="B61" s="1518">
        <f>SUM(B55:B60)</f>
        <v>90649</v>
      </c>
      <c r="C61" s="1518">
        <f>SUM(C55:C60)</f>
        <v>89037</v>
      </c>
      <c r="D61" s="1518">
        <f t="shared" si="9"/>
        <v>179686</v>
      </c>
      <c r="E61" s="1518">
        <f>SUM(E55:E60)</f>
        <v>37353</v>
      </c>
      <c r="F61" s="1518">
        <f>SUM(F55:F60)</f>
        <v>37750</v>
      </c>
      <c r="G61" s="1518">
        <f t="shared" si="10"/>
        <v>75103</v>
      </c>
      <c r="H61" s="1517">
        <f t="shared" si="11"/>
        <v>41.206190912199801</v>
      </c>
      <c r="I61" s="1517">
        <f t="shared" si="11"/>
        <v>42.398104158945159</v>
      </c>
      <c r="J61" s="1517">
        <f t="shared" si="11"/>
        <v>41.796801086339499</v>
      </c>
    </row>
    <row r="62" spans="1:10">
      <c r="A62" s="2450" t="s">
        <v>2063</v>
      </c>
      <c r="B62" s="2450"/>
      <c r="C62" s="2450"/>
      <c r="D62" s="2450"/>
      <c r="E62" s="2450"/>
      <c r="F62" s="2450"/>
      <c r="G62" s="2450"/>
      <c r="H62" s="2450"/>
      <c r="I62" s="2450"/>
      <c r="J62" s="2450"/>
    </row>
    <row r="63" spans="1:10">
      <c r="A63" s="2449" t="s">
        <v>2062</v>
      </c>
      <c r="B63" s="2449"/>
      <c r="C63" s="2449"/>
      <c r="D63" s="2449"/>
      <c r="E63" s="2449"/>
      <c r="F63" s="2449"/>
      <c r="G63" s="2449"/>
      <c r="H63" s="2449"/>
      <c r="I63" s="2449"/>
      <c r="J63" s="2449"/>
    </row>
    <row r="64" spans="1:10" ht="18.75">
      <c r="A64" s="1516"/>
      <c r="B64" s="1170"/>
      <c r="C64" s="1170"/>
      <c r="D64" s="1170"/>
      <c r="E64" s="1170"/>
      <c r="F64" s="1170"/>
      <c r="G64" s="1170"/>
      <c r="H64" s="1505"/>
      <c r="I64" s="1505"/>
      <c r="J64" s="1505"/>
    </row>
    <row r="66" spans="1:10" ht="17.25">
      <c r="A66" s="1504" t="s">
        <v>2061</v>
      </c>
    </row>
    <row r="67" spans="1:10">
      <c r="A67" s="1503" t="s">
        <v>2045</v>
      </c>
      <c r="B67" s="2452">
        <v>43030</v>
      </c>
      <c r="C67" s="2452"/>
      <c r="D67" s="2452"/>
      <c r="E67" s="2452"/>
    </row>
    <row r="68" spans="1:10" ht="14.25" thickBot="1">
      <c r="A68" s="1503" t="s">
        <v>2044</v>
      </c>
      <c r="B68" s="2451" t="s">
        <v>2056</v>
      </c>
      <c r="C68" s="2451"/>
      <c r="D68" s="2451"/>
      <c r="E68" s="2451"/>
      <c r="F68" s="2451"/>
    </row>
    <row r="69" spans="1:10">
      <c r="A69" s="1502" t="s">
        <v>947</v>
      </c>
      <c r="B69" s="2453" t="s">
        <v>2042</v>
      </c>
      <c r="C69" s="2454"/>
      <c r="D69" s="2454"/>
      <c r="E69" s="2454" t="s">
        <v>2041</v>
      </c>
      <c r="F69" s="2454"/>
      <c r="G69" s="2454"/>
      <c r="H69" s="2454" t="s">
        <v>2040</v>
      </c>
      <c r="I69" s="2454"/>
      <c r="J69" s="2455"/>
    </row>
    <row r="70" spans="1:10" ht="14.25" thickBot="1">
      <c r="A70" s="1501" t="s">
        <v>1116</v>
      </c>
      <c r="B70" s="1500" t="s">
        <v>1908</v>
      </c>
      <c r="C70" s="1499" t="s">
        <v>1907</v>
      </c>
      <c r="D70" s="1499" t="s">
        <v>1659</v>
      </c>
      <c r="E70" s="1499" t="s">
        <v>1908</v>
      </c>
      <c r="F70" s="1499" t="s">
        <v>1907</v>
      </c>
      <c r="G70" s="1499" t="s">
        <v>1659</v>
      </c>
      <c r="H70" s="1499" t="s">
        <v>1908</v>
      </c>
      <c r="I70" s="1499" t="s">
        <v>1907</v>
      </c>
      <c r="J70" s="1498" t="s">
        <v>1659</v>
      </c>
    </row>
    <row r="71" spans="1:10" ht="18.75">
      <c r="A71" s="1497" t="s">
        <v>1470</v>
      </c>
      <c r="B71" s="1163">
        <v>7825</v>
      </c>
      <c r="C71" s="1163">
        <v>8128</v>
      </c>
      <c r="D71" s="1163">
        <f t="shared" ref="D71:D77" si="12">SUM(B71:C71)</f>
        <v>15953</v>
      </c>
      <c r="E71" s="1163">
        <v>4133</v>
      </c>
      <c r="F71" s="1163">
        <v>4028</v>
      </c>
      <c r="G71" s="1163">
        <f t="shared" ref="G71:G77" si="13">SUM(E71:F71)</f>
        <v>8161</v>
      </c>
      <c r="H71" s="1514">
        <f t="shared" ref="H71:H79" si="14">E71/B71*100</f>
        <v>52.81789137380192</v>
      </c>
      <c r="I71" s="1514">
        <f t="shared" ref="I71:I79" si="15">F71/C71*100</f>
        <v>49.55708661417323</v>
      </c>
      <c r="J71" s="1514">
        <f t="shared" ref="J71:J79" si="16">G71/D71*100</f>
        <v>51.156522284209871</v>
      </c>
    </row>
    <row r="72" spans="1:10" ht="18.75">
      <c r="A72" s="1497" t="s">
        <v>1469</v>
      </c>
      <c r="B72" s="1163">
        <v>7804</v>
      </c>
      <c r="C72" s="1163">
        <v>7880</v>
      </c>
      <c r="D72" s="1163">
        <f t="shared" si="12"/>
        <v>15684</v>
      </c>
      <c r="E72" s="1163">
        <v>4040</v>
      </c>
      <c r="F72" s="1163">
        <v>3865</v>
      </c>
      <c r="G72" s="1163">
        <f t="shared" si="13"/>
        <v>7905</v>
      </c>
      <c r="H72" s="1514">
        <f t="shared" si="14"/>
        <v>51.768323936442847</v>
      </c>
      <c r="I72" s="1514">
        <f t="shared" si="15"/>
        <v>49.048223350253807</v>
      </c>
      <c r="J72" s="1514">
        <f t="shared" si="16"/>
        <v>50.401683244070398</v>
      </c>
    </row>
    <row r="73" spans="1:10" ht="18.75">
      <c r="A73" s="1497" t="s">
        <v>1468</v>
      </c>
      <c r="B73" s="1163">
        <v>7195</v>
      </c>
      <c r="C73" s="1163">
        <v>7242</v>
      </c>
      <c r="D73" s="1163">
        <f t="shared" si="12"/>
        <v>14437</v>
      </c>
      <c r="E73" s="1163">
        <v>3567</v>
      </c>
      <c r="F73" s="1163">
        <v>3340</v>
      </c>
      <c r="G73" s="1163">
        <f t="shared" si="13"/>
        <v>6907</v>
      </c>
      <c r="H73" s="1514">
        <f t="shared" si="14"/>
        <v>49.576094510076437</v>
      </c>
      <c r="I73" s="1514">
        <f t="shared" si="15"/>
        <v>46.119856393261536</v>
      </c>
      <c r="J73" s="1514">
        <f t="shared" si="16"/>
        <v>47.842349518598049</v>
      </c>
    </row>
    <row r="74" spans="1:10" ht="18.75">
      <c r="A74" s="1497" t="s">
        <v>1466</v>
      </c>
      <c r="B74" s="1163">
        <v>37340</v>
      </c>
      <c r="C74" s="1163">
        <v>35651</v>
      </c>
      <c r="D74" s="1163">
        <f t="shared" si="12"/>
        <v>72991</v>
      </c>
      <c r="E74" s="1163">
        <v>19866</v>
      </c>
      <c r="F74" s="1163">
        <v>18585</v>
      </c>
      <c r="G74" s="1163">
        <f t="shared" si="13"/>
        <v>38451</v>
      </c>
      <c r="H74" s="1514">
        <f t="shared" si="14"/>
        <v>53.202999464381364</v>
      </c>
      <c r="I74" s="1514">
        <f t="shared" si="15"/>
        <v>52.130375024543497</v>
      </c>
      <c r="J74" s="1514">
        <f t="shared" si="16"/>
        <v>52.679097422969953</v>
      </c>
    </row>
    <row r="75" spans="1:10" ht="18.75">
      <c r="A75" s="1497" t="s">
        <v>1467</v>
      </c>
      <c r="B75" s="1163">
        <v>19961</v>
      </c>
      <c r="C75" s="1163">
        <v>18892</v>
      </c>
      <c r="D75" s="1163">
        <f t="shared" si="12"/>
        <v>38853</v>
      </c>
      <c r="E75" s="1163">
        <v>11538</v>
      </c>
      <c r="F75" s="1163">
        <v>10708</v>
      </c>
      <c r="G75" s="1163">
        <f t="shared" si="13"/>
        <v>22246</v>
      </c>
      <c r="H75" s="1514">
        <f t="shared" si="14"/>
        <v>57.802715294824914</v>
      </c>
      <c r="I75" s="1514">
        <f t="shared" si="15"/>
        <v>56.680076222739785</v>
      </c>
      <c r="J75" s="1514">
        <f t="shared" si="16"/>
        <v>57.256839883664071</v>
      </c>
    </row>
    <row r="76" spans="1:10" ht="18.75">
      <c r="A76" s="1497" t="s">
        <v>1465</v>
      </c>
      <c r="B76" s="1163">
        <v>10149</v>
      </c>
      <c r="C76" s="1163">
        <v>10421</v>
      </c>
      <c r="D76" s="1163">
        <f t="shared" si="12"/>
        <v>20570</v>
      </c>
      <c r="E76" s="1163">
        <v>5436</v>
      </c>
      <c r="F76" s="1163">
        <v>5419</v>
      </c>
      <c r="G76" s="1163">
        <f t="shared" si="13"/>
        <v>10855</v>
      </c>
      <c r="H76" s="1514">
        <f t="shared" si="14"/>
        <v>53.561927283476209</v>
      </c>
      <c r="I76" s="1514">
        <f t="shared" si="15"/>
        <v>52.000767680644856</v>
      </c>
      <c r="J76" s="1514">
        <f t="shared" si="16"/>
        <v>52.771025765678168</v>
      </c>
    </row>
    <row r="77" spans="1:10" ht="19.5" thickBot="1">
      <c r="A77" s="1497" t="s">
        <v>2039</v>
      </c>
      <c r="B77" s="1515">
        <v>139</v>
      </c>
      <c r="C77" s="1515">
        <v>141</v>
      </c>
      <c r="D77" s="1163">
        <f t="shared" si="12"/>
        <v>280</v>
      </c>
      <c r="E77" s="1163">
        <v>31</v>
      </c>
      <c r="F77" s="1163">
        <v>28</v>
      </c>
      <c r="G77" s="1163">
        <f t="shared" si="13"/>
        <v>59</v>
      </c>
      <c r="H77" s="1514">
        <f t="shared" si="14"/>
        <v>22.302158273381295</v>
      </c>
      <c r="I77" s="1514">
        <f t="shared" si="15"/>
        <v>19.858156028368796</v>
      </c>
      <c r="J77" s="1514">
        <f t="shared" si="16"/>
        <v>21.071428571428573</v>
      </c>
    </row>
    <row r="78" spans="1:10" ht="19.5" thickBot="1">
      <c r="A78" s="1495" t="s">
        <v>2038</v>
      </c>
      <c r="B78" s="1512">
        <f>SUM(B71:B77)</f>
        <v>90413</v>
      </c>
      <c r="C78" s="1512">
        <f>SUM(C71:C77)</f>
        <v>88355</v>
      </c>
      <c r="D78" s="1512">
        <f>SUM(D71:D77)</f>
        <v>178768</v>
      </c>
      <c r="E78" s="1512">
        <v>48611</v>
      </c>
      <c r="F78" s="1512">
        <v>45973</v>
      </c>
      <c r="G78" s="1512">
        <f>SUM(G71:G77)</f>
        <v>94584</v>
      </c>
      <c r="H78" s="1507">
        <f t="shared" si="14"/>
        <v>53.76549832435601</v>
      </c>
      <c r="I78" s="1507">
        <f t="shared" si="15"/>
        <v>52.032143059249613</v>
      </c>
      <c r="J78" s="1507">
        <f t="shared" si="16"/>
        <v>52.908797995166921</v>
      </c>
    </row>
    <row r="79" spans="1:10" ht="19.5" thickBot="1">
      <c r="A79" s="1493" t="s">
        <v>2060</v>
      </c>
      <c r="B79" s="1508">
        <v>223490</v>
      </c>
      <c r="C79" s="1508">
        <v>222593</v>
      </c>
      <c r="D79" s="1508">
        <f>SUM(B79:C79)</f>
        <v>446083</v>
      </c>
      <c r="E79" s="1508">
        <v>116824</v>
      </c>
      <c r="F79" s="1508">
        <v>112898</v>
      </c>
      <c r="G79" s="1508">
        <f>SUM(E79:F79)</f>
        <v>229722</v>
      </c>
      <c r="H79" s="1507">
        <f t="shared" si="14"/>
        <v>52.272584903127658</v>
      </c>
      <c r="I79" s="1507">
        <f t="shared" si="15"/>
        <v>50.719474556702139</v>
      </c>
      <c r="J79" s="1507">
        <f t="shared" si="16"/>
        <v>51.497591255439012</v>
      </c>
    </row>
    <row r="80" spans="1:10">
      <c r="A80" s="2450" t="s">
        <v>2059</v>
      </c>
      <c r="B80" s="2450"/>
      <c r="C80" s="2450"/>
      <c r="D80" s="2450"/>
      <c r="E80" s="2450"/>
      <c r="F80" s="2450"/>
      <c r="G80" s="2450"/>
      <c r="H80" s="2450"/>
      <c r="I80" s="2450"/>
      <c r="J80" s="2450"/>
    </row>
    <row r="81" spans="1:10">
      <c r="A81" s="2449" t="s">
        <v>2058</v>
      </c>
      <c r="B81" s="2449"/>
      <c r="C81" s="2449"/>
      <c r="D81" s="2449"/>
      <c r="E81" s="2449"/>
      <c r="F81" s="2449"/>
      <c r="G81" s="2449"/>
      <c r="H81" s="2449"/>
      <c r="I81" s="2449"/>
      <c r="J81" s="2449"/>
    </row>
    <row r="82" spans="1:10" ht="18.75">
      <c r="A82" s="704"/>
      <c r="B82" s="1506"/>
      <c r="C82" s="1506"/>
      <c r="D82" s="1506"/>
      <c r="E82" s="1506"/>
      <c r="F82" s="1506"/>
      <c r="G82" s="1506"/>
      <c r="H82" s="1505"/>
      <c r="I82" s="1505"/>
      <c r="J82" s="1505"/>
    </row>
    <row r="84" spans="1:10" ht="17.25">
      <c r="A84" s="1504" t="s">
        <v>2057</v>
      </c>
    </row>
    <row r="85" spans="1:10">
      <c r="A85" s="1503" t="s">
        <v>2045</v>
      </c>
      <c r="B85" s="2452">
        <v>43030</v>
      </c>
      <c r="C85" s="2452"/>
      <c r="D85" s="2452"/>
      <c r="E85" s="2452"/>
    </row>
    <row r="86" spans="1:10" ht="14.25" thickBot="1">
      <c r="A86" s="1503" t="s">
        <v>2044</v>
      </c>
      <c r="B86" s="2451" t="s">
        <v>2056</v>
      </c>
      <c r="C86" s="2451"/>
      <c r="D86" s="2451"/>
      <c r="E86" s="2451"/>
      <c r="F86" s="2451"/>
    </row>
    <row r="87" spans="1:10">
      <c r="A87" s="1502" t="s">
        <v>947</v>
      </c>
      <c r="B87" s="2453" t="s">
        <v>2042</v>
      </c>
      <c r="C87" s="2454"/>
      <c r="D87" s="2454"/>
      <c r="E87" s="2454" t="s">
        <v>2041</v>
      </c>
      <c r="F87" s="2454"/>
      <c r="G87" s="2454"/>
      <c r="H87" s="2454" t="s">
        <v>2040</v>
      </c>
      <c r="I87" s="2454"/>
      <c r="J87" s="2455"/>
    </row>
    <row r="88" spans="1:10" ht="14.25" thickBot="1">
      <c r="A88" s="1501" t="s">
        <v>1116</v>
      </c>
      <c r="B88" s="1500" t="s">
        <v>1908</v>
      </c>
      <c r="C88" s="1499" t="s">
        <v>1907</v>
      </c>
      <c r="D88" s="1499" t="s">
        <v>1659</v>
      </c>
      <c r="E88" s="1499" t="s">
        <v>1908</v>
      </c>
      <c r="F88" s="1499" t="s">
        <v>1907</v>
      </c>
      <c r="G88" s="1499" t="s">
        <v>1659</v>
      </c>
      <c r="H88" s="1499" t="s">
        <v>1908</v>
      </c>
      <c r="I88" s="1499" t="s">
        <v>1907</v>
      </c>
      <c r="J88" s="1498" t="s">
        <v>1659</v>
      </c>
    </row>
    <row r="89" spans="1:10" ht="18.75">
      <c r="A89" s="1497" t="s">
        <v>1470</v>
      </c>
      <c r="B89" s="1163">
        <v>7825</v>
      </c>
      <c r="C89" s="1163">
        <v>8128</v>
      </c>
      <c r="D89" s="1163">
        <f t="shared" ref="D89:D95" si="17">SUM(B89:C89)</f>
        <v>15953</v>
      </c>
      <c r="E89" s="1163">
        <v>4133</v>
      </c>
      <c r="F89" s="1163">
        <v>4028</v>
      </c>
      <c r="G89" s="1163">
        <f t="shared" ref="G89:G95" si="18">SUM(E89:F89)</f>
        <v>8161</v>
      </c>
      <c r="H89" s="1514">
        <f t="shared" ref="H89:H97" si="19">E89/B89*100</f>
        <v>52.81789137380192</v>
      </c>
      <c r="I89" s="1514">
        <f t="shared" ref="I89:I97" si="20">F89/C89*100</f>
        <v>49.55708661417323</v>
      </c>
      <c r="J89" s="1514">
        <f t="shared" ref="J89:J97" si="21">G89/D89*100</f>
        <v>51.156522284209871</v>
      </c>
    </row>
    <row r="90" spans="1:10" ht="18.75">
      <c r="A90" s="1497" t="s">
        <v>1469</v>
      </c>
      <c r="B90" s="1163">
        <v>7804</v>
      </c>
      <c r="C90" s="1163">
        <v>7880</v>
      </c>
      <c r="D90" s="1163">
        <f t="shared" si="17"/>
        <v>15684</v>
      </c>
      <c r="E90" s="1163">
        <v>4040</v>
      </c>
      <c r="F90" s="1163">
        <v>3865</v>
      </c>
      <c r="G90" s="1163">
        <f t="shared" si="18"/>
        <v>7905</v>
      </c>
      <c r="H90" s="1514">
        <f t="shared" si="19"/>
        <v>51.768323936442847</v>
      </c>
      <c r="I90" s="1514">
        <f t="shared" si="20"/>
        <v>49.048223350253807</v>
      </c>
      <c r="J90" s="1514">
        <f t="shared" si="21"/>
        <v>50.401683244070398</v>
      </c>
    </row>
    <row r="91" spans="1:10" ht="18.75">
      <c r="A91" s="1497" t="s">
        <v>1468</v>
      </c>
      <c r="B91" s="1163">
        <v>7195</v>
      </c>
      <c r="C91" s="1163">
        <v>7242</v>
      </c>
      <c r="D91" s="1163">
        <f t="shared" si="17"/>
        <v>14437</v>
      </c>
      <c r="E91" s="1163">
        <v>3568</v>
      </c>
      <c r="F91" s="1163">
        <v>3340</v>
      </c>
      <c r="G91" s="1163">
        <f t="shared" si="18"/>
        <v>6908</v>
      </c>
      <c r="H91" s="1514">
        <f t="shared" si="19"/>
        <v>49.589993050729674</v>
      </c>
      <c r="I91" s="1514">
        <f t="shared" si="20"/>
        <v>46.119856393261536</v>
      </c>
      <c r="J91" s="1514">
        <f t="shared" si="21"/>
        <v>47.849276165408327</v>
      </c>
    </row>
    <row r="92" spans="1:10" ht="18.75">
      <c r="A92" s="1497" t="s">
        <v>1466</v>
      </c>
      <c r="B92" s="1163">
        <v>37340</v>
      </c>
      <c r="C92" s="1163">
        <v>35651</v>
      </c>
      <c r="D92" s="1163">
        <f t="shared" si="17"/>
        <v>72991</v>
      </c>
      <c r="E92" s="1163">
        <v>19863</v>
      </c>
      <c r="F92" s="1163">
        <v>18584</v>
      </c>
      <c r="G92" s="1163">
        <f t="shared" si="18"/>
        <v>38447</v>
      </c>
      <c r="H92" s="1514">
        <f t="shared" si="19"/>
        <v>53.194965184788437</v>
      </c>
      <c r="I92" s="1514">
        <f t="shared" si="20"/>
        <v>52.12757005413593</v>
      </c>
      <c r="J92" s="1514">
        <f t="shared" si="21"/>
        <v>52.67361729528298</v>
      </c>
    </row>
    <row r="93" spans="1:10" ht="18.75">
      <c r="A93" s="1497" t="s">
        <v>1467</v>
      </c>
      <c r="B93" s="1163">
        <v>19961</v>
      </c>
      <c r="C93" s="1163">
        <v>18892</v>
      </c>
      <c r="D93" s="1163">
        <f t="shared" si="17"/>
        <v>38853</v>
      </c>
      <c r="E93" s="1163">
        <v>11539</v>
      </c>
      <c r="F93" s="1163">
        <v>10708</v>
      </c>
      <c r="G93" s="1163">
        <f t="shared" si="18"/>
        <v>22247</v>
      </c>
      <c r="H93" s="1514">
        <f t="shared" si="19"/>
        <v>57.807725063874557</v>
      </c>
      <c r="I93" s="1514">
        <f t="shared" si="20"/>
        <v>56.680076222739785</v>
      </c>
      <c r="J93" s="1514">
        <f t="shared" si="21"/>
        <v>57.259413687488738</v>
      </c>
    </row>
    <row r="94" spans="1:10" ht="18.75">
      <c r="A94" s="1497" t="s">
        <v>1465</v>
      </c>
      <c r="B94" s="1163">
        <v>10149</v>
      </c>
      <c r="C94" s="1163">
        <v>10421</v>
      </c>
      <c r="D94" s="1163">
        <f t="shared" si="17"/>
        <v>20570</v>
      </c>
      <c r="E94" s="1163">
        <v>5436</v>
      </c>
      <c r="F94" s="1163">
        <v>5419</v>
      </c>
      <c r="G94" s="1163">
        <f t="shared" si="18"/>
        <v>10855</v>
      </c>
      <c r="H94" s="1514">
        <f t="shared" si="19"/>
        <v>53.561927283476209</v>
      </c>
      <c r="I94" s="1514">
        <f t="shared" si="20"/>
        <v>52.000767680644856</v>
      </c>
      <c r="J94" s="1514">
        <f t="shared" si="21"/>
        <v>52.771025765678168</v>
      </c>
    </row>
    <row r="95" spans="1:10" ht="19.5" thickBot="1">
      <c r="A95" s="1497" t="s">
        <v>2039</v>
      </c>
      <c r="B95" s="1163">
        <v>139</v>
      </c>
      <c r="C95" s="1163">
        <v>141</v>
      </c>
      <c r="D95" s="1163">
        <f t="shared" si="17"/>
        <v>280</v>
      </c>
      <c r="E95" s="1163">
        <v>32</v>
      </c>
      <c r="F95" s="1163">
        <v>28</v>
      </c>
      <c r="G95" s="1163">
        <f t="shared" si="18"/>
        <v>60</v>
      </c>
      <c r="H95" s="1514">
        <f t="shared" si="19"/>
        <v>23.021582733812952</v>
      </c>
      <c r="I95" s="1514">
        <f t="shared" si="20"/>
        <v>19.858156028368796</v>
      </c>
      <c r="J95" s="1514">
        <f t="shared" si="21"/>
        <v>21.428571428571427</v>
      </c>
    </row>
    <row r="96" spans="1:10" ht="19.5" thickBot="1">
      <c r="A96" s="1495" t="s">
        <v>2038</v>
      </c>
      <c r="B96" s="1513">
        <f t="shared" ref="B96:G96" si="22">SUM(B89:B95)</f>
        <v>90413</v>
      </c>
      <c r="C96" s="1512">
        <f t="shared" si="22"/>
        <v>88355</v>
      </c>
      <c r="D96" s="1512">
        <f t="shared" si="22"/>
        <v>178768</v>
      </c>
      <c r="E96" s="1512">
        <f t="shared" si="22"/>
        <v>48611</v>
      </c>
      <c r="F96" s="1512">
        <f t="shared" si="22"/>
        <v>45972</v>
      </c>
      <c r="G96" s="1512">
        <f t="shared" si="22"/>
        <v>94583</v>
      </c>
      <c r="H96" s="1507">
        <f t="shared" si="19"/>
        <v>53.76549832435601</v>
      </c>
      <c r="I96" s="1507">
        <f t="shared" si="20"/>
        <v>52.031011261388713</v>
      </c>
      <c r="J96" s="1507">
        <f t="shared" si="21"/>
        <v>52.908238610937076</v>
      </c>
    </row>
    <row r="97" spans="1:10" ht="19.5" thickBot="1">
      <c r="A97" s="1511" t="s">
        <v>2037</v>
      </c>
      <c r="B97" s="1510">
        <v>1218694</v>
      </c>
      <c r="C97" s="1509">
        <v>1229415</v>
      </c>
      <c r="D97" s="1508">
        <f>SUM(B97:C97)</f>
        <v>2448109</v>
      </c>
      <c r="E97" s="1508">
        <v>636897</v>
      </c>
      <c r="F97" s="1508">
        <v>624615</v>
      </c>
      <c r="G97" s="1508">
        <f>SUM(E97:F97)</f>
        <v>1261512</v>
      </c>
      <c r="H97" s="1507">
        <f t="shared" si="19"/>
        <v>52.260616692951636</v>
      </c>
      <c r="I97" s="1507">
        <f t="shared" si="20"/>
        <v>50.805871085028244</v>
      </c>
      <c r="J97" s="1507">
        <f t="shared" si="21"/>
        <v>51.530058506381863</v>
      </c>
    </row>
    <row r="98" spans="1:10">
      <c r="A98" s="2450" t="s">
        <v>2055</v>
      </c>
      <c r="B98" s="2450"/>
      <c r="C98" s="2450"/>
      <c r="D98" s="2450"/>
      <c r="E98" s="2450"/>
      <c r="F98" s="2450"/>
      <c r="G98" s="2450"/>
      <c r="H98" s="2450"/>
      <c r="I98" s="2450"/>
      <c r="J98" s="2450"/>
    </row>
    <row r="99" spans="1:10">
      <c r="A99" s="2449" t="s">
        <v>2054</v>
      </c>
      <c r="B99" s="2449"/>
      <c r="C99" s="2449"/>
      <c r="D99" s="2449"/>
      <c r="E99" s="2449"/>
      <c r="F99" s="2449"/>
      <c r="G99" s="2449"/>
      <c r="H99" s="2449"/>
      <c r="I99" s="2449"/>
      <c r="J99" s="2449"/>
    </row>
    <row r="100" spans="1:10" ht="18.75">
      <c r="A100" s="704"/>
      <c r="B100" s="1506"/>
      <c r="C100" s="1506"/>
      <c r="D100" s="1506"/>
      <c r="E100" s="1506"/>
      <c r="F100" s="1506"/>
      <c r="G100" s="1506"/>
      <c r="H100" s="1505"/>
      <c r="I100" s="1505"/>
      <c r="J100" s="1505"/>
    </row>
    <row r="102" spans="1:10" ht="17.25">
      <c r="A102" s="1504" t="s">
        <v>2047</v>
      </c>
    </row>
    <row r="103" spans="1:10" ht="18.75">
      <c r="A103" s="1503" t="s">
        <v>2045</v>
      </c>
      <c r="B103" s="2461" t="s">
        <v>2053</v>
      </c>
      <c r="C103" s="2461"/>
      <c r="D103" s="2461"/>
      <c r="E103" s="2461"/>
    </row>
    <row r="104" spans="1:10" ht="14.25" thickBot="1">
      <c r="A104" s="1503" t="s">
        <v>2044</v>
      </c>
      <c r="B104" s="2451" t="s">
        <v>2050</v>
      </c>
      <c r="C104" s="2451"/>
      <c r="D104" s="2451"/>
      <c r="E104" s="2451"/>
      <c r="F104" s="2451"/>
    </row>
    <row r="105" spans="1:10">
      <c r="A105" s="1502" t="s">
        <v>947</v>
      </c>
      <c r="B105" s="2453" t="s">
        <v>2042</v>
      </c>
      <c r="C105" s="2454"/>
      <c r="D105" s="2454"/>
      <c r="E105" s="2454" t="s">
        <v>2041</v>
      </c>
      <c r="F105" s="2454"/>
      <c r="G105" s="2454"/>
      <c r="H105" s="2454" t="s">
        <v>2040</v>
      </c>
      <c r="I105" s="2454"/>
      <c r="J105" s="2455"/>
    </row>
    <row r="106" spans="1:10" ht="14.25" thickBot="1">
      <c r="A106" s="1501" t="s">
        <v>1116</v>
      </c>
      <c r="B106" s="1500" t="s">
        <v>1908</v>
      </c>
      <c r="C106" s="1499" t="s">
        <v>1907</v>
      </c>
      <c r="D106" s="1499" t="s">
        <v>1659</v>
      </c>
      <c r="E106" s="1499" t="s">
        <v>1908</v>
      </c>
      <c r="F106" s="1499" t="s">
        <v>1907</v>
      </c>
      <c r="G106" s="1499" t="s">
        <v>1659</v>
      </c>
      <c r="H106" s="1499" t="s">
        <v>1908</v>
      </c>
      <c r="I106" s="1499" t="s">
        <v>1907</v>
      </c>
      <c r="J106" s="1498" t="s">
        <v>1659</v>
      </c>
    </row>
    <row r="107" spans="1:10" ht="18.75">
      <c r="A107" s="1497" t="s">
        <v>1470</v>
      </c>
      <c r="B107" s="1414">
        <v>7670</v>
      </c>
      <c r="C107" s="1414">
        <v>7882</v>
      </c>
      <c r="D107" s="1414">
        <f t="shared" ref="D107:D115" si="23">SUM(B107:C107)</f>
        <v>15552</v>
      </c>
      <c r="E107" s="1414">
        <v>3555</v>
      </c>
      <c r="F107" s="1414">
        <v>3417</v>
      </c>
      <c r="G107" s="1414">
        <f t="shared" ref="G107:G115" si="24">SUM(E107:F107)</f>
        <v>6972</v>
      </c>
      <c r="H107" s="1496">
        <f t="shared" ref="H107:H115" si="25">E107/B107*100</f>
        <v>46.349413298565842</v>
      </c>
      <c r="I107" s="1496">
        <f t="shared" ref="I107:I115" si="26">F107/C107*100</f>
        <v>43.351941131692463</v>
      </c>
      <c r="J107" s="1496">
        <f t="shared" ref="J107:J115" si="27">G107/D107*100</f>
        <v>44.830246913580247</v>
      </c>
    </row>
    <row r="108" spans="1:10" ht="18.75">
      <c r="A108" s="1497" t="s">
        <v>1469</v>
      </c>
      <c r="B108" s="1414">
        <v>7879</v>
      </c>
      <c r="C108" s="1414">
        <v>7955</v>
      </c>
      <c r="D108" s="1414">
        <f t="shared" si="23"/>
        <v>15834</v>
      </c>
      <c r="E108" s="1414">
        <v>3365</v>
      </c>
      <c r="F108" s="1414">
        <v>3257</v>
      </c>
      <c r="G108" s="1414">
        <f t="shared" si="24"/>
        <v>6622</v>
      </c>
      <c r="H108" s="1496">
        <f t="shared" si="25"/>
        <v>42.70846554131235</v>
      </c>
      <c r="I108" s="1496">
        <f t="shared" si="26"/>
        <v>40.942803268384665</v>
      </c>
      <c r="J108" s="1496">
        <f t="shared" si="27"/>
        <v>41.821396993810787</v>
      </c>
    </row>
    <row r="109" spans="1:10" ht="18.75">
      <c r="A109" s="1497" t="s">
        <v>1468</v>
      </c>
      <c r="B109" s="1414">
        <v>7707</v>
      </c>
      <c r="C109" s="1414">
        <v>7748</v>
      </c>
      <c r="D109" s="1414">
        <f t="shared" si="23"/>
        <v>15455</v>
      </c>
      <c r="E109" s="1414">
        <v>3117</v>
      </c>
      <c r="F109" s="1414">
        <v>2947</v>
      </c>
      <c r="G109" s="1414">
        <f t="shared" si="24"/>
        <v>6064</v>
      </c>
      <c r="H109" s="1496">
        <f t="shared" si="25"/>
        <v>40.443752432853252</v>
      </c>
      <c r="I109" s="1496">
        <f t="shared" si="26"/>
        <v>38.035622096024781</v>
      </c>
      <c r="J109" s="1496">
        <f t="shared" si="27"/>
        <v>39.236493044322224</v>
      </c>
    </row>
    <row r="110" spans="1:10" ht="18.75">
      <c r="A110" s="1497" t="s">
        <v>1466</v>
      </c>
      <c r="B110" s="1414">
        <v>38962</v>
      </c>
      <c r="C110" s="1414">
        <v>37403</v>
      </c>
      <c r="D110" s="1414">
        <f t="shared" si="23"/>
        <v>76365</v>
      </c>
      <c r="E110" s="1414">
        <v>18720</v>
      </c>
      <c r="F110" s="1414">
        <v>17570</v>
      </c>
      <c r="G110" s="1414">
        <f t="shared" si="24"/>
        <v>36290</v>
      </c>
      <c r="H110" s="1496">
        <f t="shared" si="25"/>
        <v>48.046814845233818</v>
      </c>
      <c r="I110" s="1496">
        <f t="shared" si="26"/>
        <v>46.974841590246776</v>
      </c>
      <c r="J110" s="1496">
        <f t="shared" si="27"/>
        <v>47.521770444575395</v>
      </c>
    </row>
    <row r="111" spans="1:10" ht="18.75">
      <c r="A111" s="1497" t="s">
        <v>1467</v>
      </c>
      <c r="B111" s="1414">
        <v>20113</v>
      </c>
      <c r="C111" s="1414">
        <v>19359</v>
      </c>
      <c r="D111" s="1414">
        <f t="shared" si="23"/>
        <v>39472</v>
      </c>
      <c r="E111" s="1414">
        <v>10668</v>
      </c>
      <c r="F111" s="1414">
        <v>10087</v>
      </c>
      <c r="G111" s="1414">
        <f t="shared" si="24"/>
        <v>20755</v>
      </c>
      <c r="H111" s="1496">
        <f t="shared" si="25"/>
        <v>53.040322179684786</v>
      </c>
      <c r="I111" s="1496">
        <f t="shared" si="26"/>
        <v>52.104964099385299</v>
      </c>
      <c r="J111" s="1496">
        <f t="shared" si="27"/>
        <v>52.581576813944068</v>
      </c>
    </row>
    <row r="112" spans="1:10" ht="18.75">
      <c r="A112" s="1497" t="s">
        <v>1465</v>
      </c>
      <c r="B112" s="1414">
        <v>10048</v>
      </c>
      <c r="C112" s="1414">
        <v>10279</v>
      </c>
      <c r="D112" s="1414">
        <f t="shared" si="23"/>
        <v>20327</v>
      </c>
      <c r="E112" s="1414">
        <v>4862</v>
      </c>
      <c r="F112" s="1414">
        <v>4791</v>
      </c>
      <c r="G112" s="1414">
        <f t="shared" si="24"/>
        <v>9653</v>
      </c>
      <c r="H112" s="1496">
        <f t="shared" si="25"/>
        <v>48.387738853503187</v>
      </c>
      <c r="I112" s="1496">
        <f t="shared" si="26"/>
        <v>46.609592372798907</v>
      </c>
      <c r="J112" s="1496">
        <f t="shared" si="27"/>
        <v>47.488562011118219</v>
      </c>
    </row>
    <row r="113" spans="1:10" ht="19.5" thickBot="1">
      <c r="A113" s="1497" t="s">
        <v>2039</v>
      </c>
      <c r="B113" s="1414">
        <v>135</v>
      </c>
      <c r="C113" s="1414">
        <v>147</v>
      </c>
      <c r="D113" s="1414">
        <f t="shared" si="23"/>
        <v>282</v>
      </c>
      <c r="E113" s="1414">
        <v>32</v>
      </c>
      <c r="F113" s="1414">
        <v>28</v>
      </c>
      <c r="G113" s="1414">
        <f t="shared" si="24"/>
        <v>60</v>
      </c>
      <c r="H113" s="1496">
        <f t="shared" si="25"/>
        <v>23.703703703703706</v>
      </c>
      <c r="I113" s="1496">
        <f t="shared" si="26"/>
        <v>19.047619047619047</v>
      </c>
      <c r="J113" s="1496">
        <f t="shared" si="27"/>
        <v>21.276595744680851</v>
      </c>
    </row>
    <row r="114" spans="1:10" ht="19.5" thickBot="1">
      <c r="A114" s="1495" t="s">
        <v>2038</v>
      </c>
      <c r="B114" s="1494">
        <f>SUM(B107:B113)</f>
        <v>92514</v>
      </c>
      <c r="C114" s="1494">
        <f>SUM(C107:C113)</f>
        <v>90773</v>
      </c>
      <c r="D114" s="1494">
        <f t="shared" si="23"/>
        <v>183287</v>
      </c>
      <c r="E114" s="1494">
        <f>SUM(E107:E113)</f>
        <v>44319</v>
      </c>
      <c r="F114" s="1494">
        <f>SUM(F107:F113)</f>
        <v>42097</v>
      </c>
      <c r="G114" s="1494">
        <f t="shared" si="24"/>
        <v>86416</v>
      </c>
      <c r="H114" s="1492">
        <f t="shared" si="25"/>
        <v>47.905181918412346</v>
      </c>
      <c r="I114" s="1492">
        <f t="shared" si="26"/>
        <v>46.376125059213642</v>
      </c>
      <c r="J114" s="1492">
        <f t="shared" si="27"/>
        <v>47.147915564115294</v>
      </c>
    </row>
    <row r="115" spans="1:10" ht="19.5" thickBot="1">
      <c r="A115" s="1493" t="s">
        <v>2037</v>
      </c>
      <c r="B115" s="1186">
        <v>1210963</v>
      </c>
      <c r="C115" s="1186">
        <v>1220568</v>
      </c>
      <c r="D115" s="1186">
        <f t="shared" si="23"/>
        <v>2431531</v>
      </c>
      <c r="E115" s="1186">
        <v>554301</v>
      </c>
      <c r="F115" s="1186">
        <v>540279</v>
      </c>
      <c r="G115" s="1186">
        <f t="shared" si="24"/>
        <v>1094580</v>
      </c>
      <c r="H115" s="1492">
        <f t="shared" si="25"/>
        <v>45.773570290752069</v>
      </c>
      <c r="I115" s="1492">
        <f t="shared" si="26"/>
        <v>44.264555518414376</v>
      </c>
      <c r="J115" s="1492">
        <f t="shared" si="27"/>
        <v>45.016082459980979</v>
      </c>
    </row>
    <row r="116" spans="1:10">
      <c r="A116" s="2450" t="s">
        <v>2052</v>
      </c>
      <c r="B116" s="2450"/>
      <c r="C116" s="2450"/>
      <c r="D116" s="2450"/>
      <c r="E116" s="2450"/>
      <c r="F116" s="2450"/>
      <c r="G116" s="2450"/>
      <c r="H116" s="2450"/>
      <c r="I116" s="2450"/>
      <c r="J116" s="2450"/>
    </row>
    <row r="117" spans="1:10">
      <c r="A117" s="2449" t="s">
        <v>2048</v>
      </c>
      <c r="B117" s="2449"/>
      <c r="C117" s="2449"/>
      <c r="D117" s="2449"/>
      <c r="E117" s="2449"/>
      <c r="F117" s="2449"/>
      <c r="G117" s="2449"/>
      <c r="H117" s="2449"/>
      <c r="I117" s="2449"/>
      <c r="J117" s="2449"/>
    </row>
    <row r="118" spans="1:10" ht="18.75">
      <c r="A118" s="704"/>
      <c r="B118" s="1506"/>
      <c r="C118" s="1506"/>
      <c r="D118" s="1506"/>
      <c r="E118" s="1506"/>
      <c r="F118" s="1506"/>
      <c r="G118" s="1506"/>
      <c r="H118" s="1505"/>
      <c r="I118" s="1505"/>
      <c r="J118" s="1505"/>
    </row>
    <row r="120" spans="1:10" ht="17.25">
      <c r="A120" s="1504" t="s">
        <v>2046</v>
      </c>
    </row>
    <row r="121" spans="1:10">
      <c r="A121" s="1503" t="s">
        <v>2045</v>
      </c>
      <c r="B121" s="2452" t="s">
        <v>2051</v>
      </c>
      <c r="C121" s="2452"/>
      <c r="D121" s="2452"/>
      <c r="E121" s="2452"/>
    </row>
    <row r="122" spans="1:10" ht="14.25" thickBot="1">
      <c r="A122" s="1503" t="s">
        <v>2044</v>
      </c>
      <c r="B122" s="2451" t="s">
        <v>2050</v>
      </c>
      <c r="C122" s="2451"/>
      <c r="D122" s="2451"/>
      <c r="E122" s="2451"/>
      <c r="F122" s="2451"/>
    </row>
    <row r="123" spans="1:10">
      <c r="A123" s="1502" t="s">
        <v>947</v>
      </c>
      <c r="B123" s="2453" t="s">
        <v>2042</v>
      </c>
      <c r="C123" s="2454"/>
      <c r="D123" s="2454"/>
      <c r="E123" s="2454" t="s">
        <v>2041</v>
      </c>
      <c r="F123" s="2454"/>
      <c r="G123" s="2454"/>
      <c r="H123" s="2454" t="s">
        <v>2040</v>
      </c>
      <c r="I123" s="2454"/>
      <c r="J123" s="2455"/>
    </row>
    <row r="124" spans="1:10" ht="14.25" thickBot="1">
      <c r="A124" s="1501" t="s">
        <v>1116</v>
      </c>
      <c r="B124" s="1500" t="s">
        <v>1908</v>
      </c>
      <c r="C124" s="1499" t="s">
        <v>1907</v>
      </c>
      <c r="D124" s="1499" t="s">
        <v>1659</v>
      </c>
      <c r="E124" s="1499" t="s">
        <v>1908</v>
      </c>
      <c r="F124" s="1499" t="s">
        <v>1907</v>
      </c>
      <c r="G124" s="1499" t="s">
        <v>1659</v>
      </c>
      <c r="H124" s="1499" t="s">
        <v>1908</v>
      </c>
      <c r="I124" s="1499" t="s">
        <v>1907</v>
      </c>
      <c r="J124" s="1498" t="s">
        <v>1659</v>
      </c>
    </row>
    <row r="125" spans="1:10" ht="18.75">
      <c r="A125" s="1497" t="s">
        <v>1470</v>
      </c>
      <c r="B125" s="1414">
        <v>7670</v>
      </c>
      <c r="C125" s="1414">
        <v>7882</v>
      </c>
      <c r="D125" s="1414">
        <f t="shared" ref="D125:D133" si="28">SUM(B125:C125)</f>
        <v>15552</v>
      </c>
      <c r="E125" s="1414">
        <v>3555</v>
      </c>
      <c r="F125" s="1414">
        <v>3417</v>
      </c>
      <c r="G125" s="1414">
        <f t="shared" ref="G125:G133" si="29">SUM(E125:F125)</f>
        <v>6972</v>
      </c>
      <c r="H125" s="1496">
        <f t="shared" ref="H125:H133" si="30">E125/B125*100</f>
        <v>46.349413298565842</v>
      </c>
      <c r="I125" s="1496">
        <f t="shared" ref="I125:I133" si="31">F125/C125*100</f>
        <v>43.351941131692463</v>
      </c>
      <c r="J125" s="1496">
        <f t="shared" ref="J125:J133" si="32">G125/D125*100</f>
        <v>44.830246913580247</v>
      </c>
    </row>
    <row r="126" spans="1:10" ht="18.75">
      <c r="A126" s="1497" t="s">
        <v>1469</v>
      </c>
      <c r="B126" s="1414">
        <v>7879</v>
      </c>
      <c r="C126" s="1414">
        <v>7955</v>
      </c>
      <c r="D126" s="1414">
        <f t="shared" si="28"/>
        <v>15834</v>
      </c>
      <c r="E126" s="1414">
        <v>3365</v>
      </c>
      <c r="F126" s="1414">
        <v>3257</v>
      </c>
      <c r="G126" s="1414">
        <f t="shared" si="29"/>
        <v>6622</v>
      </c>
      <c r="H126" s="1496">
        <f t="shared" si="30"/>
        <v>42.70846554131235</v>
      </c>
      <c r="I126" s="1496">
        <f t="shared" si="31"/>
        <v>40.942803268384665</v>
      </c>
      <c r="J126" s="1496">
        <f t="shared" si="32"/>
        <v>41.821396993810787</v>
      </c>
    </row>
    <row r="127" spans="1:10" ht="18.75">
      <c r="A127" s="1497" t="s">
        <v>1468</v>
      </c>
      <c r="B127" s="1414">
        <v>7707</v>
      </c>
      <c r="C127" s="1414">
        <v>7748</v>
      </c>
      <c r="D127" s="1414">
        <f t="shared" si="28"/>
        <v>15455</v>
      </c>
      <c r="E127" s="1414">
        <v>3117</v>
      </c>
      <c r="F127" s="1414">
        <v>2947</v>
      </c>
      <c r="G127" s="1414">
        <f t="shared" si="29"/>
        <v>6064</v>
      </c>
      <c r="H127" s="1496">
        <f t="shared" si="30"/>
        <v>40.443752432853252</v>
      </c>
      <c r="I127" s="1496">
        <f t="shared" si="31"/>
        <v>38.035622096024781</v>
      </c>
      <c r="J127" s="1496">
        <f t="shared" si="32"/>
        <v>39.236493044322224</v>
      </c>
    </row>
    <row r="128" spans="1:10" ht="18.75">
      <c r="A128" s="1497" t="s">
        <v>1466</v>
      </c>
      <c r="B128" s="1414">
        <v>38962</v>
      </c>
      <c r="C128" s="1414">
        <v>37403</v>
      </c>
      <c r="D128" s="1414">
        <f t="shared" si="28"/>
        <v>76365</v>
      </c>
      <c r="E128" s="1414">
        <v>18719</v>
      </c>
      <c r="F128" s="1414">
        <v>17566</v>
      </c>
      <c r="G128" s="1414">
        <f t="shared" si="29"/>
        <v>36285</v>
      </c>
      <c r="H128" s="1496">
        <f t="shared" si="30"/>
        <v>48.044248241876701</v>
      </c>
      <c r="I128" s="1496">
        <f t="shared" si="31"/>
        <v>46.964147260914899</v>
      </c>
      <c r="J128" s="1496">
        <f t="shared" si="32"/>
        <v>47.515222942447451</v>
      </c>
    </row>
    <row r="129" spans="1:10" ht="18.75">
      <c r="A129" s="1497" t="s">
        <v>1467</v>
      </c>
      <c r="B129" s="1414">
        <v>20113</v>
      </c>
      <c r="C129" s="1414">
        <v>19359</v>
      </c>
      <c r="D129" s="1414">
        <f t="shared" si="28"/>
        <v>39472</v>
      </c>
      <c r="E129" s="1414">
        <v>10670</v>
      </c>
      <c r="F129" s="1414">
        <v>10088</v>
      </c>
      <c r="G129" s="1414">
        <f t="shared" si="29"/>
        <v>20758</v>
      </c>
      <c r="H129" s="1496">
        <f t="shared" si="30"/>
        <v>53.050265997116298</v>
      </c>
      <c r="I129" s="1496">
        <f t="shared" si="31"/>
        <v>52.110129655457406</v>
      </c>
      <c r="J129" s="1496">
        <f t="shared" si="32"/>
        <v>52.589177138224564</v>
      </c>
    </row>
    <row r="130" spans="1:10" ht="18.75">
      <c r="A130" s="1497" t="s">
        <v>1465</v>
      </c>
      <c r="B130" s="1414">
        <v>10048</v>
      </c>
      <c r="C130" s="1414">
        <v>10279</v>
      </c>
      <c r="D130" s="1414">
        <f t="shared" si="28"/>
        <v>20327</v>
      </c>
      <c r="E130" s="1414">
        <v>4862</v>
      </c>
      <c r="F130" s="1414">
        <v>4791</v>
      </c>
      <c r="G130" s="1414">
        <f t="shared" si="29"/>
        <v>9653</v>
      </c>
      <c r="H130" s="1496">
        <f t="shared" si="30"/>
        <v>48.387738853503187</v>
      </c>
      <c r="I130" s="1496">
        <f t="shared" si="31"/>
        <v>46.609592372798907</v>
      </c>
      <c r="J130" s="1496">
        <f t="shared" si="32"/>
        <v>47.488562011118219</v>
      </c>
    </row>
    <row r="131" spans="1:10" ht="19.5" thickBot="1">
      <c r="A131" s="1497" t="s">
        <v>2039</v>
      </c>
      <c r="B131" s="1414">
        <v>135</v>
      </c>
      <c r="C131" s="1414">
        <v>147</v>
      </c>
      <c r="D131" s="1414">
        <f t="shared" si="28"/>
        <v>282</v>
      </c>
      <c r="E131" s="1414">
        <v>32</v>
      </c>
      <c r="F131" s="1414">
        <v>29</v>
      </c>
      <c r="G131" s="1414">
        <f t="shared" si="29"/>
        <v>61</v>
      </c>
      <c r="H131" s="1496">
        <f t="shared" si="30"/>
        <v>23.703703703703706</v>
      </c>
      <c r="I131" s="1496">
        <f t="shared" si="31"/>
        <v>19.727891156462583</v>
      </c>
      <c r="J131" s="1496">
        <f t="shared" si="32"/>
        <v>21.631205673758867</v>
      </c>
    </row>
    <row r="132" spans="1:10" ht="19.5" thickBot="1">
      <c r="A132" s="1495" t="s">
        <v>2038</v>
      </c>
      <c r="B132" s="1494">
        <f>SUM(B125:B131)</f>
        <v>92514</v>
      </c>
      <c r="C132" s="1494">
        <f>SUM(C125:C131)</f>
        <v>90773</v>
      </c>
      <c r="D132" s="1494">
        <f t="shared" si="28"/>
        <v>183287</v>
      </c>
      <c r="E132" s="1494">
        <f>SUM(E125:E131)</f>
        <v>44320</v>
      </c>
      <c r="F132" s="1494">
        <f>SUM(F125:F131)</f>
        <v>42095</v>
      </c>
      <c r="G132" s="1494">
        <f t="shared" si="29"/>
        <v>86415</v>
      </c>
      <c r="H132" s="1492">
        <f t="shared" si="30"/>
        <v>47.906262835895106</v>
      </c>
      <c r="I132" s="1492">
        <f t="shared" si="31"/>
        <v>46.37392176087603</v>
      </c>
      <c r="J132" s="1492">
        <f t="shared" si="32"/>
        <v>47.147369971683752</v>
      </c>
    </row>
    <row r="133" spans="1:10" ht="19.5" thickBot="1">
      <c r="A133" s="1493" t="s">
        <v>2037</v>
      </c>
      <c r="B133" s="1186">
        <v>1210963</v>
      </c>
      <c r="C133" s="1186">
        <v>1220568</v>
      </c>
      <c r="D133" s="1186">
        <f t="shared" si="28"/>
        <v>2431531</v>
      </c>
      <c r="E133" s="1186">
        <v>554301</v>
      </c>
      <c r="F133" s="1186">
        <v>540274</v>
      </c>
      <c r="G133" s="1186">
        <f t="shared" si="29"/>
        <v>1094575</v>
      </c>
      <c r="H133" s="1492">
        <f t="shared" si="30"/>
        <v>45.773570290752069</v>
      </c>
      <c r="I133" s="1492">
        <f t="shared" si="31"/>
        <v>44.264145873068934</v>
      </c>
      <c r="J133" s="1492">
        <f t="shared" si="32"/>
        <v>45.015876828220577</v>
      </c>
    </row>
    <row r="134" spans="1:10">
      <c r="A134" s="2450" t="s">
        <v>2049</v>
      </c>
      <c r="B134" s="2450"/>
      <c r="C134" s="2450"/>
      <c r="D134" s="2450"/>
      <c r="E134" s="2450"/>
      <c r="F134" s="2450"/>
      <c r="G134" s="2450"/>
      <c r="H134" s="2450"/>
      <c r="I134" s="2450"/>
      <c r="J134" s="2450"/>
    </row>
    <row r="135" spans="1:10">
      <c r="A135" s="2449" t="s">
        <v>2048</v>
      </c>
      <c r="B135" s="2449"/>
      <c r="C135" s="2449"/>
      <c r="D135" s="2449"/>
      <c r="E135" s="2449"/>
      <c r="F135" s="2449"/>
      <c r="G135" s="2449"/>
      <c r="H135" s="2449"/>
      <c r="I135" s="2449"/>
      <c r="J135" s="2449"/>
    </row>
    <row r="136" spans="1:10" ht="18.75">
      <c r="A136" s="704"/>
      <c r="B136" s="1506"/>
      <c r="C136" s="1506"/>
      <c r="D136" s="1506"/>
      <c r="E136" s="1506"/>
      <c r="F136" s="1506"/>
      <c r="G136" s="1506"/>
      <c r="H136" s="1505"/>
      <c r="I136" s="1505"/>
      <c r="J136" s="1505"/>
    </row>
    <row r="137" spans="1:10" ht="17.25">
      <c r="A137" s="1504" t="s">
        <v>2047</v>
      </c>
    </row>
    <row r="138" spans="1:10">
      <c r="A138" s="1503" t="s">
        <v>2045</v>
      </c>
      <c r="B138" s="2452">
        <v>42561</v>
      </c>
      <c r="C138" s="2452"/>
      <c r="D138" s="2452"/>
      <c r="E138" s="2452"/>
    </row>
    <row r="139" spans="1:10" ht="14.25" thickBot="1">
      <c r="A139" s="1503" t="s">
        <v>2044</v>
      </c>
      <c r="B139" s="2451" t="s">
        <v>2043</v>
      </c>
      <c r="C139" s="2451"/>
      <c r="D139" s="2451"/>
      <c r="E139" s="2451"/>
      <c r="F139" s="2451"/>
    </row>
    <row r="140" spans="1:10">
      <c r="A140" s="1502" t="s">
        <v>947</v>
      </c>
      <c r="B140" s="2453" t="s">
        <v>2042</v>
      </c>
      <c r="C140" s="2454"/>
      <c r="D140" s="2454"/>
      <c r="E140" s="2454" t="s">
        <v>2041</v>
      </c>
      <c r="F140" s="2454"/>
      <c r="G140" s="2454"/>
      <c r="H140" s="2454" t="s">
        <v>2040</v>
      </c>
      <c r="I140" s="2454"/>
      <c r="J140" s="2455"/>
    </row>
    <row r="141" spans="1:10" ht="14.25" thickBot="1">
      <c r="A141" s="1501" t="s">
        <v>1116</v>
      </c>
      <c r="B141" s="1500" t="s">
        <v>1908</v>
      </c>
      <c r="C141" s="1499" t="s">
        <v>1907</v>
      </c>
      <c r="D141" s="1499" t="s">
        <v>1659</v>
      </c>
      <c r="E141" s="1499" t="s">
        <v>1908</v>
      </c>
      <c r="F141" s="1499" t="s">
        <v>1907</v>
      </c>
      <c r="G141" s="1499" t="s">
        <v>1659</v>
      </c>
      <c r="H141" s="1499" t="s">
        <v>1908</v>
      </c>
      <c r="I141" s="1499" t="s">
        <v>1907</v>
      </c>
      <c r="J141" s="1498" t="s">
        <v>1659</v>
      </c>
    </row>
    <row r="142" spans="1:10" ht="18.75">
      <c r="A142" s="1497" t="s">
        <v>1470</v>
      </c>
      <c r="B142" s="1414">
        <v>8007</v>
      </c>
      <c r="C142" s="1414">
        <v>8347</v>
      </c>
      <c r="D142" s="1414">
        <f t="shared" ref="D142:D150" si="33">SUM(B142:C142)</f>
        <v>16354</v>
      </c>
      <c r="E142" s="1414">
        <v>4077</v>
      </c>
      <c r="F142" s="1414">
        <v>3817</v>
      </c>
      <c r="G142" s="1414">
        <f t="shared" ref="G142:G150" si="34">SUM(E142:F142)</f>
        <v>7894</v>
      </c>
      <c r="H142" s="1496">
        <f t="shared" ref="H142:H150" si="35">E142/B142*100</f>
        <v>50.917946796553018</v>
      </c>
      <c r="I142" s="1496">
        <f t="shared" ref="I142:I150" si="36">F142/C142*100</f>
        <v>45.729004432730328</v>
      </c>
      <c r="J142" s="1496">
        <f t="shared" ref="J142:J150" si="37">G142/D142*100</f>
        <v>48.269536504830626</v>
      </c>
    </row>
    <row r="143" spans="1:10" ht="18.75">
      <c r="A143" s="1497" t="s">
        <v>1469</v>
      </c>
      <c r="B143" s="1414">
        <v>7851</v>
      </c>
      <c r="C143" s="1414">
        <v>7812</v>
      </c>
      <c r="D143" s="1414">
        <f t="shared" si="33"/>
        <v>15663</v>
      </c>
      <c r="E143" s="1414">
        <v>3648</v>
      </c>
      <c r="F143" s="1414">
        <v>3461</v>
      </c>
      <c r="G143" s="1414">
        <f t="shared" si="34"/>
        <v>7109</v>
      </c>
      <c r="H143" s="1496">
        <f t="shared" si="35"/>
        <v>46.465418418035917</v>
      </c>
      <c r="I143" s="1496">
        <f t="shared" si="36"/>
        <v>44.30363543266769</v>
      </c>
      <c r="J143" s="1496">
        <f t="shared" si="37"/>
        <v>45.387218285130565</v>
      </c>
    </row>
    <row r="144" spans="1:10" ht="18.75">
      <c r="A144" s="1497" t="s">
        <v>1468</v>
      </c>
      <c r="B144" s="1414">
        <v>7000</v>
      </c>
      <c r="C144" s="1414">
        <v>7083</v>
      </c>
      <c r="D144" s="1414">
        <f t="shared" si="33"/>
        <v>14083</v>
      </c>
      <c r="E144" s="1414">
        <v>3233</v>
      </c>
      <c r="F144" s="1414">
        <v>3041</v>
      </c>
      <c r="G144" s="1414">
        <f t="shared" si="34"/>
        <v>6274</v>
      </c>
      <c r="H144" s="1496">
        <f t="shared" si="35"/>
        <v>46.185714285714283</v>
      </c>
      <c r="I144" s="1496">
        <f t="shared" si="36"/>
        <v>42.933785119299735</v>
      </c>
      <c r="J144" s="1496">
        <f t="shared" si="37"/>
        <v>44.550166867854863</v>
      </c>
    </row>
    <row r="145" spans="1:10" ht="18.75">
      <c r="A145" s="1497" t="s">
        <v>1466</v>
      </c>
      <c r="B145" s="1414">
        <v>36263</v>
      </c>
      <c r="C145" s="1414">
        <v>34424</v>
      </c>
      <c r="D145" s="1414">
        <f t="shared" si="33"/>
        <v>70687</v>
      </c>
      <c r="E145" s="1414">
        <v>19039</v>
      </c>
      <c r="F145" s="1414">
        <v>17549</v>
      </c>
      <c r="G145" s="1414">
        <f t="shared" si="34"/>
        <v>36588</v>
      </c>
      <c r="H145" s="1496">
        <f t="shared" si="35"/>
        <v>52.502550809364919</v>
      </c>
      <c r="I145" s="1496">
        <f t="shared" si="36"/>
        <v>50.978968161747616</v>
      </c>
      <c r="J145" s="1496">
        <f t="shared" si="37"/>
        <v>51.760578324161443</v>
      </c>
    </row>
    <row r="146" spans="1:10" ht="18.75">
      <c r="A146" s="1497" t="s">
        <v>1467</v>
      </c>
      <c r="B146" s="1414">
        <v>19614</v>
      </c>
      <c r="C146" s="1414">
        <v>18499</v>
      </c>
      <c r="D146" s="1414">
        <f t="shared" si="33"/>
        <v>38113</v>
      </c>
      <c r="E146" s="1414">
        <v>11182</v>
      </c>
      <c r="F146" s="1414">
        <v>10412</v>
      </c>
      <c r="G146" s="1414">
        <f t="shared" si="34"/>
        <v>21594</v>
      </c>
      <c r="H146" s="1496">
        <f t="shared" si="35"/>
        <v>57.010298766187418</v>
      </c>
      <c r="I146" s="1496">
        <f t="shared" si="36"/>
        <v>56.284123466133309</v>
      </c>
      <c r="J146" s="1496">
        <f t="shared" si="37"/>
        <v>56.657833285230765</v>
      </c>
    </row>
    <row r="147" spans="1:10" ht="18.75">
      <c r="A147" s="1497" t="s">
        <v>1465</v>
      </c>
      <c r="B147" s="1414">
        <v>10294</v>
      </c>
      <c r="C147" s="1414">
        <v>10527</v>
      </c>
      <c r="D147" s="1414">
        <f t="shared" si="33"/>
        <v>20821</v>
      </c>
      <c r="E147" s="1414">
        <v>5495</v>
      </c>
      <c r="F147" s="1414">
        <v>5416</v>
      </c>
      <c r="G147" s="1414">
        <f t="shared" si="34"/>
        <v>10911</v>
      </c>
      <c r="H147" s="1496">
        <f t="shared" si="35"/>
        <v>53.380610064115018</v>
      </c>
      <c r="I147" s="1496">
        <f t="shared" si="36"/>
        <v>51.448655837370573</v>
      </c>
      <c r="J147" s="1496">
        <f t="shared" si="37"/>
        <v>52.403823063253441</v>
      </c>
    </row>
    <row r="148" spans="1:10" ht="19.5" thickBot="1">
      <c r="A148" s="1497" t="s">
        <v>2039</v>
      </c>
      <c r="B148" s="1414">
        <v>144</v>
      </c>
      <c r="C148" s="1414">
        <v>151</v>
      </c>
      <c r="D148" s="1414">
        <f t="shared" si="33"/>
        <v>295</v>
      </c>
      <c r="E148" s="1414">
        <v>40</v>
      </c>
      <c r="F148" s="1414">
        <v>34</v>
      </c>
      <c r="G148" s="1414">
        <f t="shared" si="34"/>
        <v>74</v>
      </c>
      <c r="H148" s="1496">
        <f t="shared" si="35"/>
        <v>27.777777777777779</v>
      </c>
      <c r="I148" s="1496">
        <f t="shared" si="36"/>
        <v>22.516556291390728</v>
      </c>
      <c r="J148" s="1496">
        <f t="shared" si="37"/>
        <v>25.084745762711862</v>
      </c>
    </row>
    <row r="149" spans="1:10" ht="19.5" thickBot="1">
      <c r="A149" s="1495" t="s">
        <v>2038</v>
      </c>
      <c r="B149" s="1494">
        <f>SUM(B142:B148)</f>
        <v>89173</v>
      </c>
      <c r="C149" s="1494">
        <f>SUM(C142:C148)</f>
        <v>86843</v>
      </c>
      <c r="D149" s="1494">
        <f t="shared" si="33"/>
        <v>176016</v>
      </c>
      <c r="E149" s="1494">
        <f>SUM(E142:E148)</f>
        <v>46714</v>
      </c>
      <c r="F149" s="1494">
        <f>SUM(F142:F148)</f>
        <v>43730</v>
      </c>
      <c r="G149" s="1494">
        <f t="shared" si="34"/>
        <v>90444</v>
      </c>
      <c r="H149" s="1492">
        <f t="shared" si="35"/>
        <v>52.385811848878028</v>
      </c>
      <c r="I149" s="1492">
        <f t="shared" si="36"/>
        <v>50.355238764206668</v>
      </c>
      <c r="J149" s="1492">
        <f t="shared" si="37"/>
        <v>51.383965094082349</v>
      </c>
    </row>
    <row r="150" spans="1:10" ht="19.5" thickBot="1">
      <c r="A150" s="1493" t="s">
        <v>2037</v>
      </c>
      <c r="B150" s="1186">
        <v>1222688</v>
      </c>
      <c r="C150" s="1186">
        <v>1235269</v>
      </c>
      <c r="D150" s="1186">
        <f t="shared" si="33"/>
        <v>2457957</v>
      </c>
      <c r="E150" s="1186">
        <v>630519</v>
      </c>
      <c r="F150" s="1186">
        <v>617507</v>
      </c>
      <c r="G150" s="1186">
        <f t="shared" si="34"/>
        <v>1248026</v>
      </c>
      <c r="H150" s="1492">
        <f t="shared" si="35"/>
        <v>51.568265984453923</v>
      </c>
      <c r="I150" s="1492">
        <f t="shared" si="36"/>
        <v>49.989678361555256</v>
      </c>
      <c r="J150" s="1492">
        <f t="shared" si="37"/>
        <v>50.774932189619257</v>
      </c>
    </row>
    <row r="151" spans="1:10">
      <c r="A151" s="2450" t="s">
        <v>2036</v>
      </c>
      <c r="B151" s="2450"/>
      <c r="C151" s="2450"/>
      <c r="D151" s="2450"/>
      <c r="E151" s="2450"/>
      <c r="F151" s="2450"/>
      <c r="G151" s="2450"/>
      <c r="H151" s="2450"/>
      <c r="I151" s="2450"/>
      <c r="J151" s="2450"/>
    </row>
    <row r="152" spans="1:10">
      <c r="A152" s="2449" t="s">
        <v>2035</v>
      </c>
      <c r="B152" s="2449"/>
      <c r="C152" s="2449"/>
      <c r="D152" s="2449"/>
      <c r="E152" s="2449"/>
      <c r="F152" s="2449"/>
      <c r="G152" s="2449"/>
      <c r="H152" s="2449"/>
      <c r="I152" s="2449"/>
      <c r="J152" s="2449"/>
    </row>
    <row r="154" spans="1:10" ht="17.25">
      <c r="A154" s="1504" t="s">
        <v>2046</v>
      </c>
    </row>
    <row r="155" spans="1:10">
      <c r="A155" s="1503" t="s">
        <v>2045</v>
      </c>
      <c r="B155" s="2452">
        <v>42561</v>
      </c>
      <c r="C155" s="2452"/>
      <c r="D155" s="2452"/>
      <c r="E155" s="2452"/>
    </row>
    <row r="156" spans="1:10" ht="14.25" thickBot="1">
      <c r="A156" s="1503" t="s">
        <v>2044</v>
      </c>
      <c r="B156" s="2451" t="s">
        <v>2043</v>
      </c>
      <c r="C156" s="2451"/>
      <c r="D156" s="2451"/>
      <c r="E156" s="2451"/>
      <c r="F156" s="2451"/>
    </row>
    <row r="157" spans="1:10">
      <c r="A157" s="1502" t="s">
        <v>947</v>
      </c>
      <c r="B157" s="2453" t="s">
        <v>2042</v>
      </c>
      <c r="C157" s="2454"/>
      <c r="D157" s="2454"/>
      <c r="E157" s="2454" t="s">
        <v>2041</v>
      </c>
      <c r="F157" s="2454"/>
      <c r="G157" s="2454"/>
      <c r="H157" s="2454" t="s">
        <v>2040</v>
      </c>
      <c r="I157" s="2454"/>
      <c r="J157" s="2455"/>
    </row>
    <row r="158" spans="1:10" ht="14.25" thickBot="1">
      <c r="A158" s="1501" t="s">
        <v>1116</v>
      </c>
      <c r="B158" s="1500" t="s">
        <v>1908</v>
      </c>
      <c r="C158" s="1499" t="s">
        <v>1907</v>
      </c>
      <c r="D158" s="1499" t="s">
        <v>1659</v>
      </c>
      <c r="E158" s="1499" t="s">
        <v>1908</v>
      </c>
      <c r="F158" s="1499" t="s">
        <v>1907</v>
      </c>
      <c r="G158" s="1499" t="s">
        <v>1659</v>
      </c>
      <c r="H158" s="1499" t="s">
        <v>1908</v>
      </c>
      <c r="I158" s="1499" t="s">
        <v>1907</v>
      </c>
      <c r="J158" s="1498" t="s">
        <v>1659</v>
      </c>
    </row>
    <row r="159" spans="1:10" ht="18.75">
      <c r="A159" s="1497" t="s">
        <v>1470</v>
      </c>
      <c r="B159" s="1414">
        <v>8007</v>
      </c>
      <c r="C159" s="1414">
        <v>8347</v>
      </c>
      <c r="D159" s="1414">
        <f t="shared" ref="D159:D167" si="38">SUM(B159:C159)</f>
        <v>16354</v>
      </c>
      <c r="E159" s="1414">
        <v>4077</v>
      </c>
      <c r="F159" s="1414">
        <v>3818</v>
      </c>
      <c r="G159" s="1414">
        <f t="shared" ref="G159:G167" si="39">SUM(E159:F159)</f>
        <v>7895</v>
      </c>
      <c r="H159" s="1496">
        <f t="shared" ref="H159:H167" si="40">E159/B159*100</f>
        <v>50.917946796553018</v>
      </c>
      <c r="I159" s="1496">
        <f t="shared" ref="I159:I167" si="41">F159/C159*100</f>
        <v>45.740984784952673</v>
      </c>
      <c r="J159" s="1496">
        <f t="shared" ref="J159:J167" si="42">G159/D159*100</f>
        <v>48.275651216827683</v>
      </c>
    </row>
    <row r="160" spans="1:10" ht="18.75">
      <c r="A160" s="1497" t="s">
        <v>1469</v>
      </c>
      <c r="B160" s="1414">
        <v>7851</v>
      </c>
      <c r="C160" s="1414">
        <v>7812</v>
      </c>
      <c r="D160" s="1414">
        <f t="shared" si="38"/>
        <v>15663</v>
      </c>
      <c r="E160" s="1414">
        <v>3647</v>
      </c>
      <c r="F160" s="1414">
        <v>3461</v>
      </c>
      <c r="G160" s="1414">
        <f t="shared" si="39"/>
        <v>7108</v>
      </c>
      <c r="H160" s="1496">
        <f t="shared" si="40"/>
        <v>46.452681187109924</v>
      </c>
      <c r="I160" s="1496">
        <f t="shared" si="41"/>
        <v>44.30363543266769</v>
      </c>
      <c r="J160" s="1496">
        <f t="shared" si="42"/>
        <v>45.38083381216881</v>
      </c>
    </row>
    <row r="161" spans="1:10" ht="18.75">
      <c r="A161" s="1497" t="s">
        <v>1468</v>
      </c>
      <c r="B161" s="1414">
        <v>7000</v>
      </c>
      <c r="C161" s="1414">
        <v>7083</v>
      </c>
      <c r="D161" s="1414">
        <f t="shared" si="38"/>
        <v>14083</v>
      </c>
      <c r="E161" s="1414">
        <v>3233</v>
      </c>
      <c r="F161" s="1414">
        <v>3041</v>
      </c>
      <c r="G161" s="1414">
        <f t="shared" si="39"/>
        <v>6274</v>
      </c>
      <c r="H161" s="1496">
        <f t="shared" si="40"/>
        <v>46.185714285714283</v>
      </c>
      <c r="I161" s="1496">
        <f t="shared" si="41"/>
        <v>42.933785119299735</v>
      </c>
      <c r="J161" s="1496">
        <f t="shared" si="42"/>
        <v>44.550166867854863</v>
      </c>
    </row>
    <row r="162" spans="1:10" ht="18.75">
      <c r="A162" s="1497" t="s">
        <v>1466</v>
      </c>
      <c r="B162" s="1414">
        <v>36263</v>
      </c>
      <c r="C162" s="1414">
        <v>34424</v>
      </c>
      <c r="D162" s="1414">
        <f t="shared" si="38"/>
        <v>70687</v>
      </c>
      <c r="E162" s="1414">
        <v>19040</v>
      </c>
      <c r="F162" s="1414">
        <v>17548</v>
      </c>
      <c r="G162" s="1414">
        <f t="shared" si="39"/>
        <v>36588</v>
      </c>
      <c r="H162" s="1496">
        <f t="shared" si="40"/>
        <v>52.505308441110778</v>
      </c>
      <c r="I162" s="1496">
        <f t="shared" si="41"/>
        <v>50.976063211712763</v>
      </c>
      <c r="J162" s="1496">
        <f t="shared" si="42"/>
        <v>51.760578324161443</v>
      </c>
    </row>
    <row r="163" spans="1:10" ht="18.75">
      <c r="A163" s="1497" t="s">
        <v>1467</v>
      </c>
      <c r="B163" s="1414">
        <v>19614</v>
      </c>
      <c r="C163" s="1414">
        <v>18499</v>
      </c>
      <c r="D163" s="1414">
        <f t="shared" si="38"/>
        <v>38113</v>
      </c>
      <c r="E163" s="1414">
        <v>11182</v>
      </c>
      <c r="F163" s="1414">
        <v>10412</v>
      </c>
      <c r="G163" s="1414">
        <f t="shared" si="39"/>
        <v>21594</v>
      </c>
      <c r="H163" s="1496">
        <f t="shared" si="40"/>
        <v>57.010298766187418</v>
      </c>
      <c r="I163" s="1496">
        <f t="shared" si="41"/>
        <v>56.284123466133309</v>
      </c>
      <c r="J163" s="1496">
        <f t="shared" si="42"/>
        <v>56.657833285230765</v>
      </c>
    </row>
    <row r="164" spans="1:10" ht="18.75">
      <c r="A164" s="1497" t="s">
        <v>1465</v>
      </c>
      <c r="B164" s="1414">
        <v>10294</v>
      </c>
      <c r="C164" s="1414">
        <v>10527</v>
      </c>
      <c r="D164" s="1414">
        <f t="shared" si="38"/>
        <v>20821</v>
      </c>
      <c r="E164" s="1414">
        <v>5495</v>
      </c>
      <c r="F164" s="1414">
        <v>5416</v>
      </c>
      <c r="G164" s="1414">
        <f t="shared" si="39"/>
        <v>10911</v>
      </c>
      <c r="H164" s="1496">
        <f t="shared" si="40"/>
        <v>53.380610064115018</v>
      </c>
      <c r="I164" s="1496">
        <f t="shared" si="41"/>
        <v>51.448655837370573</v>
      </c>
      <c r="J164" s="1496">
        <f t="shared" si="42"/>
        <v>52.403823063253441</v>
      </c>
    </row>
    <row r="165" spans="1:10" ht="19.5" thickBot="1">
      <c r="A165" s="1497" t="s">
        <v>2039</v>
      </c>
      <c r="B165" s="1414">
        <v>144</v>
      </c>
      <c r="C165" s="1414">
        <v>151</v>
      </c>
      <c r="D165" s="1414">
        <f t="shared" si="38"/>
        <v>295</v>
      </c>
      <c r="E165" s="1414">
        <v>41</v>
      </c>
      <c r="F165" s="1414">
        <v>35</v>
      </c>
      <c r="G165" s="1414">
        <f t="shared" si="39"/>
        <v>76</v>
      </c>
      <c r="H165" s="1496">
        <f t="shared" si="40"/>
        <v>28.472222222222221</v>
      </c>
      <c r="I165" s="1496">
        <f t="shared" si="41"/>
        <v>23.178807947019866</v>
      </c>
      <c r="J165" s="1496">
        <f t="shared" si="42"/>
        <v>25.762711864406779</v>
      </c>
    </row>
    <row r="166" spans="1:10" ht="19.5" thickBot="1">
      <c r="A166" s="1495" t="s">
        <v>2038</v>
      </c>
      <c r="B166" s="1494">
        <f>SUM(B159:B165)</f>
        <v>89173</v>
      </c>
      <c r="C166" s="1494">
        <f>SUM(C159:C165)</f>
        <v>86843</v>
      </c>
      <c r="D166" s="1494">
        <f t="shared" si="38"/>
        <v>176016</v>
      </c>
      <c r="E166" s="1494">
        <f>SUM(E159:E165)</f>
        <v>46715</v>
      </c>
      <c r="F166" s="1494">
        <f>SUM(F159:F165)</f>
        <v>43731</v>
      </c>
      <c r="G166" s="1494">
        <f t="shared" si="39"/>
        <v>90446</v>
      </c>
      <c r="H166" s="1492">
        <f t="shared" si="40"/>
        <v>52.386933264553171</v>
      </c>
      <c r="I166" s="1492">
        <f t="shared" si="41"/>
        <v>50.356390267494213</v>
      </c>
      <c r="J166" s="1492">
        <f t="shared" si="42"/>
        <v>51.385101354422325</v>
      </c>
    </row>
    <row r="167" spans="1:10" ht="19.5" thickBot="1">
      <c r="A167" s="1493" t="s">
        <v>2037</v>
      </c>
      <c r="B167" s="1186">
        <v>1222688</v>
      </c>
      <c r="C167" s="1186">
        <v>1235269</v>
      </c>
      <c r="D167" s="1186">
        <f t="shared" si="38"/>
        <v>2457957</v>
      </c>
      <c r="E167" s="1186">
        <v>630500</v>
      </c>
      <c r="F167" s="1186">
        <v>617484</v>
      </c>
      <c r="G167" s="1186">
        <f t="shared" si="39"/>
        <v>1247984</v>
      </c>
      <c r="H167" s="1492">
        <f t="shared" si="40"/>
        <v>51.566712031196836</v>
      </c>
      <c r="I167" s="1492">
        <f t="shared" si="41"/>
        <v>49.987816418933853</v>
      </c>
      <c r="J167" s="1492">
        <f t="shared" si="42"/>
        <v>50.773223453461554</v>
      </c>
    </row>
    <row r="168" spans="1:10">
      <c r="A168" s="2450" t="s">
        <v>2036</v>
      </c>
      <c r="B168" s="2450"/>
      <c r="C168" s="2450"/>
      <c r="D168" s="2450"/>
      <c r="E168" s="2450"/>
      <c r="F168" s="2450"/>
      <c r="G168" s="2450"/>
      <c r="H168" s="2450"/>
      <c r="I168" s="2450"/>
      <c r="J168" s="2450"/>
    </row>
    <row r="169" spans="1:10">
      <c r="A169" s="2449" t="s">
        <v>2035</v>
      </c>
      <c r="B169" s="2449"/>
      <c r="C169" s="2449"/>
      <c r="D169" s="2449"/>
      <c r="E169" s="2449"/>
      <c r="F169" s="2449"/>
      <c r="G169" s="2449"/>
      <c r="H169" s="2449"/>
      <c r="I169" s="2449"/>
      <c r="J169" s="2449"/>
    </row>
  </sheetData>
  <mergeCells count="71">
    <mergeCell ref="B121:E121"/>
    <mergeCell ref="B122:F122"/>
    <mergeCell ref="A99:J99"/>
    <mergeCell ref="B103:E103"/>
    <mergeCell ref="B105:D105"/>
    <mergeCell ref="E105:G105"/>
    <mergeCell ref="H105:J105"/>
    <mergeCell ref="B104:F104"/>
    <mergeCell ref="A117:J117"/>
    <mergeCell ref="B68:F68"/>
    <mergeCell ref="A46:J46"/>
    <mergeCell ref="A47:J47"/>
    <mergeCell ref="A116:J116"/>
    <mergeCell ref="H87:J87"/>
    <mergeCell ref="B85:E85"/>
    <mergeCell ref="H69:J69"/>
    <mergeCell ref="A3:B3"/>
    <mergeCell ref="B67:E67"/>
    <mergeCell ref="B69:D69"/>
    <mergeCell ref="E69:G69"/>
    <mergeCell ref="B6:D6"/>
    <mergeCell ref="E6:G6"/>
    <mergeCell ref="B4:D4"/>
    <mergeCell ref="B19:F19"/>
    <mergeCell ref="B5:F5"/>
    <mergeCell ref="E21:G21"/>
    <mergeCell ref="E36:G36"/>
    <mergeCell ref="B34:E34"/>
    <mergeCell ref="B53:D53"/>
    <mergeCell ref="B36:D36"/>
    <mergeCell ref="B51:E51"/>
    <mergeCell ref="B52:F52"/>
    <mergeCell ref="H6:J6"/>
    <mergeCell ref="B21:D21"/>
    <mergeCell ref="A15:J15"/>
    <mergeCell ref="A16:J16"/>
    <mergeCell ref="A30:J30"/>
    <mergeCell ref="H21:J21"/>
    <mergeCell ref="B20:F20"/>
    <mergeCell ref="H36:J36"/>
    <mergeCell ref="B35:F35"/>
    <mergeCell ref="B157:D157"/>
    <mergeCell ref="E157:G157"/>
    <mergeCell ref="A31:J31"/>
    <mergeCell ref="E53:G53"/>
    <mergeCell ref="H53:J53"/>
    <mergeCell ref="B86:F86"/>
    <mergeCell ref="A62:J62"/>
    <mergeCell ref="A63:J63"/>
    <mergeCell ref="B87:D87"/>
    <mergeCell ref="E87:G87"/>
    <mergeCell ref="H140:J140"/>
    <mergeCell ref="B155:E155"/>
    <mergeCell ref="A151:J151"/>
    <mergeCell ref="A152:J152"/>
    <mergeCell ref="A169:J169"/>
    <mergeCell ref="A80:J80"/>
    <mergeCell ref="A81:J81"/>
    <mergeCell ref="A98:J98"/>
    <mergeCell ref="A134:J134"/>
    <mergeCell ref="B139:F139"/>
    <mergeCell ref="B156:F156"/>
    <mergeCell ref="B138:E138"/>
    <mergeCell ref="B140:D140"/>
    <mergeCell ref="E140:G140"/>
    <mergeCell ref="B123:D123"/>
    <mergeCell ref="E123:G123"/>
    <mergeCell ref="H123:J123"/>
    <mergeCell ref="A135:J135"/>
    <mergeCell ref="A168:J168"/>
    <mergeCell ref="H157:J157"/>
  </mergeCells>
  <phoneticPr fontId="3"/>
  <printOptions horizontalCentered="1"/>
  <pageMargins left="0.78740157480314965" right="0.78740157480314965" top="0.98425196850393704" bottom="0.98425196850393704" header="0.51181102362204722" footer="0.51181102362204722"/>
  <pageSetup paperSize="9" orientation="portrait" r:id="rId1"/>
  <headerFooter alignWithMargins="0"/>
  <rowBreaks count="3" manualBreakCount="3">
    <brk id="49" max="16383" man="1"/>
    <brk id="101" max="16383" man="1"/>
    <brk id="153"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83AE8-3433-4A52-BF3D-6D8669EBEAC5}">
  <sheetPr>
    <pageSetUpPr fitToPage="1"/>
  </sheetPr>
  <dimension ref="A1:F30"/>
  <sheetViews>
    <sheetView view="pageBreakPreview" zoomScaleNormal="100" zoomScaleSheetLayoutView="100" workbookViewId="0">
      <selection activeCell="G9" sqref="G9"/>
    </sheetView>
  </sheetViews>
  <sheetFormatPr defaultRowHeight="13.5"/>
  <cols>
    <col min="1" max="1" width="16.625" style="1" customWidth="1"/>
    <col min="2" max="2" width="17.625" style="1" customWidth="1"/>
    <col min="3" max="3" width="16.625" style="1" customWidth="1"/>
    <col min="4" max="4" width="17.625" style="1" customWidth="1"/>
    <col min="5" max="5" width="16.625" style="1" customWidth="1"/>
    <col min="6" max="16384" width="9" style="1"/>
  </cols>
  <sheetData>
    <row r="1" spans="1:6" ht="18.75">
      <c r="A1" s="1544" t="s">
        <v>2090</v>
      </c>
    </row>
    <row r="2" spans="1:6" ht="27.75" customHeight="1" thickBot="1">
      <c r="E2" s="7" t="s">
        <v>2089</v>
      </c>
    </row>
    <row r="3" spans="1:6" ht="18" customHeight="1">
      <c r="A3" s="269" t="s">
        <v>1801</v>
      </c>
      <c r="B3" s="1542" t="s">
        <v>2088</v>
      </c>
      <c r="C3" s="1543"/>
      <c r="D3" s="1542" t="s">
        <v>2087</v>
      </c>
      <c r="E3" s="1541"/>
    </row>
    <row r="4" spans="1:6" ht="18" customHeight="1" thickBot="1">
      <c r="A4" s="268" t="s">
        <v>1593</v>
      </c>
      <c r="B4" s="409"/>
      <c r="C4" s="220" t="s">
        <v>2086</v>
      </c>
      <c r="D4" s="409"/>
      <c r="E4" s="1540" t="s">
        <v>2086</v>
      </c>
    </row>
    <row r="5" spans="1:6" ht="18" customHeight="1">
      <c r="A5" s="187" t="s">
        <v>1528</v>
      </c>
      <c r="B5" s="1872">
        <v>71927148</v>
      </c>
      <c r="C5" s="1873">
        <v>5.7</v>
      </c>
      <c r="D5" s="1872">
        <v>69364186</v>
      </c>
      <c r="E5" s="1873">
        <v>4.9000000000000004</v>
      </c>
    </row>
    <row r="6" spans="1:6" ht="18" customHeight="1">
      <c r="A6" s="187" t="s">
        <v>1527</v>
      </c>
      <c r="B6" s="1872">
        <v>70555662</v>
      </c>
      <c r="C6" s="1873">
        <f t="shared" ref="C6:C16" si="0">(B6-B5)/B5*100</f>
        <v>-1.9067710011246382</v>
      </c>
      <c r="D6" s="1872">
        <v>68345661</v>
      </c>
      <c r="E6" s="1873">
        <f t="shared" ref="E6:E16" si="1">(D6-D5)/D5*100</f>
        <v>-1.4683730304281233</v>
      </c>
      <c r="F6" s="44"/>
    </row>
    <row r="7" spans="1:6" ht="18" customHeight="1">
      <c r="A7" s="187" t="s">
        <v>1526</v>
      </c>
      <c r="B7" s="1855">
        <v>67579504</v>
      </c>
      <c r="C7" s="1873">
        <f t="shared" si="0"/>
        <v>-4.2181703291225583</v>
      </c>
      <c r="D7" s="1856">
        <v>64443194</v>
      </c>
      <c r="E7" s="1873">
        <f t="shared" si="1"/>
        <v>-5.709897223760847</v>
      </c>
    </row>
    <row r="8" spans="1:6" ht="18" customHeight="1">
      <c r="A8" s="187" t="s">
        <v>1502</v>
      </c>
      <c r="B8" s="1855">
        <v>66942419</v>
      </c>
      <c r="C8" s="1873">
        <f t="shared" si="0"/>
        <v>-0.94271925996970918</v>
      </c>
      <c r="D8" s="1856">
        <v>63657113</v>
      </c>
      <c r="E8" s="1873">
        <f t="shared" si="1"/>
        <v>-1.2198045304830794</v>
      </c>
    </row>
    <row r="9" spans="1:6" ht="18" customHeight="1">
      <c r="A9" s="187" t="s">
        <v>1501</v>
      </c>
      <c r="B9" s="1855">
        <v>70968479</v>
      </c>
      <c r="C9" s="1873">
        <f t="shared" si="0"/>
        <v>6.0142134989176297</v>
      </c>
      <c r="D9" s="1856">
        <v>68892336</v>
      </c>
      <c r="E9" s="1873">
        <f t="shared" si="1"/>
        <v>8.2240974390403156</v>
      </c>
    </row>
    <row r="10" spans="1:6" ht="18" customHeight="1">
      <c r="A10" s="187" t="s">
        <v>1500</v>
      </c>
      <c r="B10" s="1855">
        <v>64479140</v>
      </c>
      <c r="C10" s="1873">
        <f t="shared" si="0"/>
        <v>-9.1439736224303179</v>
      </c>
      <c r="D10" s="1856">
        <v>62301458</v>
      </c>
      <c r="E10" s="1873">
        <f t="shared" si="1"/>
        <v>-9.5669248318129334</v>
      </c>
    </row>
    <row r="11" spans="1:6" ht="18" customHeight="1">
      <c r="A11" s="187" t="s">
        <v>1499</v>
      </c>
      <c r="B11" s="1856">
        <v>63272608</v>
      </c>
      <c r="C11" s="1873">
        <f t="shared" si="0"/>
        <v>-1.8711974136131471</v>
      </c>
      <c r="D11" s="1856">
        <v>60796962</v>
      </c>
      <c r="E11" s="1873">
        <f t="shared" si="1"/>
        <v>-2.4148648335003653</v>
      </c>
    </row>
    <row r="12" spans="1:6" ht="18" customHeight="1">
      <c r="A12" s="187" t="s">
        <v>1498</v>
      </c>
      <c r="B12" s="1855">
        <v>64760936</v>
      </c>
      <c r="C12" s="1873">
        <f t="shared" si="0"/>
        <v>2.3522469628563436</v>
      </c>
      <c r="D12" s="1856">
        <v>61587638</v>
      </c>
      <c r="E12" s="1873">
        <f t="shared" si="1"/>
        <v>1.3005189305347198</v>
      </c>
    </row>
    <row r="13" spans="1:6" ht="18" customHeight="1">
      <c r="A13" s="1538" t="s">
        <v>2085</v>
      </c>
      <c r="B13" s="1539">
        <v>60919275</v>
      </c>
      <c r="C13" s="1873">
        <f t="shared" si="0"/>
        <v>-5.9320652808353485</v>
      </c>
      <c r="D13" s="1539">
        <v>58539069</v>
      </c>
      <c r="E13" s="1873">
        <f t="shared" si="1"/>
        <v>-4.9499690181331522</v>
      </c>
    </row>
    <row r="14" spans="1:6" ht="18" customHeight="1">
      <c r="A14" s="1538" t="s">
        <v>2084</v>
      </c>
      <c r="B14" s="1539">
        <v>65241606</v>
      </c>
      <c r="C14" s="1873">
        <f t="shared" si="0"/>
        <v>7.0951780040061214</v>
      </c>
      <c r="D14" s="1539">
        <v>62342415</v>
      </c>
      <c r="E14" s="1873">
        <f t="shared" si="1"/>
        <v>6.4971070858677304</v>
      </c>
    </row>
    <row r="15" spans="1:6" ht="18" customHeight="1">
      <c r="A15" s="1538" t="s">
        <v>2083</v>
      </c>
      <c r="B15" s="1539">
        <v>61769116</v>
      </c>
      <c r="C15" s="1873">
        <f t="shared" si="0"/>
        <v>-5.3225084618548477</v>
      </c>
      <c r="D15" s="1539">
        <v>58844148</v>
      </c>
      <c r="E15" s="1873">
        <f t="shared" si="1"/>
        <v>-5.6113754977249437</v>
      </c>
    </row>
    <row r="16" spans="1:6" ht="18" customHeight="1">
      <c r="A16" s="1538" t="s">
        <v>2082</v>
      </c>
      <c r="B16" s="1858">
        <v>62201550</v>
      </c>
      <c r="C16" s="1873">
        <f t="shared" si="0"/>
        <v>0.70008125096043139</v>
      </c>
      <c r="D16" s="1539">
        <v>59470112</v>
      </c>
      <c r="E16" s="1873">
        <f t="shared" si="1"/>
        <v>1.0637659330202216</v>
      </c>
      <c r="F16" s="44"/>
    </row>
    <row r="17" spans="1:6" ht="18" customHeight="1">
      <c r="A17" s="1538" t="s">
        <v>1237</v>
      </c>
      <c r="B17" s="1858">
        <v>64794226</v>
      </c>
      <c r="C17" s="1873">
        <v>4.2</v>
      </c>
      <c r="D17" s="1539">
        <v>61579901</v>
      </c>
      <c r="E17" s="1873">
        <v>3.5</v>
      </c>
    </row>
    <row r="18" spans="1:6" ht="18" customHeight="1">
      <c r="A18" s="1538" t="s">
        <v>1236</v>
      </c>
      <c r="B18" s="1858">
        <v>65271685</v>
      </c>
      <c r="C18" s="1532">
        <f t="shared" ref="C18:C29" si="2">((B18-B17)/B17)*100</f>
        <v>0.73688510454619827</v>
      </c>
      <c r="D18" s="1539">
        <v>62940429</v>
      </c>
      <c r="E18" s="1532">
        <f t="shared" ref="E18:E29" si="3">((D18-D17)/D17)*100</f>
        <v>2.2093702294194983</v>
      </c>
    </row>
    <row r="19" spans="1:6" ht="18" customHeight="1">
      <c r="A19" s="1538" t="s">
        <v>1235</v>
      </c>
      <c r="B19" s="1535">
        <v>72855814</v>
      </c>
      <c r="C19" s="1532">
        <f t="shared" si="2"/>
        <v>11.619324673478246</v>
      </c>
      <c r="D19" s="1537">
        <v>69258123</v>
      </c>
      <c r="E19" s="1532">
        <f t="shared" si="3"/>
        <v>10.037576960271434</v>
      </c>
    </row>
    <row r="20" spans="1:6" ht="18" customHeight="1">
      <c r="A20" s="1538" t="s">
        <v>1234</v>
      </c>
      <c r="B20" s="1535">
        <v>68930559</v>
      </c>
      <c r="C20" s="1532">
        <f t="shared" si="2"/>
        <v>-5.387703169440945</v>
      </c>
      <c r="D20" s="1539">
        <v>66320786</v>
      </c>
      <c r="E20" s="1532">
        <f t="shared" si="3"/>
        <v>-4.2411443925501704</v>
      </c>
    </row>
    <row r="21" spans="1:6" ht="18" customHeight="1">
      <c r="A21" s="1538" t="s">
        <v>1233</v>
      </c>
      <c r="B21" s="1535">
        <v>70267361</v>
      </c>
      <c r="C21" s="1532">
        <f t="shared" si="2"/>
        <v>1.9393459437925056</v>
      </c>
      <c r="D21" s="1537">
        <v>65208228</v>
      </c>
      <c r="E21" s="1532">
        <f t="shared" si="3"/>
        <v>-1.6775404320449401</v>
      </c>
    </row>
    <row r="22" spans="1:6" ht="18" customHeight="1">
      <c r="A22" s="1538" t="s">
        <v>1232</v>
      </c>
      <c r="B22" s="1535">
        <v>71403536</v>
      </c>
      <c r="C22" s="1532">
        <f t="shared" si="2"/>
        <v>1.6169313659011615</v>
      </c>
      <c r="D22" s="1537">
        <v>66779918</v>
      </c>
      <c r="E22" s="1532">
        <f t="shared" si="3"/>
        <v>2.4102633183039415</v>
      </c>
    </row>
    <row r="23" spans="1:6" ht="18" customHeight="1">
      <c r="A23" s="1538" t="s">
        <v>1231</v>
      </c>
      <c r="B23" s="1535">
        <v>72732315</v>
      </c>
      <c r="C23" s="1532">
        <f t="shared" si="2"/>
        <v>1.8609428530262144</v>
      </c>
      <c r="D23" s="1537">
        <v>68525296</v>
      </c>
      <c r="E23" s="1532">
        <f t="shared" si="3"/>
        <v>2.6136270487783468</v>
      </c>
    </row>
    <row r="24" spans="1:6" ht="18" customHeight="1">
      <c r="A24" s="1536" t="s">
        <v>1493</v>
      </c>
      <c r="B24" s="1858">
        <v>78660042</v>
      </c>
      <c r="C24" s="1532">
        <f t="shared" si="2"/>
        <v>8.1500595711823554</v>
      </c>
      <c r="D24" s="1539">
        <v>74969854</v>
      </c>
      <c r="E24" s="1532">
        <f t="shared" si="3"/>
        <v>9.4046408788952913</v>
      </c>
    </row>
    <row r="25" spans="1:6" ht="18" customHeight="1">
      <c r="A25" s="1536" t="s">
        <v>1524</v>
      </c>
      <c r="B25" s="1539">
        <v>76646581</v>
      </c>
      <c r="C25" s="1532">
        <f t="shared" si="2"/>
        <v>-2.5596998791330421</v>
      </c>
      <c r="D25" s="1539">
        <v>73122508</v>
      </c>
      <c r="E25" s="1532">
        <f t="shared" si="3"/>
        <v>-2.464118444194916</v>
      </c>
    </row>
    <row r="26" spans="1:6" ht="18" customHeight="1">
      <c r="A26" s="1536" t="s">
        <v>1491</v>
      </c>
      <c r="B26" s="1858">
        <v>82278556</v>
      </c>
      <c r="C26" s="1532">
        <f t="shared" si="2"/>
        <v>7.3479794225915969</v>
      </c>
      <c r="D26" s="1539">
        <v>79637517</v>
      </c>
      <c r="E26" s="1532">
        <f t="shared" si="3"/>
        <v>8.9097176480872342</v>
      </c>
    </row>
    <row r="27" spans="1:6" s="1530" customFormat="1" ht="18" customHeight="1">
      <c r="A27" s="1536" t="s">
        <v>1490</v>
      </c>
      <c r="B27" s="1537">
        <v>90956285</v>
      </c>
      <c r="C27" s="1532">
        <f t="shared" si="2"/>
        <v>10.546768710914179</v>
      </c>
      <c r="D27" s="1539">
        <v>86124258</v>
      </c>
      <c r="E27" s="1532">
        <f t="shared" si="3"/>
        <v>8.1453330595427786</v>
      </c>
    </row>
    <row r="28" spans="1:6" s="1530" customFormat="1" ht="18" customHeight="1">
      <c r="A28" s="1536" t="s">
        <v>1559</v>
      </c>
      <c r="B28" s="1535">
        <v>88053444</v>
      </c>
      <c r="C28" s="1532">
        <f t="shared" si="2"/>
        <v>-3.1914682971055819</v>
      </c>
      <c r="D28" s="1539">
        <v>85132427</v>
      </c>
      <c r="E28" s="1532">
        <f t="shared" si="3"/>
        <v>-1.1516279188146967</v>
      </c>
    </row>
    <row r="29" spans="1:6" s="1530" customFormat="1" ht="18" customHeight="1" thickBot="1">
      <c r="A29" s="1534" t="s">
        <v>2081</v>
      </c>
      <c r="B29" s="1533">
        <v>93033636</v>
      </c>
      <c r="C29" s="1532">
        <f t="shared" si="2"/>
        <v>5.6558741756881199</v>
      </c>
      <c r="D29" s="1539">
        <v>88427978</v>
      </c>
      <c r="E29" s="1532">
        <f t="shared" si="3"/>
        <v>3.8710878053552964</v>
      </c>
      <c r="F29" s="1531"/>
    </row>
    <row r="30" spans="1:6" ht="18" customHeight="1">
      <c r="C30" s="2462" t="s">
        <v>2080</v>
      </c>
      <c r="D30" s="2462"/>
      <c r="E30" s="2462"/>
    </row>
  </sheetData>
  <mergeCells count="1">
    <mergeCell ref="C30:E30"/>
  </mergeCells>
  <phoneticPr fontId="3"/>
  <printOptions horizontalCentered="1"/>
  <pageMargins left="0.78740157480314965" right="0.78740157480314965" top="0.98425196850393704" bottom="0.98425196850393704" header="0.51181102362204722" footer="0.51181102362204722"/>
  <pageSetup paperSize="9" scale="81"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AF57A-D78A-4BCE-87CD-A29768C716F3}">
  <sheetPr>
    <pageSetUpPr fitToPage="1"/>
  </sheetPr>
  <dimension ref="A1:G62"/>
  <sheetViews>
    <sheetView view="pageBreakPreview" zoomScaleNormal="100" zoomScaleSheetLayoutView="100" workbookViewId="0"/>
  </sheetViews>
  <sheetFormatPr defaultColWidth="10.75" defaultRowHeight="13.5"/>
  <cols>
    <col min="1" max="1" width="11.625" style="1" customWidth="1"/>
    <col min="2" max="7" width="9.75" style="1" customWidth="1"/>
    <col min="8" max="16" width="11.625" style="1" customWidth="1"/>
    <col min="17" max="16384" width="10.75" style="1"/>
  </cols>
  <sheetData>
    <row r="1" spans="1:7" s="9" customFormat="1">
      <c r="A1" s="9" t="s">
        <v>380</v>
      </c>
    </row>
    <row r="2" spans="1:7" s="9" customFormat="1">
      <c r="A2" s="9" t="s">
        <v>379</v>
      </c>
    </row>
    <row r="3" spans="1:7" s="9" customFormat="1">
      <c r="A3" s="9" t="s">
        <v>27</v>
      </c>
    </row>
    <row r="4" spans="1:7">
      <c r="F4" s="2000"/>
      <c r="G4" s="2000"/>
    </row>
    <row r="5" spans="1:7" ht="14.25" customHeight="1">
      <c r="A5" s="56" t="s">
        <v>378</v>
      </c>
      <c r="B5" s="56" t="s">
        <v>377</v>
      </c>
      <c r="C5" s="56" t="s">
        <v>376</v>
      </c>
      <c r="D5" s="56" t="s">
        <v>375</v>
      </c>
      <c r="E5" s="56" t="s">
        <v>374</v>
      </c>
      <c r="F5" s="56" t="s">
        <v>373</v>
      </c>
      <c r="G5" s="56" t="s">
        <v>372</v>
      </c>
    </row>
    <row r="6" spans="1:7" ht="14.25" customHeight="1">
      <c r="A6" s="46" t="s">
        <v>371</v>
      </c>
      <c r="B6" s="21">
        <v>1725</v>
      </c>
      <c r="C6" s="44">
        <v>840</v>
      </c>
      <c r="D6" s="50">
        <f t="shared" ref="D6:D17" si="0">B6-C6</f>
        <v>885</v>
      </c>
      <c r="E6" s="21">
        <v>12220</v>
      </c>
      <c r="F6" s="21">
        <v>10706</v>
      </c>
      <c r="G6" s="50">
        <f>E6-F6</f>
        <v>1514</v>
      </c>
    </row>
    <row r="7" spans="1:7" ht="14.25" customHeight="1">
      <c r="A7" s="46" t="s">
        <v>370</v>
      </c>
      <c r="B7" s="21">
        <v>1798</v>
      </c>
      <c r="C7" s="44">
        <v>870</v>
      </c>
      <c r="D7" s="50">
        <f t="shared" si="0"/>
        <v>928</v>
      </c>
      <c r="E7" s="21">
        <v>13146</v>
      </c>
      <c r="F7" s="21">
        <v>10502</v>
      </c>
      <c r="G7" s="50">
        <f>E7-F7</f>
        <v>2644</v>
      </c>
    </row>
    <row r="8" spans="1:7" ht="14.25" customHeight="1">
      <c r="A8" s="46" t="s">
        <v>369</v>
      </c>
      <c r="B8" s="21">
        <v>1944</v>
      </c>
      <c r="C8" s="44">
        <v>851</v>
      </c>
      <c r="D8" s="50">
        <f t="shared" si="0"/>
        <v>1093</v>
      </c>
      <c r="E8" s="21">
        <v>13233</v>
      </c>
      <c r="F8" s="21">
        <v>11275</v>
      </c>
      <c r="G8" s="50">
        <f>E8-F8</f>
        <v>1958</v>
      </c>
    </row>
    <row r="9" spans="1:7" ht="14.25" customHeight="1">
      <c r="A9" s="46" t="s">
        <v>368</v>
      </c>
      <c r="B9" s="55">
        <v>2040</v>
      </c>
      <c r="C9" s="52">
        <v>1011</v>
      </c>
      <c r="D9" s="52">
        <f t="shared" si="0"/>
        <v>1029</v>
      </c>
      <c r="E9" s="55">
        <v>14132</v>
      </c>
      <c r="F9" s="55">
        <v>12935</v>
      </c>
      <c r="G9" s="52">
        <f t="shared" ref="G9:G17" si="1">SUM(E9-F9)</f>
        <v>1197</v>
      </c>
    </row>
    <row r="10" spans="1:7" ht="14.25" customHeight="1">
      <c r="A10" s="46" t="s">
        <v>367</v>
      </c>
      <c r="B10" s="55">
        <v>2173</v>
      </c>
      <c r="C10" s="52">
        <v>1014</v>
      </c>
      <c r="D10" s="52">
        <f t="shared" si="0"/>
        <v>1159</v>
      </c>
      <c r="E10" s="55">
        <v>12475</v>
      </c>
      <c r="F10" s="55">
        <v>11846</v>
      </c>
      <c r="G10" s="52">
        <f t="shared" si="1"/>
        <v>629</v>
      </c>
    </row>
    <row r="11" spans="1:7" ht="14.25" customHeight="1">
      <c r="A11" s="46" t="s">
        <v>366</v>
      </c>
      <c r="B11" s="55">
        <v>2058</v>
      </c>
      <c r="C11" s="52">
        <v>1020</v>
      </c>
      <c r="D11" s="52">
        <f t="shared" si="0"/>
        <v>1038</v>
      </c>
      <c r="E11" s="55">
        <v>12453</v>
      </c>
      <c r="F11" s="55">
        <v>11993</v>
      </c>
      <c r="G11" s="52">
        <f t="shared" si="1"/>
        <v>460</v>
      </c>
    </row>
    <row r="12" spans="1:7" ht="14.25" customHeight="1">
      <c r="A12" s="46" t="s">
        <v>365</v>
      </c>
      <c r="B12" s="55">
        <v>2060</v>
      </c>
      <c r="C12" s="52">
        <v>1007</v>
      </c>
      <c r="D12" s="52">
        <f t="shared" si="0"/>
        <v>1053</v>
      </c>
      <c r="E12" s="55">
        <v>14748</v>
      </c>
      <c r="F12" s="55">
        <v>13596</v>
      </c>
      <c r="G12" s="52">
        <f t="shared" si="1"/>
        <v>1152</v>
      </c>
    </row>
    <row r="13" spans="1:7" ht="14.25" customHeight="1">
      <c r="A13" s="46" t="s">
        <v>364</v>
      </c>
      <c r="B13" s="55">
        <v>2091</v>
      </c>
      <c r="C13" s="52">
        <v>1045</v>
      </c>
      <c r="D13" s="52">
        <f t="shared" si="0"/>
        <v>1046</v>
      </c>
      <c r="E13" s="55">
        <v>13402</v>
      </c>
      <c r="F13" s="55">
        <v>12493</v>
      </c>
      <c r="G13" s="52">
        <f t="shared" si="1"/>
        <v>909</v>
      </c>
    </row>
    <row r="14" spans="1:7" ht="14.25" customHeight="1">
      <c r="A14" s="46" t="s">
        <v>363</v>
      </c>
      <c r="B14" s="55">
        <v>2092</v>
      </c>
      <c r="C14" s="52">
        <v>1135</v>
      </c>
      <c r="D14" s="52">
        <f t="shared" si="0"/>
        <v>957</v>
      </c>
      <c r="E14" s="55">
        <v>12987</v>
      </c>
      <c r="F14" s="55">
        <v>12623</v>
      </c>
      <c r="G14" s="52">
        <f t="shared" si="1"/>
        <v>364</v>
      </c>
    </row>
    <row r="15" spans="1:7" ht="14.25" customHeight="1">
      <c r="A15" s="46" t="s">
        <v>362</v>
      </c>
      <c r="B15" s="55">
        <v>2072</v>
      </c>
      <c r="C15" s="52">
        <v>1096</v>
      </c>
      <c r="D15" s="52">
        <f t="shared" si="0"/>
        <v>976</v>
      </c>
      <c r="E15" s="55">
        <v>12882</v>
      </c>
      <c r="F15" s="55">
        <v>12654</v>
      </c>
      <c r="G15" s="52">
        <f t="shared" si="1"/>
        <v>228</v>
      </c>
    </row>
    <row r="16" spans="1:7" ht="14.25" customHeight="1">
      <c r="A16" s="46" t="s">
        <v>361</v>
      </c>
      <c r="B16" s="55">
        <v>2114</v>
      </c>
      <c r="C16" s="52">
        <v>1062</v>
      </c>
      <c r="D16" s="52">
        <f t="shared" si="0"/>
        <v>1052</v>
      </c>
      <c r="E16" s="55">
        <v>12284</v>
      </c>
      <c r="F16" s="55">
        <v>12010</v>
      </c>
      <c r="G16" s="52">
        <f t="shared" si="1"/>
        <v>274</v>
      </c>
    </row>
    <row r="17" spans="1:7" ht="14.25" customHeight="1">
      <c r="A17" s="46" t="s">
        <v>360</v>
      </c>
      <c r="B17" s="55">
        <v>2053</v>
      </c>
      <c r="C17" s="52">
        <v>1135</v>
      </c>
      <c r="D17" s="52">
        <f t="shared" si="0"/>
        <v>918</v>
      </c>
      <c r="E17" s="55">
        <v>12346</v>
      </c>
      <c r="F17" s="55">
        <v>12245</v>
      </c>
      <c r="G17" s="52">
        <f t="shared" si="1"/>
        <v>101</v>
      </c>
    </row>
    <row r="18" spans="1:7" ht="14.25" customHeight="1">
      <c r="A18" s="46" t="s">
        <v>18</v>
      </c>
      <c r="B18" s="55">
        <v>2070</v>
      </c>
      <c r="C18" s="52">
        <v>1121</v>
      </c>
      <c r="D18" s="52">
        <v>949</v>
      </c>
      <c r="E18" s="55">
        <v>12377</v>
      </c>
      <c r="F18" s="55">
        <v>12112</v>
      </c>
      <c r="G18" s="52">
        <v>265</v>
      </c>
    </row>
    <row r="19" spans="1:7" ht="14.25" customHeight="1">
      <c r="A19" s="46" t="s">
        <v>359</v>
      </c>
      <c r="B19" s="55">
        <v>1999</v>
      </c>
      <c r="C19" s="52">
        <v>1140</v>
      </c>
      <c r="D19" s="52">
        <v>859</v>
      </c>
      <c r="E19" s="55">
        <v>12440</v>
      </c>
      <c r="F19" s="55">
        <v>12000</v>
      </c>
      <c r="G19" s="52">
        <v>440</v>
      </c>
    </row>
    <row r="20" spans="1:7" ht="14.25" customHeight="1">
      <c r="A20" s="31" t="s">
        <v>358</v>
      </c>
      <c r="B20" s="54">
        <v>1986</v>
      </c>
      <c r="C20" s="53">
        <v>1194</v>
      </c>
      <c r="D20" s="53">
        <v>792</v>
      </c>
      <c r="E20" s="54">
        <v>12441</v>
      </c>
      <c r="F20" s="54">
        <v>11443</v>
      </c>
      <c r="G20" s="53">
        <v>998</v>
      </c>
    </row>
    <row r="21" spans="1:7" ht="14.25" customHeight="1">
      <c r="A21" s="31" t="s">
        <v>357</v>
      </c>
      <c r="B21" s="54">
        <v>1852</v>
      </c>
      <c r="C21" s="53">
        <v>1269</v>
      </c>
      <c r="D21" s="53">
        <v>583</v>
      </c>
      <c r="E21" s="54">
        <v>13100</v>
      </c>
      <c r="F21" s="54">
        <v>11272</v>
      </c>
      <c r="G21" s="53">
        <v>1828</v>
      </c>
    </row>
    <row r="22" spans="1:7" ht="14.25" customHeight="1">
      <c r="A22" s="31" t="s">
        <v>356</v>
      </c>
      <c r="B22" s="54">
        <v>2082</v>
      </c>
      <c r="C22" s="53">
        <v>1247</v>
      </c>
      <c r="D22" s="53">
        <v>835</v>
      </c>
      <c r="E22" s="54">
        <v>13415</v>
      </c>
      <c r="F22" s="54">
        <v>11416</v>
      </c>
      <c r="G22" s="53">
        <v>1999</v>
      </c>
    </row>
    <row r="23" spans="1:7" ht="14.25" customHeight="1">
      <c r="A23" s="31" t="s">
        <v>355</v>
      </c>
      <c r="B23" s="54">
        <v>2069</v>
      </c>
      <c r="C23" s="53">
        <v>1263</v>
      </c>
      <c r="D23" s="53">
        <v>806</v>
      </c>
      <c r="E23" s="54">
        <v>13565</v>
      </c>
      <c r="F23" s="54">
        <v>11067</v>
      </c>
      <c r="G23" s="53">
        <v>2498</v>
      </c>
    </row>
    <row r="24" spans="1:7" ht="14.25" customHeight="1">
      <c r="A24" s="31" t="s">
        <v>12</v>
      </c>
      <c r="B24" s="54">
        <v>2130</v>
      </c>
      <c r="C24" s="53">
        <v>1336</v>
      </c>
      <c r="D24" s="53">
        <v>794</v>
      </c>
      <c r="E24" s="54">
        <v>13187</v>
      </c>
      <c r="F24" s="54">
        <v>11610</v>
      </c>
      <c r="G24" s="53">
        <v>1577</v>
      </c>
    </row>
    <row r="25" spans="1:7" ht="14.25" customHeight="1">
      <c r="A25" s="31" t="s">
        <v>11</v>
      </c>
      <c r="B25" s="54">
        <v>2173</v>
      </c>
      <c r="C25" s="53">
        <v>1445</v>
      </c>
      <c r="D25" s="53">
        <v>728</v>
      </c>
      <c r="E25" s="54">
        <v>13927</v>
      </c>
      <c r="F25" s="54">
        <v>11605</v>
      </c>
      <c r="G25" s="53">
        <v>2322</v>
      </c>
    </row>
    <row r="26" spans="1:7" ht="14.25" customHeight="1">
      <c r="A26" s="31" t="s">
        <v>10</v>
      </c>
      <c r="B26" s="54">
        <v>2215</v>
      </c>
      <c r="C26" s="53">
        <v>1446</v>
      </c>
      <c r="D26" s="53">
        <v>769</v>
      </c>
      <c r="E26" s="54">
        <v>12764</v>
      </c>
      <c r="F26" s="54">
        <v>10914</v>
      </c>
      <c r="G26" s="53">
        <v>1850</v>
      </c>
    </row>
    <row r="27" spans="1:7" ht="14.25" customHeight="1">
      <c r="A27" s="31" t="s">
        <v>9</v>
      </c>
      <c r="B27" s="54">
        <v>2153</v>
      </c>
      <c r="C27" s="53">
        <v>1555</v>
      </c>
      <c r="D27" s="53">
        <v>598</v>
      </c>
      <c r="E27" s="54">
        <v>12409</v>
      </c>
      <c r="F27" s="54">
        <v>11593</v>
      </c>
      <c r="G27" s="53">
        <v>816</v>
      </c>
    </row>
    <row r="28" spans="1:7" ht="14.25" customHeight="1">
      <c r="A28" s="31" t="s">
        <v>8</v>
      </c>
      <c r="B28" s="51">
        <v>2188</v>
      </c>
      <c r="C28" s="51">
        <v>1567</v>
      </c>
      <c r="D28" s="52">
        <f t="shared" ref="D28:D33" si="2">B28-C28</f>
        <v>621</v>
      </c>
      <c r="E28" s="51">
        <v>13488</v>
      </c>
      <c r="F28" s="51">
        <v>12201</v>
      </c>
      <c r="G28" s="50">
        <f t="shared" ref="G28:G33" si="3">E28-F28</f>
        <v>1287</v>
      </c>
    </row>
    <row r="29" spans="1:7" ht="14.25" customHeight="1">
      <c r="A29" s="31" t="s">
        <v>7</v>
      </c>
      <c r="B29" s="51">
        <v>2210</v>
      </c>
      <c r="C29" s="51">
        <v>1515</v>
      </c>
      <c r="D29" s="52">
        <f t="shared" si="2"/>
        <v>695</v>
      </c>
      <c r="E29" s="51">
        <v>14412</v>
      </c>
      <c r="F29" s="51">
        <v>13076</v>
      </c>
      <c r="G29" s="50">
        <f t="shared" si="3"/>
        <v>1336</v>
      </c>
    </row>
    <row r="30" spans="1:7" ht="14.25" customHeight="1">
      <c r="A30" s="31" t="s">
        <v>6</v>
      </c>
      <c r="B30" s="51">
        <v>2306</v>
      </c>
      <c r="C30" s="51">
        <v>1485</v>
      </c>
      <c r="D30" s="52">
        <f t="shared" si="2"/>
        <v>821</v>
      </c>
      <c r="E30" s="51">
        <v>14290</v>
      </c>
      <c r="F30" s="51">
        <v>13342</v>
      </c>
      <c r="G30" s="50">
        <f t="shared" si="3"/>
        <v>948</v>
      </c>
    </row>
    <row r="31" spans="1:7" ht="14.25" customHeight="1">
      <c r="A31" s="31" t="s">
        <v>5</v>
      </c>
      <c r="B31" s="51">
        <v>2291</v>
      </c>
      <c r="C31" s="51">
        <v>1654</v>
      </c>
      <c r="D31" s="49">
        <f t="shared" si="2"/>
        <v>637</v>
      </c>
      <c r="E31" s="51">
        <v>15825</v>
      </c>
      <c r="F31" s="51">
        <v>13345</v>
      </c>
      <c r="G31" s="50">
        <f t="shared" si="3"/>
        <v>2480</v>
      </c>
    </row>
    <row r="32" spans="1:7" ht="14.25" customHeight="1">
      <c r="A32" s="31" t="s">
        <v>4</v>
      </c>
      <c r="B32" s="51">
        <v>2315</v>
      </c>
      <c r="C32" s="51">
        <v>1712</v>
      </c>
      <c r="D32" s="49">
        <f t="shared" si="2"/>
        <v>603</v>
      </c>
      <c r="E32" s="51">
        <v>15904</v>
      </c>
      <c r="F32" s="51">
        <v>13122</v>
      </c>
      <c r="G32" s="50">
        <f t="shared" si="3"/>
        <v>2782</v>
      </c>
    </row>
    <row r="33" spans="1:7" ht="14.25" customHeight="1">
      <c r="A33" s="29" t="s">
        <v>3</v>
      </c>
      <c r="B33" s="48">
        <v>2279</v>
      </c>
      <c r="C33" s="48">
        <v>1725</v>
      </c>
      <c r="D33" s="49">
        <f t="shared" si="2"/>
        <v>554</v>
      </c>
      <c r="E33" s="48">
        <v>16401</v>
      </c>
      <c r="F33" s="48">
        <v>13720</v>
      </c>
      <c r="G33" s="47">
        <f t="shared" si="3"/>
        <v>2681</v>
      </c>
    </row>
    <row r="34" spans="1:7" ht="14.25" customHeight="1">
      <c r="A34" s="29" t="s">
        <v>2</v>
      </c>
      <c r="B34" s="48">
        <v>2270</v>
      </c>
      <c r="C34" s="48">
        <v>1710</v>
      </c>
      <c r="D34" s="49">
        <v>560</v>
      </c>
      <c r="E34" s="48">
        <v>16681</v>
      </c>
      <c r="F34" s="48">
        <v>13795</v>
      </c>
      <c r="G34" s="47">
        <v>2886</v>
      </c>
    </row>
    <row r="35" spans="1:7" ht="14.25" customHeight="1">
      <c r="A35" s="29" t="s">
        <v>354</v>
      </c>
      <c r="B35" s="48">
        <v>2333</v>
      </c>
      <c r="C35" s="48">
        <v>1797</v>
      </c>
      <c r="D35" s="49">
        <v>536</v>
      </c>
      <c r="E35" s="48">
        <v>16828</v>
      </c>
      <c r="F35" s="48">
        <v>13517</v>
      </c>
      <c r="G35" s="47">
        <v>3311</v>
      </c>
    </row>
    <row r="36" spans="1:7" ht="14.25" customHeight="1">
      <c r="A36" s="24" t="s">
        <v>353</v>
      </c>
      <c r="B36" s="48">
        <v>2213</v>
      </c>
      <c r="C36" s="48">
        <v>1765</v>
      </c>
      <c r="D36" s="49">
        <v>448</v>
      </c>
      <c r="E36" s="48">
        <v>16481</v>
      </c>
      <c r="F36" s="48">
        <v>12779</v>
      </c>
      <c r="G36" s="47">
        <v>3702</v>
      </c>
    </row>
    <row r="37" spans="1:7" ht="14.25" customHeight="1">
      <c r="A37" s="24"/>
      <c r="B37" s="48"/>
      <c r="C37" s="48"/>
      <c r="D37" s="49"/>
      <c r="E37" s="48"/>
      <c r="F37" s="48"/>
      <c r="G37" s="47"/>
    </row>
    <row r="38" spans="1:7" ht="16.5" customHeight="1">
      <c r="A38" s="2001" t="s">
        <v>352</v>
      </c>
      <c r="B38" s="2001"/>
      <c r="C38" s="2001"/>
      <c r="D38" s="2001"/>
      <c r="E38" s="2001"/>
      <c r="F38" s="2001"/>
      <c r="G38" s="2001"/>
    </row>
    <row r="39" spans="1:7" ht="16.5" customHeight="1"/>
    <row r="40" spans="1:7" ht="16.5" customHeight="1"/>
    <row r="41" spans="1:7" ht="16.5" customHeight="1"/>
    <row r="42" spans="1:7" ht="16.5" customHeight="1"/>
    <row r="43" spans="1:7" ht="16.5" customHeight="1"/>
    <row r="44" spans="1:7" ht="16.5" customHeight="1"/>
    <row r="45" spans="1:7" ht="16.5" customHeight="1"/>
    <row r="46" spans="1:7" ht="16.5" customHeight="1"/>
    <row r="47" spans="1:7" ht="16.5" customHeight="1"/>
    <row r="48" spans="1:7" ht="16.5" customHeight="1"/>
    <row r="49" spans="1:5" ht="16.5" customHeight="1"/>
    <row r="50" spans="1:5" ht="16.5" customHeight="1"/>
    <row r="51" spans="1:5" ht="16.5" customHeight="1"/>
    <row r="52" spans="1:5" ht="16.5" customHeight="1"/>
    <row r="53" spans="1:5" ht="16.5" customHeight="1"/>
    <row r="54" spans="1:5" ht="16.5" customHeight="1"/>
    <row r="55" spans="1:5" ht="16.5" customHeight="1"/>
    <row r="56" spans="1:5" ht="16.5" customHeight="1"/>
    <row r="57" spans="1:5" ht="16.5" customHeight="1"/>
    <row r="58" spans="1:5" ht="15.95" customHeight="1">
      <c r="A58" s="45"/>
      <c r="B58" s="21"/>
      <c r="D58" s="21"/>
      <c r="E58" s="44"/>
    </row>
    <row r="59" spans="1:5" ht="18" customHeight="1">
      <c r="A59" s="46"/>
      <c r="B59" s="21"/>
      <c r="C59" s="21"/>
      <c r="D59" s="21"/>
      <c r="E59" s="44"/>
    </row>
    <row r="60" spans="1:5" ht="18" customHeight="1">
      <c r="A60" s="46"/>
      <c r="B60" s="21"/>
      <c r="C60" s="21"/>
      <c r="D60" s="21"/>
      <c r="E60" s="44"/>
    </row>
    <row r="61" spans="1:5" ht="15.95" customHeight="1">
      <c r="A61" s="45"/>
      <c r="B61" s="21"/>
      <c r="C61" s="21"/>
      <c r="D61" s="21"/>
      <c r="E61" s="44"/>
    </row>
    <row r="62" spans="1:5" ht="15.95" customHeight="1"/>
  </sheetData>
  <mergeCells count="2">
    <mergeCell ref="F4:G4"/>
    <mergeCell ref="A38:G38"/>
  </mergeCells>
  <phoneticPr fontId="3"/>
  <printOptions horizontalCentered="1"/>
  <pageMargins left="0.70866141732283472" right="0.70866141732283472" top="0.74803149606299213" bottom="0.74803149606299213" header="0.31496062992125984" footer="0.31496062992125984"/>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39E65-E0A0-49DD-9AD7-F96A14E4A2E6}">
  <sheetPr>
    <pageSetUpPr fitToPage="1"/>
  </sheetPr>
  <dimension ref="A1:U58"/>
  <sheetViews>
    <sheetView view="pageBreakPreview" zoomScale="75" zoomScaleNormal="75" zoomScaleSheetLayoutView="75" workbookViewId="0">
      <selection activeCell="H10" sqref="H10"/>
    </sheetView>
  </sheetViews>
  <sheetFormatPr defaultColWidth="10.75" defaultRowHeight="18.75"/>
  <cols>
    <col min="1" max="1" width="14.625" style="1" customWidth="1"/>
    <col min="2" max="3" width="15.375" style="304" customWidth="1"/>
    <col min="4" max="5" width="15.375" style="1" customWidth="1"/>
    <col min="6" max="7" width="2.875" style="1" customWidth="1"/>
    <col min="8" max="10" width="15.375" style="1" customWidth="1"/>
    <col min="11" max="13" width="16.625" style="1" customWidth="1"/>
    <col min="14" max="14" width="14.625" style="1" customWidth="1"/>
    <col min="15" max="16" width="10.625" style="1" customWidth="1"/>
    <col min="17" max="17" width="15.125" style="1" customWidth="1"/>
    <col min="18" max="18" width="11.375" style="1" bestFit="1" customWidth="1"/>
    <col min="19" max="19" width="13.5" style="1" customWidth="1"/>
    <col min="20" max="16384" width="10.75" style="1"/>
  </cols>
  <sheetData>
    <row r="1" spans="1:18" ht="25.5">
      <c r="A1" s="1578" t="s">
        <v>2110</v>
      </c>
    </row>
    <row r="2" spans="1:18" ht="19.5" thickBot="1">
      <c r="H2" s="1001"/>
      <c r="I2" s="1001"/>
      <c r="K2" s="7" t="s">
        <v>2109</v>
      </c>
      <c r="L2" s="7"/>
    </row>
    <row r="3" spans="1:18" ht="15.95" customHeight="1">
      <c r="A3" s="2037" t="s">
        <v>2098</v>
      </c>
      <c r="B3" s="1565" t="s">
        <v>2108</v>
      </c>
      <c r="C3" s="1577"/>
      <c r="D3" s="925" t="s">
        <v>2107</v>
      </c>
      <c r="E3" s="925"/>
      <c r="G3" s="44"/>
      <c r="H3" s="1576" t="s">
        <v>2106</v>
      </c>
      <c r="I3" s="1575"/>
      <c r="J3" s="925" t="s">
        <v>2105</v>
      </c>
      <c r="K3" s="924"/>
      <c r="L3" s="2037" t="s">
        <v>2098</v>
      </c>
      <c r="M3" s="45" t="s">
        <v>2104</v>
      </c>
      <c r="N3" s="45"/>
      <c r="P3" s="103"/>
    </row>
    <row r="4" spans="1:18" ht="15.95" customHeight="1" thickBot="1">
      <c r="A4" s="2463"/>
      <c r="B4" s="1562" t="s">
        <v>2097</v>
      </c>
      <c r="C4" s="1562" t="s">
        <v>2096</v>
      </c>
      <c r="D4" s="220" t="s">
        <v>2097</v>
      </c>
      <c r="E4" s="1540" t="s">
        <v>2096</v>
      </c>
      <c r="G4" s="44"/>
      <c r="H4" s="220" t="s">
        <v>2097</v>
      </c>
      <c r="I4" s="220" t="s">
        <v>2096</v>
      </c>
      <c r="J4" s="220" t="s">
        <v>2097</v>
      </c>
      <c r="K4" s="1574" t="s">
        <v>2096</v>
      </c>
      <c r="L4" s="2463"/>
      <c r="M4" s="45" t="s">
        <v>2104</v>
      </c>
      <c r="N4" s="45"/>
    </row>
    <row r="5" spans="1:18" s="66" customFormat="1" ht="21" customHeight="1">
      <c r="A5" s="1560" t="s">
        <v>2095</v>
      </c>
      <c r="B5" s="1874">
        <v>26189994</v>
      </c>
      <c r="C5" s="1875">
        <v>25393064</v>
      </c>
      <c r="D5" s="1875">
        <v>8911999</v>
      </c>
      <c r="E5" s="1875">
        <v>8562905</v>
      </c>
      <c r="F5" s="70"/>
      <c r="G5" s="70"/>
      <c r="H5" s="1875">
        <v>8086810</v>
      </c>
      <c r="I5" s="1875">
        <v>7720005</v>
      </c>
      <c r="J5" s="1875">
        <v>9116249</v>
      </c>
      <c r="K5" s="1876">
        <v>9045926</v>
      </c>
      <c r="L5" s="1560" t="s">
        <v>2095</v>
      </c>
      <c r="M5" s="46"/>
      <c r="N5" s="46"/>
    </row>
    <row r="6" spans="1:18" s="66" customFormat="1" ht="21" customHeight="1">
      <c r="A6" s="1560" t="s">
        <v>2094</v>
      </c>
      <c r="B6" s="1874">
        <v>28295239</v>
      </c>
      <c r="C6" s="1875">
        <v>27479019</v>
      </c>
      <c r="D6" s="1875">
        <v>9040379</v>
      </c>
      <c r="E6" s="1875">
        <v>8633173</v>
      </c>
      <c r="F6" s="70"/>
      <c r="G6" s="70"/>
      <c r="H6" s="1875">
        <v>9282752</v>
      </c>
      <c r="I6" s="1875">
        <v>8960710</v>
      </c>
      <c r="J6" s="1875">
        <v>9900694</v>
      </c>
      <c r="K6" s="1876">
        <v>9817257</v>
      </c>
      <c r="L6" s="1560" t="s">
        <v>2094</v>
      </c>
      <c r="M6" s="46"/>
      <c r="N6" s="46"/>
    </row>
    <row r="7" spans="1:18" s="66" customFormat="1" ht="21" customHeight="1">
      <c r="A7" s="1560" t="s">
        <v>1502</v>
      </c>
      <c r="B7" s="1874">
        <v>28356408</v>
      </c>
      <c r="C7" s="1875">
        <v>27913206</v>
      </c>
      <c r="D7" s="1875">
        <v>9352514</v>
      </c>
      <c r="E7" s="1875">
        <v>9209120</v>
      </c>
      <c r="F7" s="70"/>
      <c r="G7" s="70"/>
      <c r="H7" s="1875">
        <v>8348869</v>
      </c>
      <c r="I7" s="1875">
        <v>8068466</v>
      </c>
      <c r="J7" s="1875">
        <v>10580067</v>
      </c>
      <c r="K7" s="1876">
        <v>10564273</v>
      </c>
      <c r="L7" s="1560" t="s">
        <v>1502</v>
      </c>
      <c r="M7" s="46"/>
      <c r="N7" s="46"/>
    </row>
    <row r="8" spans="1:18" s="66" customFormat="1" ht="21" customHeight="1">
      <c r="A8" s="1560" t="s">
        <v>1501</v>
      </c>
      <c r="B8" s="1874">
        <v>30810069</v>
      </c>
      <c r="C8" s="1875">
        <v>30212739</v>
      </c>
      <c r="D8" s="1875">
        <v>10039712</v>
      </c>
      <c r="E8" s="1875">
        <v>9749640</v>
      </c>
      <c r="F8" s="70"/>
      <c r="G8" s="70"/>
      <c r="H8" s="1875">
        <v>9226914</v>
      </c>
      <c r="I8" s="1875">
        <v>8970111</v>
      </c>
      <c r="J8" s="1875">
        <v>11477405</v>
      </c>
      <c r="K8" s="1876">
        <v>11431079</v>
      </c>
      <c r="L8" s="1560" t="s">
        <v>1501</v>
      </c>
      <c r="M8" s="46"/>
      <c r="N8" s="46"/>
    </row>
    <row r="9" spans="1:18" s="66" customFormat="1" ht="21" customHeight="1">
      <c r="A9" s="1560" t="s">
        <v>1500</v>
      </c>
      <c r="B9" s="1874">
        <v>35909765</v>
      </c>
      <c r="C9" s="1875">
        <v>34793806</v>
      </c>
      <c r="D9" s="1875">
        <v>10942277</v>
      </c>
      <c r="E9" s="1875">
        <v>10556644</v>
      </c>
      <c r="F9" s="70"/>
      <c r="G9" s="70"/>
      <c r="H9" s="1875">
        <v>10140361</v>
      </c>
      <c r="I9" s="1875">
        <v>9752271</v>
      </c>
      <c r="J9" s="1875">
        <v>11230579</v>
      </c>
      <c r="K9" s="1876">
        <v>11180812</v>
      </c>
      <c r="L9" s="1560" t="s">
        <v>1500</v>
      </c>
      <c r="M9" s="46"/>
      <c r="N9" s="46"/>
    </row>
    <row r="10" spans="1:18" s="66" customFormat="1" ht="21" customHeight="1">
      <c r="A10" s="1560" t="s">
        <v>1499</v>
      </c>
      <c r="B10" s="1874">
        <v>38345760</v>
      </c>
      <c r="C10" s="1875">
        <v>36857610</v>
      </c>
      <c r="D10" s="1875">
        <v>11715803</v>
      </c>
      <c r="E10" s="1875">
        <v>11103707</v>
      </c>
      <c r="F10" s="70"/>
      <c r="G10" s="70"/>
      <c r="H10" s="1875">
        <v>10263692</v>
      </c>
      <c r="I10" s="1875">
        <v>9594331</v>
      </c>
      <c r="J10" s="1875">
        <v>11954642</v>
      </c>
      <c r="K10" s="1876">
        <v>11901630</v>
      </c>
      <c r="L10" s="1560" t="s">
        <v>1499</v>
      </c>
      <c r="M10" s="46"/>
      <c r="N10" s="46"/>
      <c r="P10" s="45"/>
      <c r="Q10" s="1559"/>
      <c r="R10" s="1559"/>
    </row>
    <row r="11" spans="1:18" s="66" customFormat="1" ht="21" customHeight="1">
      <c r="A11" s="1560" t="s">
        <v>1498</v>
      </c>
      <c r="B11" s="1874">
        <v>39961491</v>
      </c>
      <c r="C11" s="1875">
        <v>38339628</v>
      </c>
      <c r="D11" s="1875">
        <v>11928494</v>
      </c>
      <c r="E11" s="1875">
        <v>11338419</v>
      </c>
      <c r="F11" s="70"/>
      <c r="G11" s="70"/>
      <c r="H11" s="1875">
        <v>10967246</v>
      </c>
      <c r="I11" s="1875">
        <v>10374868</v>
      </c>
      <c r="J11" s="1875">
        <v>12330485</v>
      </c>
      <c r="K11" s="1876">
        <v>12034553</v>
      </c>
      <c r="L11" s="1560" t="s">
        <v>1498</v>
      </c>
      <c r="M11" s="46"/>
      <c r="N11" s="46"/>
      <c r="P11" s="45"/>
      <c r="Q11" s="1559"/>
      <c r="R11" s="1559"/>
    </row>
    <row r="12" spans="1:18" s="66" customFormat="1" ht="21" customHeight="1">
      <c r="A12" s="1554" t="s">
        <v>1497</v>
      </c>
      <c r="B12" s="1874">
        <v>40772415</v>
      </c>
      <c r="C12" s="1875">
        <v>40079352</v>
      </c>
      <c r="D12" s="1877">
        <v>13095486</v>
      </c>
      <c r="E12" s="1877">
        <v>12911113</v>
      </c>
      <c r="F12" s="70"/>
      <c r="G12" s="70"/>
      <c r="H12" s="1877">
        <v>10519716</v>
      </c>
      <c r="I12" s="1877">
        <v>10250743</v>
      </c>
      <c r="J12" s="1877">
        <v>12141246</v>
      </c>
      <c r="K12" s="1878">
        <v>11994443</v>
      </c>
      <c r="L12" s="1554" t="s">
        <v>1497</v>
      </c>
      <c r="M12" s="46"/>
      <c r="N12" s="46"/>
      <c r="P12" s="45"/>
      <c r="Q12" s="1559"/>
      <c r="R12" s="1559"/>
    </row>
    <row r="13" spans="1:18" s="66" customFormat="1" ht="21" customHeight="1">
      <c r="A13" s="1554" t="s">
        <v>1833</v>
      </c>
      <c r="B13" s="1874">
        <v>40887047</v>
      </c>
      <c r="C13" s="1875">
        <v>40310035</v>
      </c>
      <c r="D13" s="1877">
        <v>13382164</v>
      </c>
      <c r="E13" s="1877">
        <v>13335243</v>
      </c>
      <c r="F13" s="70"/>
      <c r="G13" s="70"/>
      <c r="H13" s="1877">
        <v>9515793</v>
      </c>
      <c r="I13" s="1877">
        <v>9179158</v>
      </c>
      <c r="J13" s="1877">
        <v>12194183</v>
      </c>
      <c r="K13" s="1878">
        <v>12194183</v>
      </c>
      <c r="L13" s="1554" t="s">
        <v>1833</v>
      </c>
      <c r="M13" s="46"/>
      <c r="N13" s="46"/>
      <c r="P13" s="45"/>
      <c r="Q13" s="1559"/>
      <c r="R13" s="1559"/>
    </row>
    <row r="14" spans="1:18" s="66" customFormat="1" ht="21" customHeight="1">
      <c r="A14" s="1554" t="s">
        <v>1495</v>
      </c>
      <c r="B14" s="1874">
        <v>41453148</v>
      </c>
      <c r="C14" s="1875">
        <v>40445258</v>
      </c>
      <c r="D14" s="1875">
        <v>14028233</v>
      </c>
      <c r="E14" s="1875">
        <v>13743490</v>
      </c>
      <c r="F14" s="70"/>
      <c r="G14" s="70"/>
      <c r="H14" s="1875">
        <v>8604504</v>
      </c>
      <c r="I14" s="1875">
        <v>8403565</v>
      </c>
      <c r="J14" s="1875">
        <v>12407850</v>
      </c>
      <c r="K14" s="1876">
        <v>12141605</v>
      </c>
      <c r="L14" s="1554" t="s">
        <v>1495</v>
      </c>
      <c r="M14" s="46"/>
      <c r="N14" s="46"/>
      <c r="P14" s="45"/>
      <c r="Q14" s="1559"/>
      <c r="R14" s="1559"/>
    </row>
    <row r="15" spans="1:18" ht="21" customHeight="1">
      <c r="A15" s="1554" t="s">
        <v>1494</v>
      </c>
      <c r="B15" s="1874">
        <v>42931154</v>
      </c>
      <c r="C15" s="1875">
        <v>41843035</v>
      </c>
      <c r="D15" s="1875">
        <v>15290772</v>
      </c>
      <c r="E15" s="1875">
        <v>15016438</v>
      </c>
      <c r="F15" s="9"/>
      <c r="G15" s="9"/>
      <c r="H15" s="1875">
        <v>8621745</v>
      </c>
      <c r="I15" s="1875">
        <v>8382398</v>
      </c>
      <c r="J15" s="1875">
        <v>11696683</v>
      </c>
      <c r="K15" s="1876">
        <v>11601156</v>
      </c>
      <c r="L15" s="1554" t="s">
        <v>1494</v>
      </c>
      <c r="M15" s="44"/>
      <c r="N15" s="44"/>
      <c r="P15" s="45"/>
      <c r="Q15" s="21"/>
      <c r="R15" s="21"/>
    </row>
    <row r="16" spans="1:18" ht="21" customHeight="1">
      <c r="A16" s="1554" t="s">
        <v>1237</v>
      </c>
      <c r="B16" s="1875">
        <v>45591336</v>
      </c>
      <c r="C16" s="1875">
        <v>44933223</v>
      </c>
      <c r="D16" s="1875">
        <v>16339270</v>
      </c>
      <c r="E16" s="1875">
        <v>16173172</v>
      </c>
      <c r="F16" s="9"/>
      <c r="G16" s="9"/>
      <c r="H16" s="1875">
        <v>9753644</v>
      </c>
      <c r="I16" s="1875">
        <v>9523643</v>
      </c>
      <c r="J16" s="1875">
        <v>11628134</v>
      </c>
      <c r="K16" s="1876">
        <v>11628134</v>
      </c>
      <c r="L16" s="1554" t="s">
        <v>1237</v>
      </c>
      <c r="M16" s="44"/>
      <c r="N16" s="44"/>
      <c r="P16" s="45"/>
      <c r="Q16" s="21"/>
      <c r="R16" s="21"/>
    </row>
    <row r="17" spans="1:20" ht="21" customHeight="1">
      <c r="A17" s="1554" t="s">
        <v>1236</v>
      </c>
      <c r="B17" s="1877">
        <f t="shared" ref="B17:C20" si="0">SUM(D17,H17,J17,H44,J44,B44,D44,L44)</f>
        <v>38009822</v>
      </c>
      <c r="C17" s="1877">
        <f t="shared" si="0"/>
        <v>37335341</v>
      </c>
      <c r="D17" s="1877">
        <v>15816197</v>
      </c>
      <c r="E17" s="1877">
        <v>15515659</v>
      </c>
      <c r="F17" s="10"/>
      <c r="G17" s="10"/>
      <c r="H17" s="1877">
        <v>11794165</v>
      </c>
      <c r="I17" s="1877">
        <v>11620918</v>
      </c>
      <c r="J17" s="1877">
        <v>1233289</v>
      </c>
      <c r="K17" s="1878">
        <v>1233289</v>
      </c>
      <c r="L17" s="1554" t="s">
        <v>1236</v>
      </c>
      <c r="M17" s="44"/>
      <c r="N17" s="44"/>
      <c r="P17" s="45"/>
      <c r="Q17" s="21"/>
      <c r="R17" s="21"/>
    </row>
    <row r="18" spans="1:20" ht="21" customHeight="1">
      <c r="A18" s="1554" t="s">
        <v>1235</v>
      </c>
      <c r="B18" s="1877">
        <f t="shared" si="0"/>
        <v>36685372</v>
      </c>
      <c r="C18" s="1877">
        <f t="shared" si="0"/>
        <v>35966190</v>
      </c>
      <c r="D18" s="1557">
        <v>16689831</v>
      </c>
      <c r="E18" s="1557">
        <v>16431201</v>
      </c>
      <c r="F18" s="1683"/>
      <c r="G18" s="1683"/>
      <c r="H18" s="1557">
        <v>10385711</v>
      </c>
      <c r="I18" s="1557">
        <v>10127881</v>
      </c>
      <c r="J18" s="1557">
        <v>45805</v>
      </c>
      <c r="K18" s="1573">
        <v>29399</v>
      </c>
      <c r="L18" s="1554" t="s">
        <v>1235</v>
      </c>
      <c r="M18" s="44"/>
      <c r="N18" s="44"/>
      <c r="P18" s="45"/>
      <c r="Q18" s="21"/>
      <c r="R18" s="21"/>
    </row>
    <row r="19" spans="1:20" ht="21" customHeight="1">
      <c r="A19" s="1554" t="s">
        <v>1234</v>
      </c>
      <c r="B19" s="1877">
        <f t="shared" si="0"/>
        <v>37713797</v>
      </c>
      <c r="C19" s="1877">
        <f t="shared" si="0"/>
        <v>37514931</v>
      </c>
      <c r="D19" s="1558">
        <v>16514591</v>
      </c>
      <c r="E19" s="1557">
        <v>16506099</v>
      </c>
      <c r="F19" s="1683"/>
      <c r="G19" s="1683"/>
      <c r="H19" s="1557">
        <v>11215636</v>
      </c>
      <c r="I19" s="1558">
        <v>11099374</v>
      </c>
      <c r="J19" s="1557">
        <v>28286</v>
      </c>
      <c r="K19" s="1573">
        <v>16568</v>
      </c>
      <c r="L19" s="1554" t="s">
        <v>1234</v>
      </c>
      <c r="M19" s="44"/>
      <c r="N19" s="44"/>
      <c r="P19" s="45"/>
      <c r="Q19" s="21"/>
      <c r="R19" s="21"/>
    </row>
    <row r="20" spans="1:20" ht="21" customHeight="1">
      <c r="A20" s="1554" t="s">
        <v>1233</v>
      </c>
      <c r="B20" s="1877">
        <f t="shared" si="0"/>
        <v>37642801</v>
      </c>
      <c r="C20" s="1877">
        <f t="shared" si="0"/>
        <v>37042752</v>
      </c>
      <c r="D20" s="1557">
        <v>17180287</v>
      </c>
      <c r="E20" s="1557">
        <v>16981739</v>
      </c>
      <c r="F20" s="1683"/>
      <c r="G20" s="1683"/>
      <c r="H20" s="1557">
        <v>10087266</v>
      </c>
      <c r="I20" s="1557">
        <v>9818855</v>
      </c>
      <c r="J20" s="1879" t="s">
        <v>2092</v>
      </c>
      <c r="K20" s="1880" t="s">
        <v>2092</v>
      </c>
      <c r="L20" s="1554" t="s">
        <v>1233</v>
      </c>
      <c r="M20" s="44"/>
      <c r="N20" s="44"/>
      <c r="P20" s="45"/>
      <c r="Q20" s="21"/>
      <c r="R20" s="21"/>
    </row>
    <row r="21" spans="1:20" ht="21" customHeight="1">
      <c r="A21" s="1554" t="s">
        <v>1232</v>
      </c>
      <c r="B21" s="1557">
        <f>SUM(D21,H21,J21,H47,J47,B47,D47,L47)</f>
        <v>37919247</v>
      </c>
      <c r="C21" s="1557">
        <f>SUM(E21,I21,K21,I47,K47,C47,E47,M47)</f>
        <v>36906591</v>
      </c>
      <c r="D21" s="1557">
        <v>18612284</v>
      </c>
      <c r="E21" s="1557">
        <v>18051641</v>
      </c>
      <c r="F21" s="1245"/>
      <c r="G21" s="1245"/>
      <c r="H21" s="1557">
        <v>8931715</v>
      </c>
      <c r="I21" s="1557">
        <v>8612792</v>
      </c>
      <c r="J21" s="943" t="s">
        <v>2092</v>
      </c>
      <c r="K21" s="1572" t="s">
        <v>2092</v>
      </c>
      <c r="L21" s="1097" t="s">
        <v>1232</v>
      </c>
      <c r="M21" s="44"/>
      <c r="N21" s="44"/>
      <c r="P21" s="45"/>
      <c r="Q21" s="21"/>
      <c r="R21" s="21"/>
    </row>
    <row r="22" spans="1:20" ht="21" customHeight="1">
      <c r="A22" s="1554" t="s">
        <v>1231</v>
      </c>
      <c r="B22" s="1877">
        <f t="shared" ref="B22:C25" si="1">SUM(D22,H22,J22,H49,J49,B49,D49,L49)</f>
        <v>41014487</v>
      </c>
      <c r="C22" s="1877">
        <f t="shared" si="1"/>
        <v>40173975</v>
      </c>
      <c r="D22" s="1877">
        <v>18948112</v>
      </c>
      <c r="E22" s="1877">
        <v>18703545</v>
      </c>
      <c r="F22" s="1245"/>
      <c r="G22" s="1245"/>
      <c r="H22" s="1877">
        <v>10059602</v>
      </c>
      <c r="I22" s="1877">
        <v>9577029</v>
      </c>
      <c r="J22" s="1879" t="s">
        <v>2092</v>
      </c>
      <c r="K22" s="1880" t="s">
        <v>2092</v>
      </c>
      <c r="L22" s="1097" t="s">
        <v>1231</v>
      </c>
      <c r="M22" s="44"/>
      <c r="N22" s="44"/>
      <c r="P22" s="45"/>
      <c r="Q22" s="21"/>
      <c r="R22" s="21"/>
    </row>
    <row r="23" spans="1:20" ht="21" customHeight="1">
      <c r="A23" s="1552" t="s">
        <v>1493</v>
      </c>
      <c r="B23" s="1881">
        <f t="shared" si="1"/>
        <v>40471820</v>
      </c>
      <c r="C23" s="1877">
        <f t="shared" si="1"/>
        <v>39970464</v>
      </c>
      <c r="D23" s="1877">
        <v>18533412</v>
      </c>
      <c r="E23" s="1877">
        <v>18521588</v>
      </c>
      <c r="F23" s="1245"/>
      <c r="G23" s="1245"/>
      <c r="H23" s="1877">
        <v>9259617</v>
      </c>
      <c r="I23" s="1877">
        <v>8906738</v>
      </c>
      <c r="J23" s="1879" t="s">
        <v>2092</v>
      </c>
      <c r="K23" s="1880" t="s">
        <v>2092</v>
      </c>
      <c r="L23" s="1551" t="s">
        <v>1493</v>
      </c>
      <c r="M23" s="44"/>
      <c r="N23" s="44"/>
      <c r="P23" s="45"/>
      <c r="Q23" s="21"/>
      <c r="R23" s="21"/>
    </row>
    <row r="24" spans="1:20" ht="21" customHeight="1">
      <c r="A24" s="1552" t="s">
        <v>1524</v>
      </c>
      <c r="B24" s="1881">
        <f t="shared" si="1"/>
        <v>45206603</v>
      </c>
      <c r="C24" s="1877">
        <f t="shared" si="1"/>
        <v>44288656</v>
      </c>
      <c r="D24" s="1877">
        <v>22347230</v>
      </c>
      <c r="E24" s="1877">
        <v>22072601</v>
      </c>
      <c r="F24" s="1245"/>
      <c r="G24" s="1245"/>
      <c r="H24" s="1877">
        <v>9197779</v>
      </c>
      <c r="I24" s="1877">
        <v>8765850</v>
      </c>
      <c r="J24" s="1879" t="s">
        <v>2092</v>
      </c>
      <c r="K24" s="1879" t="s">
        <v>2092</v>
      </c>
      <c r="L24" s="1551" t="s">
        <v>1524</v>
      </c>
      <c r="M24" s="44"/>
      <c r="N24" s="44"/>
      <c r="P24" s="45"/>
      <c r="Q24" s="21"/>
      <c r="R24" s="21"/>
    </row>
    <row r="25" spans="1:20" ht="21" customHeight="1">
      <c r="A25" s="1552" t="s">
        <v>1523</v>
      </c>
      <c r="B25" s="1881">
        <f t="shared" si="1"/>
        <v>47307466</v>
      </c>
      <c r="C25" s="1877">
        <f t="shared" si="1"/>
        <v>45989445</v>
      </c>
      <c r="D25" s="1877">
        <v>22476310</v>
      </c>
      <c r="E25" s="1877">
        <v>22056410</v>
      </c>
      <c r="F25" s="1245"/>
      <c r="G25" s="1245"/>
      <c r="H25" s="1877">
        <v>10769047</v>
      </c>
      <c r="I25" s="1877">
        <v>10226366</v>
      </c>
      <c r="J25" s="1879" t="s">
        <v>2092</v>
      </c>
      <c r="K25" s="1880" t="s">
        <v>2092</v>
      </c>
      <c r="L25" s="1551" t="s">
        <v>1523</v>
      </c>
      <c r="M25" s="44"/>
      <c r="N25" s="44"/>
      <c r="P25" s="45"/>
      <c r="Q25" s="21"/>
      <c r="R25" s="21"/>
    </row>
    <row r="26" spans="1:20" s="224" customFormat="1" ht="21" customHeight="1">
      <c r="A26" s="1552" t="s">
        <v>1227</v>
      </c>
      <c r="B26" s="1881">
        <f>SUM(D26,H26,B53,D53,H53,J53,J26,L53)</f>
        <v>47405947</v>
      </c>
      <c r="C26" s="1877">
        <f>SUM(E26,I26,C53,E53,I53,K53,K26,M53)</f>
        <v>46016631</v>
      </c>
      <c r="D26" s="1877">
        <v>22244914</v>
      </c>
      <c r="E26" s="1877">
        <v>21584182</v>
      </c>
      <c r="F26" s="1245"/>
      <c r="G26" s="1245"/>
      <c r="H26" s="1877">
        <v>10486703</v>
      </c>
      <c r="I26" s="1877">
        <v>10019947</v>
      </c>
      <c r="J26" s="1879" t="s">
        <v>2092</v>
      </c>
      <c r="K26" s="1880" t="s">
        <v>2092</v>
      </c>
      <c r="L26" s="1551" t="s">
        <v>1227</v>
      </c>
      <c r="M26" s="225"/>
      <c r="N26" s="225"/>
      <c r="P26" s="1571"/>
      <c r="Q26" s="22"/>
      <c r="R26" s="22"/>
    </row>
    <row r="27" spans="1:20" s="9" customFormat="1" ht="21" customHeight="1">
      <c r="A27" s="1552" t="s">
        <v>1226</v>
      </c>
      <c r="B27" s="1881">
        <f>SUM(D27,H27,J27,B54,D54,H54,J54)</f>
        <v>44820565</v>
      </c>
      <c r="C27" s="1877">
        <f>SUM(E27,I27,K27,C54,E54,I54,K54,M54)</f>
        <v>44146323</v>
      </c>
      <c r="D27" s="1877">
        <v>19979609</v>
      </c>
      <c r="E27" s="1877">
        <v>19857961</v>
      </c>
      <c r="F27" s="1245"/>
      <c r="G27" s="1245"/>
      <c r="H27" s="1877">
        <v>9774017</v>
      </c>
      <c r="I27" s="1877">
        <v>9402947</v>
      </c>
      <c r="J27" s="1879" t="s">
        <v>2092</v>
      </c>
      <c r="K27" s="1880" t="s">
        <v>2092</v>
      </c>
      <c r="L27" s="1551" t="s">
        <v>1226</v>
      </c>
      <c r="M27" s="10"/>
      <c r="N27" s="10"/>
      <c r="P27" s="997"/>
      <c r="Q27" s="21"/>
      <c r="R27" s="21"/>
    </row>
    <row r="28" spans="1:20" s="9" customFormat="1" ht="21" customHeight="1" thickBot="1">
      <c r="A28" s="1570" t="s">
        <v>1753</v>
      </c>
      <c r="B28" s="1882">
        <f>SUM(D28,H28,J28,B55,D55,H55,J55)</f>
        <v>43083246</v>
      </c>
      <c r="C28" s="1877">
        <f>SUM(E28,I28,K28,C55,E55,I55,K55,M55)</f>
        <v>41348469</v>
      </c>
      <c r="D28" s="1883">
        <v>19172540</v>
      </c>
      <c r="E28" s="1883">
        <v>18890194</v>
      </c>
      <c r="F28" s="1245"/>
      <c r="G28" s="1245"/>
      <c r="H28" s="1883">
        <v>8298590</v>
      </c>
      <c r="I28" s="1877">
        <v>7164436</v>
      </c>
      <c r="J28" s="1884" t="s">
        <v>2092</v>
      </c>
      <c r="K28" s="1885" t="s">
        <v>2092</v>
      </c>
      <c r="L28" s="1570" t="s">
        <v>1753</v>
      </c>
      <c r="M28" s="1569"/>
      <c r="N28" s="10"/>
      <c r="P28" s="997"/>
      <c r="Q28" s="21"/>
      <c r="R28" s="21"/>
    </row>
    <row r="29" spans="1:20" ht="15" customHeight="1" thickBot="1">
      <c r="A29" s="1566"/>
      <c r="B29" s="1568"/>
      <c r="C29" s="1567"/>
      <c r="I29" s="1566"/>
      <c r="K29" s="1566"/>
      <c r="L29" s="1566"/>
    </row>
    <row r="30" spans="1:20" ht="15.95" customHeight="1">
      <c r="A30" s="2037" t="s">
        <v>2098</v>
      </c>
      <c r="B30" s="2464" t="s">
        <v>2103</v>
      </c>
      <c r="C30" s="2465"/>
      <c r="D30" s="1063" t="s">
        <v>2102</v>
      </c>
      <c r="E30" s="925"/>
      <c r="G30" s="44"/>
      <c r="H30" s="2004" t="s">
        <v>2101</v>
      </c>
      <c r="I30" s="2014"/>
      <c r="J30" s="2012" t="s">
        <v>2100</v>
      </c>
      <c r="K30" s="2014"/>
      <c r="L30" s="1565" t="s">
        <v>2099</v>
      </c>
      <c r="M30" s="1564"/>
      <c r="N30" s="2037" t="s">
        <v>2098</v>
      </c>
      <c r="O30" s="44"/>
      <c r="P30" s="44"/>
      <c r="R30" s="45"/>
      <c r="S30" s="21"/>
      <c r="T30" s="21"/>
    </row>
    <row r="31" spans="1:20" ht="15.95" customHeight="1" thickBot="1">
      <c r="A31" s="2463"/>
      <c r="B31" s="218" t="s">
        <v>2097</v>
      </c>
      <c r="C31" s="220" t="s">
        <v>2096</v>
      </c>
      <c r="D31" s="218" t="s">
        <v>2097</v>
      </c>
      <c r="E31" s="1540" t="s">
        <v>2096</v>
      </c>
      <c r="G31" s="44"/>
      <c r="H31" s="1563" t="s">
        <v>2097</v>
      </c>
      <c r="I31" s="192" t="s">
        <v>2096</v>
      </c>
      <c r="J31" s="220" t="s">
        <v>2097</v>
      </c>
      <c r="K31" s="218" t="s">
        <v>2096</v>
      </c>
      <c r="L31" s="1562" t="s">
        <v>2097</v>
      </c>
      <c r="M31" s="1561" t="s">
        <v>2096</v>
      </c>
      <c r="N31" s="2463"/>
      <c r="O31" s="44"/>
      <c r="P31" s="44"/>
      <c r="R31" s="45"/>
      <c r="S31" s="21"/>
      <c r="T31" s="21"/>
    </row>
    <row r="32" spans="1:20" s="66" customFormat="1" ht="21" customHeight="1">
      <c r="A32" s="1560" t="s">
        <v>2095</v>
      </c>
      <c r="B32" s="1886" t="s">
        <v>1438</v>
      </c>
      <c r="C32" s="1886" t="s">
        <v>1438</v>
      </c>
      <c r="D32" s="1875">
        <v>277</v>
      </c>
      <c r="E32" s="1875">
        <v>95</v>
      </c>
      <c r="F32" s="70"/>
      <c r="G32" s="70"/>
      <c r="H32" s="71">
        <v>1476</v>
      </c>
      <c r="I32" s="71">
        <v>1118</v>
      </c>
      <c r="J32" s="1886" t="s">
        <v>2092</v>
      </c>
      <c r="K32" s="1886" t="s">
        <v>2092</v>
      </c>
      <c r="L32" s="1875">
        <v>73183</v>
      </c>
      <c r="M32" s="1876">
        <v>63015</v>
      </c>
      <c r="N32" s="1560" t="s">
        <v>2095</v>
      </c>
      <c r="O32" s="46"/>
      <c r="P32" s="46"/>
      <c r="R32" s="45"/>
      <c r="S32" s="1559"/>
      <c r="T32" s="1559"/>
    </row>
    <row r="33" spans="1:21" s="66" customFormat="1" ht="21" customHeight="1">
      <c r="A33" s="1560" t="s">
        <v>2094</v>
      </c>
      <c r="B33" s="1886" t="s">
        <v>1438</v>
      </c>
      <c r="C33" s="1886" t="s">
        <v>1438</v>
      </c>
      <c r="D33" s="1875">
        <v>243</v>
      </c>
      <c r="E33" s="1875">
        <v>49</v>
      </c>
      <c r="F33" s="70"/>
      <c r="G33" s="70"/>
      <c r="H33" s="71">
        <v>1268</v>
      </c>
      <c r="I33" s="71">
        <v>1023</v>
      </c>
      <c r="J33" s="1886" t="s">
        <v>2092</v>
      </c>
      <c r="K33" s="1886" t="s">
        <v>2092</v>
      </c>
      <c r="L33" s="1875">
        <v>69903</v>
      </c>
      <c r="M33" s="1876">
        <v>66807</v>
      </c>
      <c r="N33" s="1560" t="s">
        <v>2094</v>
      </c>
      <c r="O33" s="46"/>
      <c r="P33" s="46"/>
      <c r="R33" s="45"/>
      <c r="S33" s="1559"/>
      <c r="T33" s="1559"/>
    </row>
    <row r="34" spans="1:21" s="66" customFormat="1" ht="21" customHeight="1">
      <c r="A34" s="1560" t="s">
        <v>1502</v>
      </c>
      <c r="B34" s="1886" t="s">
        <v>1438</v>
      </c>
      <c r="C34" s="1886" t="s">
        <v>1438</v>
      </c>
      <c r="D34" s="1875">
        <v>231</v>
      </c>
      <c r="E34" s="1875">
        <v>36</v>
      </c>
      <c r="F34" s="70"/>
      <c r="G34" s="70"/>
      <c r="H34" s="71">
        <v>1267</v>
      </c>
      <c r="I34" s="71">
        <v>1051</v>
      </c>
      <c r="J34" s="1886" t="s">
        <v>2092</v>
      </c>
      <c r="K34" s="1886" t="s">
        <v>2092</v>
      </c>
      <c r="L34" s="1875">
        <v>73460</v>
      </c>
      <c r="M34" s="1876">
        <v>70260</v>
      </c>
      <c r="N34" s="1560" t="s">
        <v>1502</v>
      </c>
      <c r="O34" s="46"/>
      <c r="P34" s="46"/>
      <c r="R34" s="45"/>
      <c r="S34" s="1559"/>
      <c r="T34" s="1559"/>
    </row>
    <row r="35" spans="1:21" s="66" customFormat="1" ht="21" customHeight="1">
      <c r="A35" s="1560" t="s">
        <v>1501</v>
      </c>
      <c r="B35" s="1886" t="s">
        <v>1438</v>
      </c>
      <c r="C35" s="1886" t="s">
        <v>1438</v>
      </c>
      <c r="D35" s="1875">
        <v>200</v>
      </c>
      <c r="E35" s="1875">
        <v>46</v>
      </c>
      <c r="F35" s="70"/>
      <c r="G35" s="70"/>
      <c r="H35" s="71">
        <v>1226</v>
      </c>
      <c r="I35" s="71">
        <v>1066</v>
      </c>
      <c r="J35" s="1886" t="s">
        <v>2092</v>
      </c>
      <c r="K35" s="1886" t="s">
        <v>2092</v>
      </c>
      <c r="L35" s="1875">
        <v>64612</v>
      </c>
      <c r="M35" s="1876">
        <v>60797</v>
      </c>
      <c r="N35" s="1560" t="s">
        <v>1501</v>
      </c>
      <c r="O35" s="46"/>
      <c r="P35" s="46"/>
      <c r="R35" s="45"/>
      <c r="S35" s="1559"/>
      <c r="T35" s="1559"/>
    </row>
    <row r="36" spans="1:21" s="66" customFormat="1" ht="21" customHeight="1">
      <c r="A36" s="1560" t="s">
        <v>1500</v>
      </c>
      <c r="B36" s="1886" t="s">
        <v>1438</v>
      </c>
      <c r="C36" s="1886" t="s">
        <v>1438</v>
      </c>
      <c r="D36" s="1886">
        <v>181</v>
      </c>
      <c r="E36" s="1886">
        <v>120</v>
      </c>
      <c r="F36" s="70"/>
      <c r="G36" s="70"/>
      <c r="H36" s="71">
        <v>1165</v>
      </c>
      <c r="I36" s="71">
        <v>925</v>
      </c>
      <c r="J36" s="1875">
        <v>3595202</v>
      </c>
      <c r="K36" s="1875">
        <v>3303034</v>
      </c>
      <c r="L36" s="1886" t="s">
        <v>2092</v>
      </c>
      <c r="M36" s="1887" t="s">
        <v>2092</v>
      </c>
      <c r="N36" s="1560" t="s">
        <v>1500</v>
      </c>
      <c r="O36" s="46"/>
      <c r="P36" s="46"/>
      <c r="R36" s="45"/>
      <c r="S36" s="1559"/>
      <c r="T36" s="1559"/>
    </row>
    <row r="37" spans="1:21" s="66" customFormat="1" ht="21" customHeight="1">
      <c r="A37" s="1560" t="s">
        <v>1499</v>
      </c>
      <c r="B37" s="1886" t="s">
        <v>1438</v>
      </c>
      <c r="C37" s="1886" t="s">
        <v>1438</v>
      </c>
      <c r="D37" s="1886">
        <v>184</v>
      </c>
      <c r="E37" s="1886">
        <v>53</v>
      </c>
      <c r="F37" s="70"/>
      <c r="G37" s="70"/>
      <c r="H37" s="71">
        <v>1243</v>
      </c>
      <c r="I37" s="71">
        <v>858</v>
      </c>
      <c r="J37" s="1875">
        <v>4410196</v>
      </c>
      <c r="K37" s="1875">
        <v>4257031</v>
      </c>
      <c r="L37" s="1886" t="s">
        <v>2092</v>
      </c>
      <c r="M37" s="1887" t="s">
        <v>2092</v>
      </c>
      <c r="N37" s="1560" t="s">
        <v>1499</v>
      </c>
      <c r="O37" s="46"/>
      <c r="P37" s="46"/>
      <c r="R37" s="45"/>
      <c r="S37" s="1559"/>
      <c r="T37" s="1559"/>
    </row>
    <row r="38" spans="1:21" s="66" customFormat="1" ht="21" customHeight="1">
      <c r="A38" s="1560" t="s">
        <v>1498</v>
      </c>
      <c r="B38" s="1886" t="s">
        <v>1438</v>
      </c>
      <c r="C38" s="1886" t="s">
        <v>1438</v>
      </c>
      <c r="D38" s="1886">
        <v>242</v>
      </c>
      <c r="E38" s="1886">
        <v>44</v>
      </c>
      <c r="F38" s="70"/>
      <c r="G38" s="70"/>
      <c r="H38" s="71">
        <v>1384</v>
      </c>
      <c r="I38" s="71">
        <v>969</v>
      </c>
      <c r="J38" s="1875">
        <v>4733640</v>
      </c>
      <c r="K38" s="1875">
        <v>4590775</v>
      </c>
      <c r="L38" s="1886" t="s">
        <v>2092</v>
      </c>
      <c r="M38" s="1887" t="s">
        <v>2092</v>
      </c>
      <c r="N38" s="1560" t="s">
        <v>1498</v>
      </c>
      <c r="O38" s="46"/>
      <c r="P38" s="46"/>
      <c r="R38" s="45"/>
      <c r="S38" s="1559"/>
      <c r="T38" s="1559"/>
    </row>
    <row r="39" spans="1:21" s="66" customFormat="1" ht="21" customHeight="1">
      <c r="A39" s="1554" t="s">
        <v>1497</v>
      </c>
      <c r="B39" s="1888" t="s">
        <v>1438</v>
      </c>
      <c r="C39" s="1888" t="s">
        <v>1438</v>
      </c>
      <c r="D39" s="1886">
        <v>216</v>
      </c>
      <c r="E39" s="1886">
        <v>51</v>
      </c>
      <c r="F39" s="70"/>
      <c r="G39" s="70"/>
      <c r="H39" s="1877">
        <v>1464</v>
      </c>
      <c r="I39" s="1877">
        <v>1011</v>
      </c>
      <c r="J39" s="1877">
        <v>5014287</v>
      </c>
      <c r="K39" s="1877">
        <v>4921991</v>
      </c>
      <c r="L39" s="1886" t="s">
        <v>2092</v>
      </c>
      <c r="M39" s="1887" t="s">
        <v>2092</v>
      </c>
      <c r="N39" s="1554" t="s">
        <v>1497</v>
      </c>
      <c r="U39" s="66" t="s">
        <v>2093</v>
      </c>
    </row>
    <row r="40" spans="1:21" s="66" customFormat="1" ht="21" customHeight="1">
      <c r="A40" s="1554" t="s">
        <v>1833</v>
      </c>
      <c r="B40" s="1888" t="s">
        <v>1438</v>
      </c>
      <c r="C40" s="1888" t="s">
        <v>1438</v>
      </c>
      <c r="D40" s="1886">
        <v>166</v>
      </c>
      <c r="E40" s="1886">
        <v>44</v>
      </c>
      <c r="F40" s="70"/>
      <c r="G40" s="70"/>
      <c r="H40" s="1877">
        <v>2604</v>
      </c>
      <c r="I40" s="1877">
        <v>2383</v>
      </c>
      <c r="J40" s="1877">
        <v>5792137</v>
      </c>
      <c r="K40" s="1877">
        <v>5599024</v>
      </c>
      <c r="L40" s="1886" t="s">
        <v>2092</v>
      </c>
      <c r="M40" s="1887" t="s">
        <v>2092</v>
      </c>
      <c r="N40" s="1554" t="s">
        <v>1833</v>
      </c>
      <c r="U40" s="66" t="s">
        <v>2093</v>
      </c>
    </row>
    <row r="41" spans="1:21" s="66" customFormat="1" ht="21" customHeight="1">
      <c r="A41" s="1554" t="s">
        <v>1495</v>
      </c>
      <c r="B41" s="1888" t="s">
        <v>1438</v>
      </c>
      <c r="C41" s="1888" t="s">
        <v>1438</v>
      </c>
      <c r="D41" s="1875">
        <v>173</v>
      </c>
      <c r="E41" s="1875">
        <v>37</v>
      </c>
      <c r="F41" s="70"/>
      <c r="G41" s="70"/>
      <c r="H41" s="1875">
        <v>1260</v>
      </c>
      <c r="I41" s="1875">
        <v>994</v>
      </c>
      <c r="J41" s="1875">
        <v>6411128</v>
      </c>
      <c r="K41" s="1875">
        <v>6155567</v>
      </c>
      <c r="L41" s="1886" t="s">
        <v>2092</v>
      </c>
      <c r="M41" s="1887" t="s">
        <v>2092</v>
      </c>
      <c r="N41" s="1554" t="s">
        <v>1495</v>
      </c>
      <c r="U41" s="66" t="s">
        <v>2093</v>
      </c>
    </row>
    <row r="42" spans="1:21" s="66" customFormat="1" ht="21" customHeight="1">
      <c r="A42" s="1554" t="s">
        <v>1494</v>
      </c>
      <c r="B42" s="1888" t="s">
        <v>2092</v>
      </c>
      <c r="C42" s="1888" t="s">
        <v>1438</v>
      </c>
      <c r="D42" s="1875">
        <v>196</v>
      </c>
      <c r="E42" s="1875">
        <v>54</v>
      </c>
      <c r="F42" s="70"/>
      <c r="G42" s="70"/>
      <c r="H42" s="1875">
        <v>1095</v>
      </c>
      <c r="I42" s="1875">
        <v>912</v>
      </c>
      <c r="J42" s="1875">
        <v>7320663</v>
      </c>
      <c r="K42" s="1875">
        <v>6842077</v>
      </c>
      <c r="L42" s="1886" t="s">
        <v>2092</v>
      </c>
      <c r="M42" s="1887" t="s">
        <v>2092</v>
      </c>
      <c r="N42" s="1554" t="s">
        <v>1494</v>
      </c>
      <c r="U42" s="66" t="s">
        <v>2093</v>
      </c>
    </row>
    <row r="43" spans="1:21" s="66" customFormat="1" ht="21" customHeight="1">
      <c r="A43" s="1554" t="s">
        <v>1237</v>
      </c>
      <c r="B43" s="1888" t="s">
        <v>1438</v>
      </c>
      <c r="C43" s="1888" t="s">
        <v>1438</v>
      </c>
      <c r="D43" s="1875">
        <v>150</v>
      </c>
      <c r="E43" s="1875">
        <v>52</v>
      </c>
      <c r="F43" s="70"/>
      <c r="G43" s="70"/>
      <c r="H43" s="1875">
        <v>1000</v>
      </c>
      <c r="I43" s="1875">
        <v>823</v>
      </c>
      <c r="J43" s="1875">
        <v>7869138</v>
      </c>
      <c r="K43" s="1875">
        <v>7607399</v>
      </c>
      <c r="L43" s="1886" t="s">
        <v>2092</v>
      </c>
      <c r="M43" s="1887" t="s">
        <v>2092</v>
      </c>
      <c r="N43" s="1554" t="s">
        <v>1237</v>
      </c>
    </row>
    <row r="44" spans="1:21" s="66" customFormat="1" ht="21" customHeight="1">
      <c r="A44" s="1554" t="s">
        <v>1236</v>
      </c>
      <c r="B44" s="1888">
        <v>1058496</v>
      </c>
      <c r="C44" s="1888">
        <v>1028699</v>
      </c>
      <c r="D44" s="1877">
        <v>107</v>
      </c>
      <c r="E44" s="1877">
        <v>59</v>
      </c>
      <c r="F44" s="70"/>
      <c r="G44" s="70"/>
      <c r="H44" s="1877">
        <v>982</v>
      </c>
      <c r="I44" s="1877">
        <v>811</v>
      </c>
      <c r="J44" s="1877">
        <v>8106586</v>
      </c>
      <c r="K44" s="1877">
        <v>7935906</v>
      </c>
      <c r="L44" s="1888" t="s">
        <v>2092</v>
      </c>
      <c r="M44" s="1889" t="s">
        <v>2092</v>
      </c>
      <c r="N44" s="1554" t="s">
        <v>1236</v>
      </c>
    </row>
    <row r="45" spans="1:21" s="66" customFormat="1" ht="21" customHeight="1">
      <c r="A45" s="1554" t="s">
        <v>1235</v>
      </c>
      <c r="B45" s="1556">
        <v>1148686</v>
      </c>
      <c r="C45" s="1556">
        <v>1126719</v>
      </c>
      <c r="D45" s="1557">
        <v>144</v>
      </c>
      <c r="E45" s="1557">
        <v>40</v>
      </c>
      <c r="F45" s="1050"/>
      <c r="G45" s="1050"/>
      <c r="H45" s="1557">
        <v>958</v>
      </c>
      <c r="I45" s="1557">
        <v>486</v>
      </c>
      <c r="J45" s="1557">
        <v>8414237</v>
      </c>
      <c r="K45" s="1557">
        <v>8250464</v>
      </c>
      <c r="L45" s="1556" t="s">
        <v>2092</v>
      </c>
      <c r="M45" s="1555" t="s">
        <v>2092</v>
      </c>
      <c r="N45" s="1554" t="s">
        <v>1235</v>
      </c>
    </row>
    <row r="46" spans="1:21" s="66" customFormat="1" ht="21" customHeight="1">
      <c r="A46" s="1554" t="s">
        <v>1234</v>
      </c>
      <c r="B46" s="51">
        <v>1185092</v>
      </c>
      <c r="C46" s="51">
        <v>1171175</v>
      </c>
      <c r="D46" s="1557">
        <v>106</v>
      </c>
      <c r="E46" s="1557">
        <v>52</v>
      </c>
      <c r="F46" s="1050"/>
      <c r="G46" s="1050"/>
      <c r="H46" s="1557">
        <v>1249</v>
      </c>
      <c r="I46" s="1557">
        <v>864</v>
      </c>
      <c r="J46" s="1558">
        <v>8768837</v>
      </c>
      <c r="K46" s="1558">
        <v>8720799</v>
      </c>
      <c r="L46" s="1556" t="s">
        <v>2092</v>
      </c>
      <c r="M46" s="1555" t="s">
        <v>2092</v>
      </c>
      <c r="N46" s="1554" t="s">
        <v>1234</v>
      </c>
    </row>
    <row r="47" spans="1:21" s="66" customFormat="1" ht="21" customHeight="1">
      <c r="A47" s="1554" t="s">
        <v>1233</v>
      </c>
      <c r="B47" s="1556">
        <v>1211540</v>
      </c>
      <c r="C47" s="1556">
        <v>1193459</v>
      </c>
      <c r="D47" s="1557">
        <v>121</v>
      </c>
      <c r="E47" s="1557">
        <v>51</v>
      </c>
      <c r="F47" s="1050"/>
      <c r="G47" s="1050"/>
      <c r="H47" s="1557">
        <v>1152</v>
      </c>
      <c r="I47" s="1557">
        <v>723</v>
      </c>
      <c r="J47" s="1557">
        <v>9162435</v>
      </c>
      <c r="K47" s="1557">
        <v>9047925</v>
      </c>
      <c r="L47" s="1888" t="s">
        <v>2092</v>
      </c>
      <c r="M47" s="1889" t="s">
        <v>2092</v>
      </c>
      <c r="N47" s="1554" t="s">
        <v>1233</v>
      </c>
    </row>
    <row r="48" spans="1:21" s="66" customFormat="1" ht="21" customHeight="1">
      <c r="A48" s="1554" t="s">
        <v>1232</v>
      </c>
      <c r="B48" s="1556">
        <v>1313632</v>
      </c>
      <c r="C48" s="1556">
        <v>1296948</v>
      </c>
      <c r="D48" s="1557">
        <v>122</v>
      </c>
      <c r="E48" s="1557">
        <v>74</v>
      </c>
      <c r="F48" s="29"/>
      <c r="G48" s="29"/>
      <c r="H48" s="1557">
        <v>1185</v>
      </c>
      <c r="I48" s="1557">
        <v>843</v>
      </c>
      <c r="J48" s="1557">
        <v>10094641</v>
      </c>
      <c r="K48" s="1557">
        <v>9912401</v>
      </c>
      <c r="L48" s="1556" t="s">
        <v>2092</v>
      </c>
      <c r="M48" s="1555" t="s">
        <v>2092</v>
      </c>
      <c r="N48" s="1097" t="s">
        <v>1232</v>
      </c>
    </row>
    <row r="49" spans="1:14" s="66" customFormat="1" ht="21" customHeight="1">
      <c r="A49" s="1554" t="s">
        <v>1231</v>
      </c>
      <c r="B49" s="1888">
        <v>1364744</v>
      </c>
      <c r="C49" s="1888">
        <v>1349187</v>
      </c>
      <c r="D49" s="1877">
        <v>135</v>
      </c>
      <c r="E49" s="1877">
        <v>80</v>
      </c>
      <c r="F49" s="1050"/>
      <c r="G49" s="1050"/>
      <c r="H49" s="1877">
        <v>1091</v>
      </c>
      <c r="I49" s="1877">
        <v>755</v>
      </c>
      <c r="J49" s="1877">
        <v>10640803</v>
      </c>
      <c r="K49" s="1877">
        <v>10543379</v>
      </c>
      <c r="L49" s="1888" t="s">
        <v>2092</v>
      </c>
      <c r="M49" s="1889" t="s">
        <v>2092</v>
      </c>
      <c r="N49" s="1097" t="s">
        <v>1231</v>
      </c>
    </row>
    <row r="50" spans="1:14" s="66" customFormat="1" ht="21" customHeight="1">
      <c r="A50" s="1552" t="s">
        <v>1493</v>
      </c>
      <c r="B50" s="1890">
        <v>1407445</v>
      </c>
      <c r="C50" s="1888">
        <v>1397475</v>
      </c>
      <c r="D50" s="1877">
        <v>142</v>
      </c>
      <c r="E50" s="1877">
        <v>44</v>
      </c>
      <c r="F50" s="1050"/>
      <c r="G50" s="1050"/>
      <c r="H50" s="1877">
        <v>1085</v>
      </c>
      <c r="I50" s="1877">
        <v>920</v>
      </c>
      <c r="J50" s="1877">
        <v>11270119</v>
      </c>
      <c r="K50" s="1877">
        <v>11143699</v>
      </c>
      <c r="L50" s="1888" t="s">
        <v>2092</v>
      </c>
      <c r="M50" s="1889" t="s">
        <v>2092</v>
      </c>
      <c r="N50" s="1551" t="s">
        <v>1493</v>
      </c>
    </row>
    <row r="51" spans="1:14" s="66" customFormat="1" ht="21" customHeight="1">
      <c r="A51" s="1552" t="s">
        <v>1524</v>
      </c>
      <c r="B51" s="1888">
        <v>1451955</v>
      </c>
      <c r="C51" s="1888">
        <v>1444245</v>
      </c>
      <c r="D51" s="1877">
        <v>99</v>
      </c>
      <c r="E51" s="1877">
        <v>52</v>
      </c>
      <c r="F51" s="29"/>
      <c r="G51" s="29"/>
      <c r="H51" s="1877">
        <v>1088</v>
      </c>
      <c r="I51" s="1877">
        <v>833</v>
      </c>
      <c r="J51" s="1877">
        <v>12208452</v>
      </c>
      <c r="K51" s="1877">
        <v>12005075</v>
      </c>
      <c r="L51" s="1888" t="s">
        <v>2092</v>
      </c>
      <c r="M51" s="1889" t="s">
        <v>2092</v>
      </c>
      <c r="N51" s="1551" t="s">
        <v>1524</v>
      </c>
    </row>
    <row r="52" spans="1:14" s="66" customFormat="1" ht="21" customHeight="1">
      <c r="A52" s="1552" t="s">
        <v>1523</v>
      </c>
      <c r="B52" s="1888">
        <v>1536824</v>
      </c>
      <c r="C52" s="1888">
        <v>1523308</v>
      </c>
      <c r="D52" s="1877">
        <v>120</v>
      </c>
      <c r="E52" s="1877">
        <v>51</v>
      </c>
      <c r="F52" s="29"/>
      <c r="G52" s="29"/>
      <c r="H52" s="1877">
        <v>1007</v>
      </c>
      <c r="I52" s="1877">
        <v>609</v>
      </c>
      <c r="J52" s="1877">
        <v>12524158</v>
      </c>
      <c r="K52" s="1877">
        <v>12182701</v>
      </c>
      <c r="L52" s="1888" t="s">
        <v>2092</v>
      </c>
      <c r="M52" s="1889" t="s">
        <v>2092</v>
      </c>
      <c r="N52" s="1551" t="s">
        <v>1523</v>
      </c>
    </row>
    <row r="53" spans="1:14" s="1553" customFormat="1" ht="21" customHeight="1">
      <c r="A53" s="1552" t="s">
        <v>1227</v>
      </c>
      <c r="B53" s="1890">
        <v>1646079</v>
      </c>
      <c r="C53" s="1888">
        <v>1618916</v>
      </c>
      <c r="D53" s="1877">
        <v>120</v>
      </c>
      <c r="E53" s="1877">
        <v>51</v>
      </c>
      <c r="F53" s="29"/>
      <c r="G53" s="29"/>
      <c r="H53" s="1877">
        <v>1388</v>
      </c>
      <c r="I53" s="1877">
        <v>1038</v>
      </c>
      <c r="J53" s="1877">
        <v>13026743</v>
      </c>
      <c r="K53" s="1877">
        <v>12792497</v>
      </c>
      <c r="L53" s="1888" t="s">
        <v>2092</v>
      </c>
      <c r="M53" s="1889" t="s">
        <v>2092</v>
      </c>
      <c r="N53" s="1551" t="s">
        <v>1227</v>
      </c>
    </row>
    <row r="54" spans="1:14" s="70" customFormat="1" ht="21" customHeight="1">
      <c r="A54" s="1552" t="s">
        <v>1226</v>
      </c>
      <c r="B54" s="1890">
        <v>1809738</v>
      </c>
      <c r="C54" s="1888">
        <v>1797986</v>
      </c>
      <c r="D54" s="1877">
        <v>113</v>
      </c>
      <c r="E54" s="1877">
        <v>94</v>
      </c>
      <c r="F54" s="29"/>
      <c r="G54" s="29"/>
      <c r="H54" s="1877">
        <v>1113</v>
      </c>
      <c r="I54" s="1877">
        <v>675</v>
      </c>
      <c r="J54" s="1877">
        <v>13255975</v>
      </c>
      <c r="K54" s="1877">
        <v>13086660</v>
      </c>
      <c r="L54" s="1888" t="s">
        <v>2092</v>
      </c>
      <c r="M54" s="1889" t="s">
        <v>2092</v>
      </c>
      <c r="N54" s="1551" t="s">
        <v>1226</v>
      </c>
    </row>
    <row r="55" spans="1:14" s="70" customFormat="1" ht="21" customHeight="1" thickBot="1">
      <c r="A55" s="1550" t="s">
        <v>1753</v>
      </c>
      <c r="B55" s="1890">
        <v>1906017</v>
      </c>
      <c r="C55" s="1891">
        <v>1897375</v>
      </c>
      <c r="D55" s="1883">
        <v>120</v>
      </c>
      <c r="E55" s="1883">
        <v>44</v>
      </c>
      <c r="F55" s="29"/>
      <c r="G55" s="29"/>
      <c r="H55" s="1883">
        <v>1231</v>
      </c>
      <c r="I55" s="1883">
        <v>919</v>
      </c>
      <c r="J55" s="1883">
        <v>13704748</v>
      </c>
      <c r="K55" s="1877">
        <v>13395501</v>
      </c>
      <c r="L55" s="1888" t="s">
        <v>2092</v>
      </c>
      <c r="M55" s="1892" t="s">
        <v>2092</v>
      </c>
      <c r="N55" s="1549" t="s">
        <v>1753</v>
      </c>
    </row>
    <row r="56" spans="1:14" ht="23.25" customHeight="1">
      <c r="A56" s="1545"/>
      <c r="B56" s="1548"/>
      <c r="C56" s="1343"/>
      <c r="D56" s="1343"/>
      <c r="E56" s="1548"/>
      <c r="H56" s="1343"/>
      <c r="I56" s="1548"/>
      <c r="J56" s="1075"/>
      <c r="K56" s="1547"/>
      <c r="L56" s="1547"/>
      <c r="M56" s="1546" t="s">
        <v>2091</v>
      </c>
      <c r="N56" s="7"/>
    </row>
    <row r="57" spans="1:14" ht="23.25" customHeight="1">
      <c r="A57" s="1545"/>
      <c r="B57" s="1343"/>
      <c r="C57" s="1343"/>
      <c r="D57" s="1343"/>
      <c r="E57" s="1343"/>
      <c r="H57" s="1343"/>
      <c r="I57" s="1343"/>
      <c r="J57" s="1075"/>
      <c r="K57" s="1075"/>
      <c r="L57" s="1075"/>
    </row>
    <row r="58" spans="1:14" ht="21.75" customHeight="1">
      <c r="I58" s="7"/>
    </row>
  </sheetData>
  <mergeCells count="7">
    <mergeCell ref="L3:L4"/>
    <mergeCell ref="N30:N31"/>
    <mergeCell ref="A3:A4"/>
    <mergeCell ref="A30:A31"/>
    <mergeCell ref="B30:C30"/>
    <mergeCell ref="H30:I30"/>
    <mergeCell ref="J30:K30"/>
  </mergeCells>
  <phoneticPr fontId="3"/>
  <pageMargins left="0.78740157480314965" right="0.78740157480314965" top="0.78740157480314965" bottom="0.78740157480314965" header="0.51181102362204722" footer="0.51181102362204722"/>
  <pageSetup paperSize="9" scale="64" fitToWidth="0" orientation="portrait" r:id="rId1"/>
  <headerFooter alignWithMargins="0"/>
  <colBreaks count="1" manualBreakCount="1">
    <brk id="6" max="49"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D1044-7599-4664-B635-4CAB53F21E1F}">
  <dimension ref="A1:O27"/>
  <sheetViews>
    <sheetView view="pageBreakPreview" zoomScale="60" zoomScaleNormal="100" workbookViewId="0">
      <pane xSplit="3" ySplit="4" topLeftCell="F5" activePane="bottomRight" state="frozen"/>
      <selection pane="topRight" activeCell="D1" sqref="D1"/>
      <selection pane="bottomLeft" activeCell="A5" sqref="A5"/>
      <selection pane="bottomRight" sqref="A1:F2"/>
    </sheetView>
  </sheetViews>
  <sheetFormatPr defaultColWidth="16.875" defaultRowHeight="13.5"/>
  <cols>
    <col min="1" max="1" width="7.125" style="1579" customWidth="1"/>
    <col min="2" max="2" width="3.375" style="1579" customWidth="1"/>
    <col min="3" max="3" width="15.875" style="1579" customWidth="1"/>
    <col min="4" max="15" width="22.25" style="1579" customWidth="1"/>
    <col min="16" max="16384" width="16.875" style="1579"/>
  </cols>
  <sheetData>
    <row r="1" spans="1:15" ht="24.75" customHeight="1">
      <c r="A1" s="2473" t="s">
        <v>2152</v>
      </c>
      <c r="B1" s="2473"/>
      <c r="C1" s="2473"/>
      <c r="D1" s="2473"/>
      <c r="E1" s="2473"/>
      <c r="F1" s="2473"/>
    </row>
    <row r="2" spans="1:15" ht="25.5" customHeight="1">
      <c r="A2" s="2474"/>
      <c r="B2" s="2474"/>
      <c r="C2" s="2474"/>
      <c r="D2" s="2474"/>
      <c r="E2" s="2474"/>
      <c r="F2" s="2474"/>
      <c r="G2" s="1612"/>
      <c r="H2" s="1611" t="s">
        <v>2151</v>
      </c>
      <c r="J2" s="1610"/>
      <c r="K2" s="1610"/>
      <c r="L2" s="1610"/>
      <c r="M2" s="1610"/>
      <c r="N2" s="1609"/>
      <c r="O2" s="1609" t="s">
        <v>2150</v>
      </c>
    </row>
    <row r="3" spans="1:15" s="1583" customFormat="1" ht="24" customHeight="1">
      <c r="A3" s="2480" t="s">
        <v>2149</v>
      </c>
      <c r="B3" s="2481"/>
      <c r="C3" s="2482"/>
      <c r="D3" s="2466" t="s">
        <v>2148</v>
      </c>
      <c r="E3" s="2466" t="s">
        <v>2147</v>
      </c>
      <c r="F3" s="2466" t="s">
        <v>2146</v>
      </c>
      <c r="G3" s="2466" t="s">
        <v>2145</v>
      </c>
      <c r="H3" s="2466" t="s">
        <v>2144</v>
      </c>
      <c r="I3" s="2466" t="s">
        <v>2143</v>
      </c>
      <c r="J3" s="2466" t="s">
        <v>2142</v>
      </c>
      <c r="K3" s="2466" t="s">
        <v>2141</v>
      </c>
      <c r="L3" s="2466" t="s">
        <v>2140</v>
      </c>
      <c r="M3" s="2466" t="s">
        <v>2139</v>
      </c>
      <c r="N3" s="2466" t="s">
        <v>2138</v>
      </c>
      <c r="O3" s="2466" t="s">
        <v>2137</v>
      </c>
    </row>
    <row r="4" spans="1:15" s="1583" customFormat="1" ht="24" customHeight="1">
      <c r="A4" s="2477" t="s">
        <v>2136</v>
      </c>
      <c r="B4" s="2478"/>
      <c r="C4" s="2479"/>
      <c r="D4" s="2467"/>
      <c r="E4" s="2467"/>
      <c r="F4" s="2467"/>
      <c r="G4" s="2483"/>
      <c r="H4" s="2467"/>
      <c r="I4" s="2467"/>
      <c r="J4" s="2467"/>
      <c r="K4" s="2467"/>
      <c r="L4" s="2467"/>
      <c r="M4" s="2467"/>
      <c r="N4" s="2467"/>
      <c r="O4" s="2467"/>
    </row>
    <row r="5" spans="1:15" s="1583" customFormat="1" ht="45" customHeight="1">
      <c r="A5" s="2468" t="s">
        <v>2135</v>
      </c>
      <c r="B5" s="2469"/>
      <c r="C5" s="2470"/>
      <c r="D5" s="1598">
        <v>32738495</v>
      </c>
      <c r="E5" s="1598">
        <v>31280943</v>
      </c>
      <c r="F5" s="1598">
        <v>30344095</v>
      </c>
      <c r="G5" s="1598">
        <v>30712232</v>
      </c>
      <c r="H5" s="1598">
        <v>31698967</v>
      </c>
      <c r="I5" s="1596">
        <v>31845976</v>
      </c>
      <c r="J5" s="1596">
        <v>32382567</v>
      </c>
      <c r="K5" s="1596">
        <v>34076683</v>
      </c>
      <c r="L5" s="1596">
        <v>35400009</v>
      </c>
      <c r="M5" s="1596">
        <v>36892306</v>
      </c>
      <c r="N5" s="1596">
        <v>37070683</v>
      </c>
      <c r="O5" s="1596">
        <v>38581238</v>
      </c>
    </row>
    <row r="6" spans="1:15" s="1583" customFormat="1" ht="45" customHeight="1">
      <c r="A6" s="2468" t="s">
        <v>2134</v>
      </c>
      <c r="B6" s="2469"/>
      <c r="C6" s="2470"/>
      <c r="D6" s="1598">
        <v>29429368</v>
      </c>
      <c r="E6" s="1598">
        <v>29415446</v>
      </c>
      <c r="F6" s="1598">
        <v>30863528</v>
      </c>
      <c r="G6" s="1598">
        <v>31454794</v>
      </c>
      <c r="H6" s="1598">
        <v>32110386</v>
      </c>
      <c r="I6" s="1596">
        <v>32441545</v>
      </c>
      <c r="J6" s="1596">
        <v>32729525</v>
      </c>
      <c r="K6" s="1596">
        <v>34213691</v>
      </c>
      <c r="L6" s="1596">
        <v>34932099</v>
      </c>
      <c r="M6" s="1596">
        <v>35262392</v>
      </c>
      <c r="N6" s="1596">
        <v>35657681</v>
      </c>
      <c r="O6" s="1596">
        <v>36081001</v>
      </c>
    </row>
    <row r="7" spans="1:15" s="1583" customFormat="1" ht="45" customHeight="1">
      <c r="A7" s="2468" t="s">
        <v>2133</v>
      </c>
      <c r="B7" s="2471"/>
      <c r="C7" s="2472"/>
      <c r="D7" s="1598">
        <v>42896261</v>
      </c>
      <c r="E7" s="1598">
        <v>40943073</v>
      </c>
      <c r="F7" s="1598">
        <v>39687744</v>
      </c>
      <c r="G7" s="1598">
        <v>40157407</v>
      </c>
      <c r="H7" s="1598">
        <v>41547173</v>
      </c>
      <c r="I7" s="1596">
        <v>41737590</v>
      </c>
      <c r="J7" s="1596">
        <v>42370975</v>
      </c>
      <c r="K7" s="1596">
        <v>44266285</v>
      </c>
      <c r="L7" s="1596">
        <v>46116330</v>
      </c>
      <c r="M7" s="1596">
        <v>47969532</v>
      </c>
      <c r="N7" s="1596">
        <v>48158968</v>
      </c>
      <c r="O7" s="1596">
        <v>50296164</v>
      </c>
    </row>
    <row r="8" spans="1:15" s="1583" customFormat="1" ht="45" customHeight="1">
      <c r="A8" s="2468" t="s">
        <v>2132</v>
      </c>
      <c r="B8" s="2471"/>
      <c r="C8" s="2472"/>
      <c r="D8" s="1598">
        <v>44206938</v>
      </c>
      <c r="E8" s="1598">
        <v>42335566</v>
      </c>
      <c r="F8" s="1598">
        <v>43819327</v>
      </c>
      <c r="G8" s="1598">
        <v>43926048</v>
      </c>
      <c r="H8" s="1598">
        <v>44327613</v>
      </c>
      <c r="I8" s="1596">
        <v>44722917</v>
      </c>
      <c r="J8" s="1596">
        <v>44402959</v>
      </c>
      <c r="K8" s="1596">
        <v>45580638</v>
      </c>
      <c r="L8" s="1596">
        <v>46704446</v>
      </c>
      <c r="M8" s="1596">
        <v>48086649</v>
      </c>
      <c r="N8" s="1596">
        <v>48158968</v>
      </c>
      <c r="O8" s="1596">
        <v>50296164</v>
      </c>
    </row>
    <row r="9" spans="1:15" s="1583" customFormat="1" ht="45" customHeight="1">
      <c r="A9" s="2468" t="s">
        <v>2131</v>
      </c>
      <c r="B9" s="2484"/>
      <c r="C9" s="2485"/>
      <c r="D9" s="1608">
        <v>1.121</v>
      </c>
      <c r="E9" s="1608">
        <v>1.1000000000000001</v>
      </c>
      <c r="F9" s="1608">
        <v>1.05</v>
      </c>
      <c r="G9" s="1608">
        <v>1.01</v>
      </c>
      <c r="H9" s="1608">
        <v>0.98</v>
      </c>
      <c r="I9" s="1607">
        <v>0.98</v>
      </c>
      <c r="J9" s="1607">
        <v>0.99</v>
      </c>
      <c r="K9" s="1607">
        <v>0.99</v>
      </c>
      <c r="L9" s="1607">
        <v>1</v>
      </c>
      <c r="M9" s="1607">
        <v>1.02</v>
      </c>
      <c r="N9" s="1607">
        <v>1.03</v>
      </c>
      <c r="O9" s="1607">
        <v>1.05</v>
      </c>
    </row>
    <row r="10" spans="1:15" s="1583" customFormat="1" ht="45" customHeight="1">
      <c r="A10" s="2468" t="s">
        <v>2130</v>
      </c>
      <c r="B10" s="2471"/>
      <c r="C10" s="2472"/>
      <c r="D10" s="1606">
        <v>0.04</v>
      </c>
      <c r="E10" s="1606">
        <v>0.06</v>
      </c>
      <c r="F10" s="1606">
        <v>4.2000000000000003E-2</v>
      </c>
      <c r="G10" s="1606">
        <v>0.105</v>
      </c>
      <c r="H10" s="1606">
        <v>7.4999999999999997E-2</v>
      </c>
      <c r="I10" s="1605">
        <v>5.1999999999999998E-2</v>
      </c>
      <c r="J10" s="1605">
        <v>4.3999999999999997E-2</v>
      </c>
      <c r="K10" s="1605">
        <v>6.7000000000000004E-2</v>
      </c>
      <c r="L10" s="1605">
        <v>3.2000000000000001E-2</v>
      </c>
      <c r="M10" s="1605">
        <v>6.9000000000000006E-2</v>
      </c>
      <c r="N10" s="1605">
        <v>4.4999999999999998E-2</v>
      </c>
      <c r="O10" s="1605">
        <v>7.3999999999999996E-2</v>
      </c>
    </row>
    <row r="11" spans="1:15" s="1583" customFormat="1" ht="45" customHeight="1">
      <c r="A11" s="2468" t="s">
        <v>2129</v>
      </c>
      <c r="B11" s="2471"/>
      <c r="C11" s="2472"/>
      <c r="D11" s="1606">
        <v>0.94</v>
      </c>
      <c r="E11" s="1606">
        <v>0.94499999999999995</v>
      </c>
      <c r="F11" s="1606">
        <v>0.94699999999999995</v>
      </c>
      <c r="G11" s="1606">
        <v>1.0069999999999999</v>
      </c>
      <c r="H11" s="1606">
        <v>0.98799999999999999</v>
      </c>
      <c r="I11" s="1605">
        <v>0.98399999999999999</v>
      </c>
      <c r="J11" s="1605">
        <v>1.0309999999999999</v>
      </c>
      <c r="K11" s="1605">
        <v>1.042</v>
      </c>
      <c r="L11" s="1605">
        <v>1.0249999999999999</v>
      </c>
      <c r="M11" s="1605">
        <v>1.0169999999999999</v>
      </c>
      <c r="N11" s="1605">
        <v>1.04</v>
      </c>
      <c r="O11" s="1605">
        <v>1.0289999999999999</v>
      </c>
    </row>
    <row r="12" spans="1:15" s="1583" customFormat="1" ht="45" customHeight="1">
      <c r="A12" s="2468" t="s">
        <v>2128</v>
      </c>
      <c r="B12" s="2471"/>
      <c r="C12" s="2472"/>
      <c r="D12" s="1606">
        <v>0.15</v>
      </c>
      <c r="E12" s="1606">
        <v>0.13900000000000001</v>
      </c>
      <c r="F12" s="1606">
        <v>0.13300000000000001</v>
      </c>
      <c r="G12" s="1606">
        <v>0.125</v>
      </c>
      <c r="H12" s="1606">
        <v>0.11799999999999999</v>
      </c>
      <c r="I12" s="1605">
        <v>0.12</v>
      </c>
      <c r="J12" s="1605">
        <v>0.11600000000000001</v>
      </c>
      <c r="K12" s="1605">
        <v>0.11</v>
      </c>
      <c r="L12" s="1605">
        <v>0.10299999999999999</v>
      </c>
      <c r="M12" s="1605">
        <v>0.106</v>
      </c>
      <c r="N12" s="1605">
        <v>0.10100000000000001</v>
      </c>
      <c r="O12" s="1605">
        <v>9.9000000000000005E-2</v>
      </c>
    </row>
    <row r="13" spans="1:15" s="1583" customFormat="1" ht="45" customHeight="1">
      <c r="A13" s="2468" t="s">
        <v>2127</v>
      </c>
      <c r="B13" s="2471"/>
      <c r="C13" s="2472"/>
      <c r="D13" s="1606">
        <v>0.11799999999999999</v>
      </c>
      <c r="E13" s="1606">
        <v>0.11</v>
      </c>
      <c r="F13" s="1606" t="s">
        <v>1438</v>
      </c>
      <c r="G13" s="1606" t="s">
        <v>1438</v>
      </c>
      <c r="H13" s="1606" t="s">
        <v>1438</v>
      </c>
      <c r="I13" s="1606" t="s">
        <v>1438</v>
      </c>
      <c r="J13" s="1606" t="s">
        <v>1438</v>
      </c>
      <c r="K13" s="1606" t="s">
        <v>1438</v>
      </c>
      <c r="L13" s="1606" t="s">
        <v>1438</v>
      </c>
      <c r="M13" s="1606" t="s">
        <v>1438</v>
      </c>
      <c r="N13" s="1606" t="s">
        <v>1438</v>
      </c>
      <c r="O13" s="1606" t="s">
        <v>1438</v>
      </c>
    </row>
    <row r="14" spans="1:15" s="1583" customFormat="1" ht="45" customHeight="1">
      <c r="A14" s="2468" t="s">
        <v>2126</v>
      </c>
      <c r="B14" s="2471"/>
      <c r="C14" s="2472"/>
      <c r="D14" s="1606">
        <v>9.6000000000000002E-2</v>
      </c>
      <c r="E14" s="1606">
        <v>0.09</v>
      </c>
      <c r="F14" s="1606" t="s">
        <v>1438</v>
      </c>
      <c r="G14" s="1606" t="s">
        <v>1438</v>
      </c>
      <c r="H14" s="1606" t="s">
        <v>1438</v>
      </c>
      <c r="I14" s="1606" t="s">
        <v>1438</v>
      </c>
      <c r="J14" s="1606" t="s">
        <v>1438</v>
      </c>
      <c r="K14" s="1606" t="s">
        <v>1438</v>
      </c>
      <c r="L14" s="1606" t="s">
        <v>1438</v>
      </c>
      <c r="M14" s="1606" t="s">
        <v>1438</v>
      </c>
      <c r="N14" s="1606" t="s">
        <v>1438</v>
      </c>
      <c r="O14" s="1606" t="s">
        <v>1438</v>
      </c>
    </row>
    <row r="15" spans="1:15" s="1583" customFormat="1" ht="45" customHeight="1">
      <c r="A15" s="2468" t="s">
        <v>2125</v>
      </c>
      <c r="B15" s="2469"/>
      <c r="C15" s="2470"/>
      <c r="D15" s="1606" t="s">
        <v>2124</v>
      </c>
      <c r="E15" s="1606">
        <v>0.121</v>
      </c>
      <c r="F15" s="1606">
        <v>0.115</v>
      </c>
      <c r="G15" s="1606">
        <v>0.104</v>
      </c>
      <c r="H15" s="1606">
        <v>0.09</v>
      </c>
      <c r="I15" s="1605">
        <v>7.8E-2</v>
      </c>
      <c r="J15" s="1605">
        <v>7.0999999999999994E-2</v>
      </c>
      <c r="K15" s="1605">
        <v>6.7000000000000004E-2</v>
      </c>
      <c r="L15" s="1605">
        <v>6.5000000000000002E-2</v>
      </c>
      <c r="M15" s="1605">
        <v>6.5000000000000002E-2</v>
      </c>
      <c r="N15" s="1605">
        <v>6.3E-2</v>
      </c>
      <c r="O15" s="1605">
        <v>6.0999999999999999E-2</v>
      </c>
    </row>
    <row r="16" spans="1:15" s="1583" customFormat="1" ht="45" customHeight="1">
      <c r="A16" s="2468" t="s">
        <v>2123</v>
      </c>
      <c r="B16" s="2469"/>
      <c r="C16" s="2470"/>
      <c r="D16" s="1606">
        <v>1.004</v>
      </c>
      <c r="E16" s="1606">
        <v>0.92500000000000004</v>
      </c>
      <c r="F16" s="1606">
        <v>0.81299999999999994</v>
      </c>
      <c r="G16" s="1606">
        <v>0.63900000000000001</v>
      </c>
      <c r="H16" s="1606">
        <v>0.55300000000000005</v>
      </c>
      <c r="I16" s="1605">
        <v>0.59799999999999998</v>
      </c>
      <c r="J16" s="1605">
        <v>0.58299999999999996</v>
      </c>
      <c r="K16" s="1605">
        <v>0.495</v>
      </c>
      <c r="L16" s="1605">
        <v>0.46300000000000002</v>
      </c>
      <c r="M16" s="1605">
        <v>0.505</v>
      </c>
      <c r="N16" s="1605">
        <v>0.58199999999999996</v>
      </c>
      <c r="O16" s="1605">
        <v>0.58299999999999996</v>
      </c>
    </row>
    <row r="17" spans="1:15" s="1583" customFormat="1" ht="45" customHeight="1">
      <c r="A17" s="2486" t="s">
        <v>2122</v>
      </c>
      <c r="B17" s="2487"/>
      <c r="C17" s="2488"/>
      <c r="D17" s="1604">
        <f>SUM(D18:D20)</f>
        <v>9836839</v>
      </c>
      <c r="E17" s="1604">
        <f>SUM(E18:E20)</f>
        <v>8616248</v>
      </c>
      <c r="F17" s="1604">
        <f>SUM(F18:F20)</f>
        <v>9496320</v>
      </c>
      <c r="G17" s="1604">
        <v>9428192</v>
      </c>
      <c r="H17" s="1604">
        <v>10001505</v>
      </c>
      <c r="I17" s="1603">
        <v>10858545</v>
      </c>
      <c r="J17" s="1603">
        <f>SUM(J18:J20)</f>
        <v>10970888</v>
      </c>
      <c r="K17" s="1603">
        <f>SUM(K18:K20)</f>
        <v>11267440</v>
      </c>
      <c r="L17" s="1603">
        <f>SUM(L18:L20)</f>
        <v>12024647</v>
      </c>
      <c r="M17" s="1603">
        <v>11012026</v>
      </c>
      <c r="N17" s="1603">
        <f>N18+N19+N20</f>
        <v>11851589</v>
      </c>
      <c r="O17" s="1603">
        <f>O18+O19+O20</f>
        <v>10288210</v>
      </c>
    </row>
    <row r="18" spans="1:15" s="1583" customFormat="1" ht="45" customHeight="1">
      <c r="A18" s="1592"/>
      <c r="B18" s="1595" t="s">
        <v>2116</v>
      </c>
      <c r="C18" s="1602" t="s">
        <v>2121</v>
      </c>
      <c r="D18" s="1594">
        <v>4088156</v>
      </c>
      <c r="E18" s="1594">
        <v>4011683</v>
      </c>
      <c r="F18" s="1594">
        <v>3881450</v>
      </c>
      <c r="G18" s="1594">
        <v>3934553</v>
      </c>
      <c r="H18" s="1594">
        <v>3750620</v>
      </c>
      <c r="I18" s="1593">
        <v>3717774</v>
      </c>
      <c r="J18" s="1593">
        <v>3309371</v>
      </c>
      <c r="K18" s="1593">
        <v>3311469</v>
      </c>
      <c r="L18" s="1593">
        <v>3912853</v>
      </c>
      <c r="M18" s="1593">
        <v>3378999</v>
      </c>
      <c r="N18" s="1593">
        <v>4871680</v>
      </c>
      <c r="O18" s="1593">
        <v>4625972</v>
      </c>
    </row>
    <row r="19" spans="1:15" s="1583" customFormat="1" ht="45" customHeight="1">
      <c r="A19" s="1592"/>
      <c r="B19" s="1591"/>
      <c r="C19" s="1590" t="s">
        <v>2120</v>
      </c>
      <c r="D19" s="1589">
        <v>856456</v>
      </c>
      <c r="E19" s="1589">
        <v>858226</v>
      </c>
      <c r="F19" s="1589">
        <v>731756</v>
      </c>
      <c r="G19" s="1589">
        <v>732035</v>
      </c>
      <c r="H19" s="1589">
        <v>717152</v>
      </c>
      <c r="I19" s="1588">
        <v>1191838</v>
      </c>
      <c r="J19" s="1588">
        <v>1192337</v>
      </c>
      <c r="K19" s="1588">
        <v>1777334</v>
      </c>
      <c r="L19" s="1588">
        <v>3340340</v>
      </c>
      <c r="M19" s="1588">
        <v>2761807</v>
      </c>
      <c r="N19" s="1588">
        <v>2165077</v>
      </c>
      <c r="O19" s="1588">
        <v>1637061</v>
      </c>
    </row>
    <row r="20" spans="1:15" s="1583" customFormat="1" ht="45" customHeight="1">
      <c r="A20" s="1586"/>
      <c r="B20" s="1587" t="s">
        <v>2113</v>
      </c>
      <c r="C20" s="1601" t="s">
        <v>2119</v>
      </c>
      <c r="D20" s="1600">
        <v>4892227</v>
      </c>
      <c r="E20" s="1600">
        <v>3746339</v>
      </c>
      <c r="F20" s="1600">
        <v>4883114</v>
      </c>
      <c r="G20" s="1600">
        <v>4761604</v>
      </c>
      <c r="H20" s="1600">
        <v>5533733</v>
      </c>
      <c r="I20" s="1599">
        <v>5948933</v>
      </c>
      <c r="J20" s="1599">
        <v>6469180</v>
      </c>
      <c r="K20" s="1599">
        <v>6178637</v>
      </c>
      <c r="L20" s="1599">
        <v>4771454</v>
      </c>
      <c r="M20" s="1599">
        <v>4871220</v>
      </c>
      <c r="N20" s="1599">
        <v>4814832</v>
      </c>
      <c r="O20" s="1599">
        <v>4025177</v>
      </c>
    </row>
    <row r="21" spans="1:15" s="1583" customFormat="1" ht="45" customHeight="1">
      <c r="A21" s="2468" t="s">
        <v>2118</v>
      </c>
      <c r="B21" s="2484"/>
      <c r="C21" s="2485"/>
      <c r="D21" s="1598">
        <v>56537222</v>
      </c>
      <c r="E21" s="1598">
        <v>60141469</v>
      </c>
      <c r="F21" s="1598">
        <v>59217157</v>
      </c>
      <c r="G21" s="1598">
        <v>56991172</v>
      </c>
      <c r="H21" s="1598">
        <v>54197101</v>
      </c>
      <c r="I21" s="1596">
        <v>52723421</v>
      </c>
      <c r="J21" s="1596">
        <v>54424105</v>
      </c>
      <c r="K21" s="1596">
        <v>52266311</v>
      </c>
      <c r="L21" s="1596">
        <v>52560547</v>
      </c>
      <c r="M21" s="1596">
        <v>54528977</v>
      </c>
      <c r="N21" s="1596">
        <v>53912029</v>
      </c>
      <c r="O21" s="1596">
        <v>53970037</v>
      </c>
    </row>
    <row r="22" spans="1:15" s="1583" customFormat="1" ht="45" customHeight="1">
      <c r="A22" s="2468" t="s">
        <v>2117</v>
      </c>
      <c r="B22" s="2484"/>
      <c r="C22" s="2485"/>
      <c r="D22" s="1597">
        <v>26328291</v>
      </c>
      <c r="E22" s="1597">
        <f>SUM(E23:E25)</f>
        <v>31025081</v>
      </c>
      <c r="F22" s="1597">
        <f>SUM(F23:F25)</f>
        <v>30068855</v>
      </c>
      <c r="G22" s="1597">
        <v>29904031</v>
      </c>
      <c r="H22" s="1597">
        <v>29152813</v>
      </c>
      <c r="I22" s="1596">
        <v>34350983</v>
      </c>
      <c r="J22" s="1596">
        <f>SUM(J23:J25)</f>
        <v>29629461</v>
      </c>
      <c r="K22" s="1596">
        <f>SUM(K23:K25)</f>
        <v>29835694</v>
      </c>
      <c r="L22" s="1596">
        <f>SUM(L23:L25)</f>
        <v>26647496</v>
      </c>
      <c r="M22" s="1596">
        <v>31454102</v>
      </c>
      <c r="N22" s="1596">
        <f>N23+N24+N25</f>
        <v>35329836</v>
      </c>
      <c r="O22" s="1596">
        <f>O23+O24+O25</f>
        <v>39254168</v>
      </c>
    </row>
    <row r="23" spans="1:15" s="1583" customFormat="1" ht="45" customHeight="1">
      <c r="A23" s="1592"/>
      <c r="B23" s="1595" t="s">
        <v>2116</v>
      </c>
      <c r="C23" s="1592" t="s">
        <v>2115</v>
      </c>
      <c r="D23" s="1594">
        <v>11592706</v>
      </c>
      <c r="E23" s="1594">
        <v>15196112</v>
      </c>
      <c r="F23" s="1594">
        <v>13977273</v>
      </c>
      <c r="G23" s="1594">
        <v>12275740</v>
      </c>
      <c r="H23" s="1594">
        <v>11524102</v>
      </c>
      <c r="I23" s="1593">
        <v>17151390</v>
      </c>
      <c r="J23" s="1593">
        <v>16064736</v>
      </c>
      <c r="K23" s="1593">
        <v>14249131</v>
      </c>
      <c r="L23" s="1593">
        <v>13022542</v>
      </c>
      <c r="M23" s="1593">
        <v>12822022</v>
      </c>
      <c r="N23" s="1593">
        <v>13628387</v>
      </c>
      <c r="O23" s="1593">
        <v>13773325</v>
      </c>
    </row>
    <row r="24" spans="1:15" s="1583" customFormat="1" ht="45" customHeight="1">
      <c r="A24" s="1592"/>
      <c r="B24" s="1591"/>
      <c r="C24" s="1590" t="s">
        <v>2114</v>
      </c>
      <c r="D24" s="1589"/>
      <c r="E24" s="1589"/>
      <c r="F24" s="1589"/>
      <c r="G24" s="1589"/>
      <c r="H24" s="1589"/>
      <c r="I24" s="1588"/>
      <c r="J24" s="1588"/>
      <c r="K24" s="1588"/>
      <c r="L24" s="1588"/>
      <c r="M24" s="1588"/>
      <c r="N24" s="1588"/>
      <c r="O24" s="1588"/>
    </row>
    <row r="25" spans="1:15" s="1583" customFormat="1" ht="45" customHeight="1">
      <c r="A25" s="1586"/>
      <c r="B25" s="1587" t="s">
        <v>2113</v>
      </c>
      <c r="C25" s="1586" t="s">
        <v>2112</v>
      </c>
      <c r="D25" s="1585">
        <v>14735585</v>
      </c>
      <c r="E25" s="1585">
        <v>15828969</v>
      </c>
      <c r="F25" s="1585">
        <v>16091582</v>
      </c>
      <c r="G25" s="1585">
        <v>17628291</v>
      </c>
      <c r="H25" s="1585">
        <v>17628711</v>
      </c>
      <c r="I25" s="1584">
        <v>17199593</v>
      </c>
      <c r="J25" s="1584">
        <v>13564725</v>
      </c>
      <c r="K25" s="1584">
        <v>15586563</v>
      </c>
      <c r="L25" s="1584">
        <v>13624954</v>
      </c>
      <c r="M25" s="1584">
        <v>18632080</v>
      </c>
      <c r="N25" s="1584">
        <v>21701449</v>
      </c>
      <c r="O25" s="1584">
        <v>25480843</v>
      </c>
    </row>
    <row r="26" spans="1:15" s="1580" customFormat="1" ht="24" customHeight="1">
      <c r="A26" s="1581"/>
      <c r="B26" s="1582"/>
      <c r="C26" s="1581"/>
      <c r="D26" s="2475"/>
      <c r="E26" s="2475"/>
      <c r="F26" s="2475"/>
      <c r="G26" s="2475"/>
      <c r="H26" s="2475"/>
      <c r="I26" s="2475"/>
      <c r="J26" s="2475"/>
      <c r="K26" s="2475"/>
      <c r="L26" s="2475"/>
      <c r="M26" s="2475"/>
      <c r="N26" s="2475"/>
      <c r="O26" s="2475"/>
    </row>
    <row r="27" spans="1:15" ht="70.5" customHeight="1">
      <c r="A27" s="2476" t="s">
        <v>2111</v>
      </c>
      <c r="B27" s="2476"/>
      <c r="C27" s="2476"/>
      <c r="D27" s="2476"/>
      <c r="E27" s="2476"/>
      <c r="F27" s="2476"/>
      <c r="G27" s="2476"/>
      <c r="H27" s="2476"/>
    </row>
  </sheetData>
  <mergeCells count="32">
    <mergeCell ref="A21:C21"/>
    <mergeCell ref="A17:C17"/>
    <mergeCell ref="A22:C22"/>
    <mergeCell ref="E3:E4"/>
    <mergeCell ref="A16:C16"/>
    <mergeCell ref="A1:F2"/>
    <mergeCell ref="O3:O4"/>
    <mergeCell ref="D26:O26"/>
    <mergeCell ref="A27:H27"/>
    <mergeCell ref="H3:H4"/>
    <mergeCell ref="A4:C4"/>
    <mergeCell ref="A3:C3"/>
    <mergeCell ref="D3:D4"/>
    <mergeCell ref="F3:F4"/>
    <mergeCell ref="G3:G4"/>
    <mergeCell ref="A8:C8"/>
    <mergeCell ref="A10:C10"/>
    <mergeCell ref="A11:C11"/>
    <mergeCell ref="A9:C9"/>
    <mergeCell ref="A5:C5"/>
    <mergeCell ref="A6:C6"/>
    <mergeCell ref="N3:N4"/>
    <mergeCell ref="I3:I4"/>
    <mergeCell ref="L3:L4"/>
    <mergeCell ref="A15:C15"/>
    <mergeCell ref="M3:M4"/>
    <mergeCell ref="A13:C13"/>
    <mergeCell ref="A14:C14"/>
    <mergeCell ref="A12:C12"/>
    <mergeCell ref="K3:K4"/>
    <mergeCell ref="A7:C7"/>
    <mergeCell ref="J3:J4"/>
  </mergeCells>
  <phoneticPr fontId="3"/>
  <pageMargins left="0.78740157480314965" right="0.43307086614173229" top="0.78740157480314965" bottom="0.59055118110236227" header="0.51181102362204722" footer="0.51181102362204722"/>
  <pageSetup paperSize="9" scale="42" orientation="landscape" verticalDpi="72"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B1730-556D-4DCF-888A-8E5872CF85D0}">
  <sheetPr>
    <pageSetUpPr fitToPage="1"/>
  </sheetPr>
  <dimension ref="A1:I54"/>
  <sheetViews>
    <sheetView zoomScale="80" zoomScaleNormal="80" zoomScaleSheetLayoutView="100" workbookViewId="0">
      <selection activeCell="A31" sqref="A31:XFD31"/>
    </sheetView>
  </sheetViews>
  <sheetFormatPr defaultRowHeight="13.5"/>
  <cols>
    <col min="1" max="1" width="16.625" style="107" customWidth="1"/>
    <col min="2" max="6" width="16.125" style="107" customWidth="1"/>
    <col min="7" max="16384" width="9" style="107"/>
  </cols>
  <sheetData>
    <row r="1" spans="1:9" ht="25.5">
      <c r="A1" s="1629" t="s">
        <v>2167</v>
      </c>
      <c r="C1" s="1136"/>
    </row>
    <row r="2" spans="1:9" ht="14.25" thickBot="1">
      <c r="E2" s="725" t="s">
        <v>2166</v>
      </c>
      <c r="F2" s="1136"/>
      <c r="G2" s="1136"/>
    </row>
    <row r="3" spans="1:9" ht="16.5" customHeight="1">
      <c r="A3" s="2099" t="s">
        <v>2161</v>
      </c>
      <c r="B3" s="2495" t="s">
        <v>748</v>
      </c>
      <c r="C3" s="2497" t="s">
        <v>2165</v>
      </c>
      <c r="D3" s="2498"/>
      <c r="E3" s="2491" t="s">
        <v>2164</v>
      </c>
      <c r="F3" s="1136"/>
    </row>
    <row r="4" spans="1:9" ht="16.5" customHeight="1" thickBot="1">
      <c r="A4" s="2100"/>
      <c r="B4" s="2496"/>
      <c r="C4" s="1417" t="s">
        <v>2163</v>
      </c>
      <c r="D4" s="1416" t="s">
        <v>2162</v>
      </c>
      <c r="E4" s="2492"/>
      <c r="F4" s="1136"/>
      <c r="G4" s="1136"/>
      <c r="H4" s="1136"/>
    </row>
    <row r="5" spans="1:9" ht="24" customHeight="1">
      <c r="A5" s="1624" t="s">
        <v>1526</v>
      </c>
      <c r="B5" s="1621">
        <f t="shared" ref="B5:B14" si="0">SUM(C5:E5,B31:E31)</f>
        <v>32642210</v>
      </c>
      <c r="C5" s="1623">
        <v>11516036</v>
      </c>
      <c r="D5" s="1623">
        <v>4545816</v>
      </c>
      <c r="E5" s="1623">
        <v>15108758</v>
      </c>
      <c r="F5" s="1136"/>
      <c r="I5" s="114"/>
    </row>
    <row r="6" spans="1:9" ht="24" customHeight="1">
      <c r="A6" s="1624" t="s">
        <v>1502</v>
      </c>
      <c r="B6" s="1621">
        <f t="shared" si="0"/>
        <v>32322732</v>
      </c>
      <c r="C6" s="1623">
        <v>10569322</v>
      </c>
      <c r="D6" s="1623">
        <v>4349713</v>
      </c>
      <c r="E6" s="1623">
        <v>15964495</v>
      </c>
      <c r="F6" s="1136"/>
      <c r="I6" s="114"/>
    </row>
    <row r="7" spans="1:9" ht="24" customHeight="1">
      <c r="A7" s="1624" t="s">
        <v>1501</v>
      </c>
      <c r="B7" s="1621">
        <f t="shared" si="0"/>
        <v>32137972</v>
      </c>
      <c r="C7" s="1623">
        <v>10503365</v>
      </c>
      <c r="D7" s="1623">
        <v>4007514</v>
      </c>
      <c r="E7" s="1623">
        <v>16135742</v>
      </c>
      <c r="F7" s="1136"/>
      <c r="I7" s="114"/>
    </row>
    <row r="8" spans="1:9" ht="24" customHeight="1">
      <c r="A8" s="1624" t="s">
        <v>1500</v>
      </c>
      <c r="B8" s="1621">
        <f t="shared" si="0"/>
        <v>31409611</v>
      </c>
      <c r="C8" s="1623">
        <v>10267065</v>
      </c>
      <c r="D8" s="1623">
        <v>3929242</v>
      </c>
      <c r="E8" s="1623">
        <v>15735793</v>
      </c>
      <c r="F8" s="1136"/>
      <c r="I8" s="114"/>
    </row>
    <row r="9" spans="1:9" ht="24" customHeight="1">
      <c r="A9" s="1624" t="s">
        <v>1499</v>
      </c>
      <c r="B9" s="1621">
        <f t="shared" si="0"/>
        <v>32695319</v>
      </c>
      <c r="C9" s="1623">
        <v>10446264</v>
      </c>
      <c r="D9" s="1623">
        <v>4664821</v>
      </c>
      <c r="E9" s="1623">
        <v>16105269</v>
      </c>
      <c r="F9" s="1136"/>
      <c r="I9" s="114"/>
    </row>
    <row r="10" spans="1:9" ht="24" customHeight="1">
      <c r="A10" s="1624" t="s">
        <v>1498</v>
      </c>
      <c r="B10" s="1621">
        <f t="shared" si="0"/>
        <v>31515108</v>
      </c>
      <c r="C10" s="1623">
        <v>10360168</v>
      </c>
      <c r="D10" s="1623">
        <v>3488194</v>
      </c>
      <c r="E10" s="1623">
        <v>16208661</v>
      </c>
      <c r="F10" s="1136"/>
      <c r="I10" s="114"/>
    </row>
    <row r="11" spans="1:9" ht="24" customHeight="1">
      <c r="A11" s="1617" t="s">
        <v>1497</v>
      </c>
      <c r="B11" s="1621">
        <f t="shared" si="0"/>
        <v>32832226</v>
      </c>
      <c r="C11" s="1621">
        <v>10336959</v>
      </c>
      <c r="D11" s="1621">
        <v>5182737</v>
      </c>
      <c r="E11" s="1621">
        <v>15856563</v>
      </c>
      <c r="F11" s="1136"/>
      <c r="I11" s="114"/>
    </row>
    <row r="12" spans="1:9" ht="24" customHeight="1">
      <c r="A12" s="1617" t="s">
        <v>1833</v>
      </c>
      <c r="B12" s="1621">
        <f t="shared" si="0"/>
        <v>32694191</v>
      </c>
      <c r="C12" s="1621">
        <v>10150232</v>
      </c>
      <c r="D12" s="1621">
        <v>5000304</v>
      </c>
      <c r="E12" s="1621">
        <v>16076045</v>
      </c>
      <c r="F12" s="1136"/>
      <c r="I12" s="114"/>
    </row>
    <row r="13" spans="1:9" ht="24" customHeight="1">
      <c r="A13" s="1617" t="s">
        <v>1495</v>
      </c>
      <c r="B13" s="1621">
        <f t="shared" si="0"/>
        <v>33822415</v>
      </c>
      <c r="C13" s="1618">
        <v>10623772</v>
      </c>
      <c r="D13" s="1618">
        <v>5568957</v>
      </c>
      <c r="E13" s="1618">
        <v>16174828</v>
      </c>
      <c r="F13" s="1136"/>
      <c r="I13" s="114"/>
    </row>
    <row r="14" spans="1:9" ht="24" customHeight="1">
      <c r="A14" s="1617" t="s">
        <v>1494</v>
      </c>
      <c r="B14" s="1621">
        <f t="shared" si="0"/>
        <v>36193121</v>
      </c>
      <c r="C14" s="1618">
        <v>11709992</v>
      </c>
      <c r="D14" s="1618">
        <v>6591505</v>
      </c>
      <c r="E14" s="1618">
        <v>16373637</v>
      </c>
      <c r="F14" s="1136"/>
      <c r="I14" s="114"/>
    </row>
    <row r="15" spans="1:9" ht="24" customHeight="1">
      <c r="A15" s="1617" t="s">
        <v>1237</v>
      </c>
      <c r="B15" s="1628">
        <f t="shared" ref="B15:B27" si="1">SUM(C15:E15,B41:F41)</f>
        <v>38839446</v>
      </c>
      <c r="C15" s="1618">
        <v>13436241</v>
      </c>
      <c r="D15" s="1618">
        <v>6578059</v>
      </c>
      <c r="E15" s="1618">
        <v>16067557</v>
      </c>
      <c r="F15" s="1136"/>
      <c r="I15" s="114"/>
    </row>
    <row r="16" spans="1:9" ht="24" customHeight="1">
      <c r="A16" s="1617" t="s">
        <v>1236</v>
      </c>
      <c r="B16" s="1628">
        <f t="shared" si="1"/>
        <v>38608370</v>
      </c>
      <c r="C16" s="1615">
        <v>13976688</v>
      </c>
      <c r="D16" s="1615">
        <v>5491212</v>
      </c>
      <c r="E16" s="1615">
        <v>16261889</v>
      </c>
      <c r="F16" s="1136"/>
      <c r="I16" s="114"/>
    </row>
    <row r="17" spans="1:9" ht="24" customHeight="1">
      <c r="A17" s="1617" t="s">
        <v>1235</v>
      </c>
      <c r="B17" s="1628">
        <f t="shared" si="1"/>
        <v>37980275</v>
      </c>
      <c r="C17" s="1615">
        <v>14144045</v>
      </c>
      <c r="D17" s="1615">
        <v>4417997</v>
      </c>
      <c r="E17" s="1615">
        <v>16537473</v>
      </c>
      <c r="F17" s="1136"/>
      <c r="I17" s="114"/>
    </row>
    <row r="18" spans="1:9" ht="24" customHeight="1">
      <c r="A18" s="1617" t="s">
        <v>1234</v>
      </c>
      <c r="B18" s="1628">
        <f t="shared" si="1"/>
        <v>37842150</v>
      </c>
      <c r="C18" s="1615">
        <v>13632893</v>
      </c>
      <c r="D18" s="1615">
        <v>4075922</v>
      </c>
      <c r="E18" s="1615">
        <v>17127897</v>
      </c>
      <c r="F18" s="1136"/>
      <c r="I18" s="114"/>
    </row>
    <row r="19" spans="1:9" ht="24" customHeight="1">
      <c r="A19" s="1617" t="s">
        <v>1233</v>
      </c>
      <c r="B19" s="1628">
        <f t="shared" si="1"/>
        <v>39669660</v>
      </c>
      <c r="C19" s="1615">
        <v>13849090</v>
      </c>
      <c r="D19" s="1615">
        <v>4726031</v>
      </c>
      <c r="E19" s="1615">
        <v>17804529</v>
      </c>
      <c r="F19" s="1136"/>
      <c r="I19" s="114"/>
    </row>
    <row r="20" spans="1:9" ht="24" customHeight="1">
      <c r="A20" s="1617" t="s">
        <v>1232</v>
      </c>
      <c r="B20" s="1628">
        <f t="shared" si="1"/>
        <v>39681328</v>
      </c>
      <c r="C20" s="1615">
        <v>14473673</v>
      </c>
      <c r="D20" s="1615">
        <v>4494648</v>
      </c>
      <c r="E20" s="1615">
        <v>17487716</v>
      </c>
      <c r="F20" s="1136"/>
      <c r="I20" s="114"/>
    </row>
    <row r="21" spans="1:9" ht="24" customHeight="1">
      <c r="A21" s="1616" t="s">
        <v>1231</v>
      </c>
      <c r="B21" s="1628">
        <f t="shared" si="1"/>
        <v>39702065</v>
      </c>
      <c r="C21" s="1615">
        <v>14788813</v>
      </c>
      <c r="D21" s="1615">
        <v>3754256</v>
      </c>
      <c r="E21" s="1615">
        <v>17725669</v>
      </c>
      <c r="F21" s="1136"/>
      <c r="I21" s="114"/>
    </row>
    <row r="22" spans="1:9" ht="24" customHeight="1">
      <c r="A22" s="1616" t="s">
        <v>1493</v>
      </c>
      <c r="B22" s="1628">
        <f t="shared" si="1"/>
        <v>41507814</v>
      </c>
      <c r="C22" s="1615">
        <v>15220950</v>
      </c>
      <c r="D22" s="1615">
        <v>4151446</v>
      </c>
      <c r="E22" s="1615">
        <v>18643606</v>
      </c>
      <c r="F22" s="1136"/>
      <c r="I22" s="114"/>
    </row>
    <row r="23" spans="1:9" ht="24" customHeight="1">
      <c r="A23" s="1616" t="s">
        <v>1524</v>
      </c>
      <c r="B23" s="1628">
        <f t="shared" si="1"/>
        <v>42111750</v>
      </c>
      <c r="C23" s="1615">
        <v>15664200</v>
      </c>
      <c r="D23" s="1615">
        <v>3908999</v>
      </c>
      <c r="E23" s="1615">
        <v>18978853</v>
      </c>
      <c r="F23" s="1136"/>
      <c r="I23" s="114"/>
    </row>
    <row r="24" spans="1:9" ht="24" customHeight="1">
      <c r="A24" s="1616" t="s">
        <v>1523</v>
      </c>
      <c r="B24" s="1628">
        <f t="shared" si="1"/>
        <v>43532772</v>
      </c>
      <c r="C24" s="1615">
        <v>16291337</v>
      </c>
      <c r="D24" s="1615">
        <v>3955779</v>
      </c>
      <c r="E24" s="1615">
        <v>19640272</v>
      </c>
      <c r="F24" s="1136"/>
      <c r="I24" s="114"/>
    </row>
    <row r="25" spans="1:9" ht="24" customHeight="1">
      <c r="A25" s="1616" t="s">
        <v>1227</v>
      </c>
      <c r="B25" s="1628">
        <f t="shared" si="1"/>
        <v>44353313</v>
      </c>
      <c r="C25" s="1615">
        <v>16706677</v>
      </c>
      <c r="D25" s="1615">
        <v>3718919</v>
      </c>
      <c r="E25" s="1615">
        <v>20258650</v>
      </c>
      <c r="F25" s="1136"/>
      <c r="I25" s="114"/>
    </row>
    <row r="26" spans="1:9" ht="24" customHeight="1">
      <c r="A26" s="1616" t="s">
        <v>1226</v>
      </c>
      <c r="B26" s="1628">
        <f t="shared" si="1"/>
        <v>45309444</v>
      </c>
      <c r="C26" s="1615">
        <v>17128736</v>
      </c>
      <c r="D26" s="1615">
        <v>4199866</v>
      </c>
      <c r="E26" s="1615">
        <v>20321113</v>
      </c>
      <c r="F26" s="1136"/>
      <c r="I26" s="114"/>
    </row>
    <row r="27" spans="1:9" ht="24" customHeight="1" thickBot="1">
      <c r="A27" s="1614" t="s">
        <v>2154</v>
      </c>
      <c r="B27" s="1627">
        <f t="shared" si="1"/>
        <v>46718479</v>
      </c>
      <c r="C27" s="1613">
        <v>17733163</v>
      </c>
      <c r="D27" s="1613">
        <v>4218626</v>
      </c>
      <c r="E27" s="1613">
        <v>20961383</v>
      </c>
      <c r="F27" s="1136"/>
    </row>
    <row r="28" spans="1:9" ht="15" customHeight="1" thickBot="1">
      <c r="F28" s="1626"/>
      <c r="G28" s="1136"/>
    </row>
    <row r="29" spans="1:9" ht="15" customHeight="1">
      <c r="A29" s="2099" t="s">
        <v>2161</v>
      </c>
      <c r="B29" s="2499" t="s">
        <v>2160</v>
      </c>
      <c r="C29" s="2499" t="s">
        <v>2159</v>
      </c>
      <c r="D29" s="2489" t="s">
        <v>2158</v>
      </c>
      <c r="E29" s="2491" t="s">
        <v>2157</v>
      </c>
      <c r="F29" s="2491" t="s">
        <v>2156</v>
      </c>
      <c r="G29" s="1448"/>
    </row>
    <row r="30" spans="1:9" ht="15" customHeight="1" thickBot="1">
      <c r="A30" s="2100"/>
      <c r="B30" s="2500"/>
      <c r="C30" s="2500"/>
      <c r="D30" s="2490"/>
      <c r="E30" s="2492"/>
      <c r="F30" s="2492"/>
      <c r="G30" s="1448"/>
    </row>
    <row r="31" spans="1:9" ht="24" customHeight="1">
      <c r="A31" s="1624" t="s">
        <v>1526</v>
      </c>
      <c r="B31" s="1623">
        <v>151380</v>
      </c>
      <c r="C31" s="1623">
        <v>1107864</v>
      </c>
      <c r="D31" s="1623">
        <v>211861</v>
      </c>
      <c r="E31" s="1625">
        <v>495</v>
      </c>
      <c r="F31" s="1619" t="s">
        <v>2155</v>
      </c>
      <c r="G31" s="1136"/>
    </row>
    <row r="32" spans="1:9" ht="24" customHeight="1">
      <c r="A32" s="1624" t="s">
        <v>1502</v>
      </c>
      <c r="B32" s="1623">
        <v>157385</v>
      </c>
      <c r="C32" s="1623">
        <v>1118772</v>
      </c>
      <c r="D32" s="1623">
        <v>162568</v>
      </c>
      <c r="E32" s="1625">
        <v>477</v>
      </c>
      <c r="F32" s="1619" t="s">
        <v>2155</v>
      </c>
      <c r="G32" s="1136"/>
    </row>
    <row r="33" spans="1:7" ht="24" customHeight="1">
      <c r="A33" s="1624" t="s">
        <v>1501</v>
      </c>
      <c r="B33" s="1623">
        <v>161022</v>
      </c>
      <c r="C33" s="1623">
        <v>1203805</v>
      </c>
      <c r="D33" s="1623">
        <v>126110</v>
      </c>
      <c r="E33" s="1625">
        <v>414</v>
      </c>
      <c r="F33" s="1619" t="s">
        <v>2155</v>
      </c>
      <c r="G33" s="1136"/>
    </row>
    <row r="34" spans="1:7" ht="24" customHeight="1">
      <c r="A34" s="1624" t="s">
        <v>1500</v>
      </c>
      <c r="B34" s="1623">
        <v>166974</v>
      </c>
      <c r="C34" s="1623">
        <v>1211091</v>
      </c>
      <c r="D34" s="1623">
        <v>99074</v>
      </c>
      <c r="E34" s="1625">
        <v>372</v>
      </c>
      <c r="F34" s="1619" t="s">
        <v>2155</v>
      </c>
      <c r="G34" s="1136"/>
    </row>
    <row r="35" spans="1:7" ht="24" customHeight="1">
      <c r="A35" s="1624" t="s">
        <v>1499</v>
      </c>
      <c r="B35" s="1623">
        <v>176192</v>
      </c>
      <c r="C35" s="1623">
        <v>1194945</v>
      </c>
      <c r="D35" s="1623">
        <v>105925</v>
      </c>
      <c r="E35" s="1622">
        <v>1903</v>
      </c>
      <c r="F35" s="1619" t="s">
        <v>2155</v>
      </c>
      <c r="G35" s="1136"/>
    </row>
    <row r="36" spans="1:7" ht="24" customHeight="1">
      <c r="A36" s="1624" t="s">
        <v>1498</v>
      </c>
      <c r="B36" s="1623">
        <v>183121</v>
      </c>
      <c r="C36" s="1623">
        <v>1218558</v>
      </c>
      <c r="D36" s="1623">
        <v>51798</v>
      </c>
      <c r="E36" s="1622">
        <v>4608</v>
      </c>
      <c r="F36" s="1619" t="s">
        <v>2155</v>
      </c>
      <c r="G36" s="1136"/>
    </row>
    <row r="37" spans="1:7" ht="24" customHeight="1">
      <c r="A37" s="1617" t="s">
        <v>1497</v>
      </c>
      <c r="B37" s="1621">
        <v>189528</v>
      </c>
      <c r="C37" s="1621">
        <v>1259442</v>
      </c>
      <c r="D37" s="1621">
        <v>2400</v>
      </c>
      <c r="E37" s="1620">
        <v>4597</v>
      </c>
      <c r="F37" s="1619" t="s">
        <v>2155</v>
      </c>
      <c r="G37" s="1136"/>
    </row>
    <row r="38" spans="1:7" ht="24" customHeight="1">
      <c r="A38" s="1617" t="s">
        <v>1833</v>
      </c>
      <c r="B38" s="1621">
        <v>198963</v>
      </c>
      <c r="C38" s="1621">
        <v>1262428</v>
      </c>
      <c r="D38" s="1621">
        <v>2400</v>
      </c>
      <c r="E38" s="1620">
        <v>3819</v>
      </c>
      <c r="F38" s="1619" t="s">
        <v>2155</v>
      </c>
      <c r="G38" s="1136"/>
    </row>
    <row r="39" spans="1:7" ht="24" customHeight="1">
      <c r="A39" s="1617" t="s">
        <v>1495</v>
      </c>
      <c r="B39" s="1618">
        <v>206841</v>
      </c>
      <c r="C39" s="1618">
        <v>1243412</v>
      </c>
      <c r="D39" s="1618">
        <v>0</v>
      </c>
      <c r="E39" s="1618">
        <v>4605</v>
      </c>
      <c r="F39" s="1619" t="s">
        <v>2155</v>
      </c>
      <c r="G39" s="1136"/>
    </row>
    <row r="40" spans="1:7" ht="24" customHeight="1">
      <c r="A40" s="1617" t="s">
        <v>1494</v>
      </c>
      <c r="B40" s="1618">
        <v>216860</v>
      </c>
      <c r="C40" s="1618">
        <v>1295774</v>
      </c>
      <c r="D40" s="1618">
        <v>0</v>
      </c>
      <c r="E40" s="1618">
        <v>5353</v>
      </c>
      <c r="F40" s="1619" t="s">
        <v>2155</v>
      </c>
      <c r="G40" s="1136"/>
    </row>
    <row r="41" spans="1:7" ht="24" customHeight="1">
      <c r="A41" s="1617" t="s">
        <v>1237</v>
      </c>
      <c r="B41" s="1618">
        <v>230267</v>
      </c>
      <c r="C41" s="1618">
        <v>1289640</v>
      </c>
      <c r="D41" s="1618">
        <v>3935</v>
      </c>
      <c r="E41" s="1618">
        <v>7212</v>
      </c>
      <c r="F41" s="1615">
        <v>1226535</v>
      </c>
      <c r="G41" s="1136"/>
    </row>
    <row r="42" spans="1:7" ht="24" customHeight="1">
      <c r="A42" s="1617" t="s">
        <v>1236</v>
      </c>
      <c r="B42" s="1615">
        <v>242480</v>
      </c>
      <c r="C42" s="1615">
        <v>1257259</v>
      </c>
      <c r="D42" s="1615">
        <v>16</v>
      </c>
      <c r="E42" s="1615">
        <v>8246</v>
      </c>
      <c r="F42" s="1615">
        <v>1370580</v>
      </c>
      <c r="G42" s="1136"/>
    </row>
    <row r="43" spans="1:7" ht="24" customHeight="1">
      <c r="A43" s="1617" t="s">
        <v>1235</v>
      </c>
      <c r="B43" s="1615">
        <v>257554</v>
      </c>
      <c r="C43" s="1615">
        <v>1223254</v>
      </c>
      <c r="D43" s="1615">
        <v>975</v>
      </c>
      <c r="E43" s="1615">
        <v>7829</v>
      </c>
      <c r="F43" s="1615">
        <v>1391148</v>
      </c>
      <c r="G43" s="1136"/>
    </row>
    <row r="44" spans="1:7" ht="24" customHeight="1">
      <c r="A44" s="1617" t="s">
        <v>1234</v>
      </c>
      <c r="B44" s="1615">
        <v>266440</v>
      </c>
      <c r="C44" s="1615">
        <v>1260103</v>
      </c>
      <c r="D44" s="1615">
        <v>150</v>
      </c>
      <c r="E44" s="1615">
        <v>7746</v>
      </c>
      <c r="F44" s="1615">
        <v>1470999</v>
      </c>
      <c r="G44" s="1136"/>
    </row>
    <row r="45" spans="1:7" ht="24" customHeight="1">
      <c r="A45" s="1617" t="s">
        <v>1233</v>
      </c>
      <c r="B45" s="1615">
        <v>281572</v>
      </c>
      <c r="C45" s="1615">
        <v>1463283</v>
      </c>
      <c r="D45" s="1615">
        <v>0</v>
      </c>
      <c r="E45" s="1615">
        <v>7465</v>
      </c>
      <c r="F45" s="1615">
        <v>1537690</v>
      </c>
      <c r="G45" s="1136"/>
    </row>
    <row r="46" spans="1:7" ht="24" customHeight="1">
      <c r="A46" s="1617" t="s">
        <v>1232</v>
      </c>
      <c r="B46" s="1615">
        <v>288900</v>
      </c>
      <c r="C46" s="1615">
        <v>1443294</v>
      </c>
      <c r="D46" s="1615">
        <v>256</v>
      </c>
      <c r="E46" s="1615">
        <v>10701</v>
      </c>
      <c r="F46" s="1615">
        <v>1482140</v>
      </c>
      <c r="G46" s="1136"/>
    </row>
    <row r="47" spans="1:7" ht="24" customHeight="1">
      <c r="A47" s="1616" t="s">
        <v>1231</v>
      </c>
      <c r="B47" s="1615">
        <v>307286</v>
      </c>
      <c r="C47" s="1615">
        <v>1610438</v>
      </c>
      <c r="D47" s="1615">
        <v>0</v>
      </c>
      <c r="E47" s="1615">
        <v>10336</v>
      </c>
      <c r="F47" s="1615">
        <v>1505267</v>
      </c>
      <c r="G47" s="1136"/>
    </row>
    <row r="48" spans="1:7" ht="24" customHeight="1">
      <c r="A48" s="1616" t="s">
        <v>1493</v>
      </c>
      <c r="B48" s="1615">
        <v>321134</v>
      </c>
      <c r="C48" s="1615">
        <v>1560879</v>
      </c>
      <c r="D48" s="1615">
        <v>0</v>
      </c>
      <c r="E48" s="1615">
        <v>10555</v>
      </c>
      <c r="F48" s="1615">
        <v>1599244</v>
      </c>
      <c r="G48" s="1136"/>
    </row>
    <row r="49" spans="1:7" ht="24" customHeight="1">
      <c r="A49" s="1616" t="s">
        <v>1524</v>
      </c>
      <c r="B49" s="1615">
        <v>334907</v>
      </c>
      <c r="C49" s="1615">
        <v>1568932</v>
      </c>
      <c r="D49" s="1615">
        <v>0</v>
      </c>
      <c r="E49" s="1615">
        <v>10699</v>
      </c>
      <c r="F49" s="1615">
        <v>1645160</v>
      </c>
      <c r="G49" s="1136"/>
    </row>
    <row r="50" spans="1:7" ht="24" customHeight="1">
      <c r="A50" s="1616" t="s">
        <v>1523</v>
      </c>
      <c r="B50" s="1615">
        <v>410775</v>
      </c>
      <c r="C50" s="1615">
        <v>1524739</v>
      </c>
      <c r="D50" s="1615">
        <v>0</v>
      </c>
      <c r="E50" s="1615">
        <v>8264</v>
      </c>
      <c r="F50" s="1615">
        <v>1701606</v>
      </c>
      <c r="G50" s="1136"/>
    </row>
    <row r="51" spans="1:7" ht="24" customHeight="1">
      <c r="A51" s="1616" t="s">
        <v>1227</v>
      </c>
      <c r="B51" s="1615">
        <v>427617</v>
      </c>
      <c r="C51" s="1615">
        <v>1450282</v>
      </c>
      <c r="D51" s="1615">
        <v>0</v>
      </c>
      <c r="E51" s="1615">
        <v>12757</v>
      </c>
      <c r="F51" s="1615">
        <v>1778411</v>
      </c>
      <c r="G51" s="1136"/>
    </row>
    <row r="52" spans="1:7" ht="24" customHeight="1">
      <c r="A52" s="1616" t="s">
        <v>1226</v>
      </c>
      <c r="B52" s="1615">
        <v>453862</v>
      </c>
      <c r="C52" s="1615">
        <v>1425195</v>
      </c>
      <c r="D52" s="1615">
        <v>0</v>
      </c>
      <c r="E52" s="1615">
        <v>9877</v>
      </c>
      <c r="F52" s="1615">
        <v>1770795</v>
      </c>
      <c r="G52" s="1136"/>
    </row>
    <row r="53" spans="1:7" ht="24" customHeight="1" thickBot="1">
      <c r="A53" s="1614" t="s">
        <v>2154</v>
      </c>
      <c r="B53" s="1613">
        <v>484833</v>
      </c>
      <c r="C53" s="1613">
        <v>1472781</v>
      </c>
      <c r="D53" s="1613">
        <v>0</v>
      </c>
      <c r="E53" s="1613">
        <v>8520</v>
      </c>
      <c r="F53" s="1613">
        <v>1839173</v>
      </c>
      <c r="G53" s="1136"/>
    </row>
    <row r="54" spans="1:7" ht="17.25" customHeight="1">
      <c r="D54" s="2493" t="s">
        <v>2153</v>
      </c>
      <c r="E54" s="2494"/>
      <c r="F54" s="2494"/>
    </row>
  </sheetData>
  <mergeCells count="11">
    <mergeCell ref="D29:D30"/>
    <mergeCell ref="E29:E30"/>
    <mergeCell ref="F29:F30"/>
    <mergeCell ref="D54:F54"/>
    <mergeCell ref="A3:A4"/>
    <mergeCell ref="B3:B4"/>
    <mergeCell ref="C3:D3"/>
    <mergeCell ref="E3:E4"/>
    <mergeCell ref="A29:A30"/>
    <mergeCell ref="B29:B30"/>
    <mergeCell ref="C29:C30"/>
  </mergeCells>
  <phoneticPr fontId="3"/>
  <printOptions horizontalCentered="1"/>
  <pageMargins left="0.98425196850393704" right="0.98425196850393704" top="0.78740157480314965" bottom="0.98425196850393704" header="0.51181102362204722" footer="0.51181102362204722"/>
  <pageSetup paperSize="9" scale="63"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E4383-6D76-46B2-912A-F7EFAF0DB429}">
  <sheetPr>
    <pageSetUpPr fitToPage="1"/>
  </sheetPr>
  <dimension ref="A1:O36"/>
  <sheetViews>
    <sheetView view="pageBreakPreview" zoomScaleNormal="100" zoomScaleSheetLayoutView="100" workbookViewId="0">
      <pane ySplit="5" topLeftCell="A6" activePane="bottomLeft" state="frozen"/>
      <selection pane="bottomLeft"/>
    </sheetView>
  </sheetViews>
  <sheetFormatPr defaultRowHeight="13.5"/>
  <cols>
    <col min="1" max="1" width="11" style="1" customWidth="1"/>
    <col min="2" max="13" width="9.5" style="1" customWidth="1"/>
    <col min="14" max="14" width="10.5" style="1" customWidth="1"/>
    <col min="15" max="16384" width="9" style="1"/>
  </cols>
  <sheetData>
    <row r="1" spans="1:15" ht="24">
      <c r="A1" s="452" t="s">
        <v>2193</v>
      </c>
      <c r="B1" s="8"/>
      <c r="C1" s="8"/>
    </row>
    <row r="2" spans="1:15" ht="30" customHeight="1" thickBot="1">
      <c r="I2" s="1287"/>
      <c r="J2" s="1651"/>
      <c r="K2" s="1651"/>
      <c r="L2" s="7"/>
      <c r="M2" s="7" t="s">
        <v>2192</v>
      </c>
    </row>
    <row r="3" spans="1:15" ht="18" customHeight="1">
      <c r="A3" s="1364" t="s">
        <v>2191</v>
      </c>
      <c r="B3" s="1650"/>
      <c r="C3" s="1649" t="s">
        <v>2190</v>
      </c>
      <c r="D3" s="1649"/>
      <c r="E3" s="1649" t="s">
        <v>2189</v>
      </c>
      <c r="F3" s="1649" t="s">
        <v>2188</v>
      </c>
      <c r="G3" s="1649" t="s">
        <v>2187</v>
      </c>
      <c r="H3" s="1649"/>
      <c r="I3" s="1649"/>
      <c r="J3" s="1649" t="s">
        <v>2186</v>
      </c>
      <c r="K3" s="1648"/>
      <c r="L3" s="1648"/>
      <c r="M3" s="1648" t="s">
        <v>2185</v>
      </c>
    </row>
    <row r="4" spans="1:15" ht="20.100000000000001" customHeight="1">
      <c r="A4" s="1358"/>
      <c r="B4" s="1647" t="s">
        <v>2032</v>
      </c>
      <c r="C4" s="1646"/>
      <c r="D4" s="1646" t="s">
        <v>2184</v>
      </c>
      <c r="E4" s="1646"/>
      <c r="F4" s="1646" t="s">
        <v>2183</v>
      </c>
      <c r="G4" s="1646"/>
      <c r="H4" s="1646" t="s">
        <v>2182</v>
      </c>
      <c r="I4" s="1646" t="s">
        <v>2181</v>
      </c>
      <c r="J4" s="1646"/>
      <c r="K4" s="1645" t="s">
        <v>2180</v>
      </c>
      <c r="L4" s="1645" t="s">
        <v>2179</v>
      </c>
      <c r="M4" s="1645" t="s">
        <v>2178</v>
      </c>
    </row>
    <row r="5" spans="1:15" ht="20.100000000000001" customHeight="1" thickBot="1">
      <c r="A5" s="1377" t="s">
        <v>2177</v>
      </c>
      <c r="B5" s="1644"/>
      <c r="C5" s="1643" t="s">
        <v>2176</v>
      </c>
      <c r="D5" s="1643"/>
      <c r="E5" s="1643" t="s">
        <v>2175</v>
      </c>
      <c r="F5" s="1643" t="s">
        <v>2174</v>
      </c>
      <c r="G5" s="1643" t="s">
        <v>2173</v>
      </c>
      <c r="H5" s="1643"/>
      <c r="I5" s="1643"/>
      <c r="J5" s="1643" t="s">
        <v>2172</v>
      </c>
      <c r="K5" s="1642"/>
      <c r="L5" s="1642"/>
      <c r="M5" s="1642" t="s">
        <v>2171</v>
      </c>
    </row>
    <row r="6" spans="1:15" s="302" customFormat="1" ht="24" customHeight="1">
      <c r="A6" s="1321" t="s">
        <v>954</v>
      </c>
      <c r="B6" s="1638">
        <f t="shared" ref="B6:B21" si="0">SUM(C6:M6)</f>
        <v>2137</v>
      </c>
      <c r="C6" s="1373">
        <v>1276</v>
      </c>
      <c r="D6" s="1373">
        <v>91</v>
      </c>
      <c r="E6" s="1021">
        <v>6</v>
      </c>
      <c r="F6" s="1021">
        <v>20</v>
      </c>
      <c r="G6" s="1021">
        <v>66</v>
      </c>
      <c r="H6" s="1633" t="s">
        <v>2169</v>
      </c>
      <c r="I6" s="1021">
        <v>80</v>
      </c>
      <c r="J6" s="1021">
        <v>205</v>
      </c>
      <c r="K6" s="1021">
        <v>112</v>
      </c>
      <c r="L6" s="1021">
        <v>281</v>
      </c>
      <c r="M6" s="1633" t="s">
        <v>2169</v>
      </c>
    </row>
    <row r="7" spans="1:15" s="302" customFormat="1" ht="24" customHeight="1">
      <c r="A7" s="1321" t="s">
        <v>928</v>
      </c>
      <c r="B7" s="1638">
        <f t="shared" si="0"/>
        <v>2096</v>
      </c>
      <c r="C7" s="1373">
        <v>1263</v>
      </c>
      <c r="D7" s="1373">
        <v>95</v>
      </c>
      <c r="E7" s="1021">
        <v>6</v>
      </c>
      <c r="F7" s="1021">
        <v>20</v>
      </c>
      <c r="G7" s="1021">
        <v>66</v>
      </c>
      <c r="H7" s="1633" t="s">
        <v>2169</v>
      </c>
      <c r="I7" s="1021">
        <v>63</v>
      </c>
      <c r="J7" s="1021">
        <v>194</v>
      </c>
      <c r="K7" s="1021">
        <v>110</v>
      </c>
      <c r="L7" s="1021">
        <v>279</v>
      </c>
      <c r="M7" s="1633" t="s">
        <v>2169</v>
      </c>
    </row>
    <row r="8" spans="1:15" s="302" customFormat="1" ht="24" customHeight="1">
      <c r="A8" s="1321" t="s">
        <v>927</v>
      </c>
      <c r="B8" s="1638">
        <f t="shared" si="0"/>
        <v>2076</v>
      </c>
      <c r="C8" s="1373">
        <v>1251</v>
      </c>
      <c r="D8" s="1373">
        <v>97</v>
      </c>
      <c r="E8" s="1021">
        <v>6</v>
      </c>
      <c r="F8" s="1021">
        <v>20</v>
      </c>
      <c r="G8" s="1021">
        <v>63</v>
      </c>
      <c r="H8" s="1633" t="s">
        <v>2169</v>
      </c>
      <c r="I8" s="1021">
        <v>62</v>
      </c>
      <c r="J8" s="1021">
        <v>189</v>
      </c>
      <c r="K8" s="1021">
        <v>110</v>
      </c>
      <c r="L8" s="1021">
        <v>278</v>
      </c>
      <c r="M8" s="1633" t="s">
        <v>2169</v>
      </c>
    </row>
    <row r="9" spans="1:15" s="302" customFormat="1" ht="24" customHeight="1">
      <c r="A9" s="1321" t="s">
        <v>440</v>
      </c>
      <c r="B9" s="1638">
        <f t="shared" si="0"/>
        <v>2064</v>
      </c>
      <c r="C9" s="1373">
        <v>1018</v>
      </c>
      <c r="D9" s="1373">
        <v>96</v>
      </c>
      <c r="E9" s="1021">
        <v>6</v>
      </c>
      <c r="F9" s="1021">
        <v>21</v>
      </c>
      <c r="G9" s="1021">
        <v>67</v>
      </c>
      <c r="H9" s="1021">
        <v>224</v>
      </c>
      <c r="I9" s="1021">
        <v>65</v>
      </c>
      <c r="J9" s="1021">
        <v>181</v>
      </c>
      <c r="K9" s="1021">
        <v>108</v>
      </c>
      <c r="L9" s="1021">
        <v>278</v>
      </c>
      <c r="M9" s="1633" t="s">
        <v>2169</v>
      </c>
    </row>
    <row r="10" spans="1:15" s="302" customFormat="1" ht="24" customHeight="1">
      <c r="A10" s="1321" t="s">
        <v>926</v>
      </c>
      <c r="B10" s="1638">
        <f t="shared" si="0"/>
        <v>2045</v>
      </c>
      <c r="C10" s="1373">
        <v>998</v>
      </c>
      <c r="D10" s="1373">
        <v>97</v>
      </c>
      <c r="E10" s="1021">
        <v>6</v>
      </c>
      <c r="F10" s="1021">
        <v>22</v>
      </c>
      <c r="G10" s="1021">
        <v>68</v>
      </c>
      <c r="H10" s="1021">
        <v>225</v>
      </c>
      <c r="I10" s="1021">
        <v>74</v>
      </c>
      <c r="J10" s="1021">
        <v>168</v>
      </c>
      <c r="K10" s="1021">
        <v>109</v>
      </c>
      <c r="L10" s="1021">
        <v>278</v>
      </c>
      <c r="M10" s="1633" t="s">
        <v>2169</v>
      </c>
      <c r="O10" s="1641"/>
    </row>
    <row r="11" spans="1:15" s="302" customFormat="1" ht="24" customHeight="1">
      <c r="A11" s="1321" t="s">
        <v>925</v>
      </c>
      <c r="B11" s="1638">
        <f t="shared" si="0"/>
        <v>2028</v>
      </c>
      <c r="C11" s="1373">
        <v>988</v>
      </c>
      <c r="D11" s="1373">
        <v>95</v>
      </c>
      <c r="E11" s="1021">
        <v>5</v>
      </c>
      <c r="F11" s="1021">
        <v>22</v>
      </c>
      <c r="G11" s="1021">
        <v>69</v>
      </c>
      <c r="H11" s="1021">
        <v>229</v>
      </c>
      <c r="I11" s="1021">
        <v>74</v>
      </c>
      <c r="J11" s="1021">
        <v>160</v>
      </c>
      <c r="K11" s="1021">
        <v>110</v>
      </c>
      <c r="L11" s="1021">
        <v>276</v>
      </c>
      <c r="M11" s="1633" t="s">
        <v>2169</v>
      </c>
      <c r="O11" s="1641"/>
    </row>
    <row r="12" spans="1:15" s="302" customFormat="1" ht="24" customHeight="1">
      <c r="A12" s="1321" t="s">
        <v>924</v>
      </c>
      <c r="B12" s="1638">
        <f t="shared" si="0"/>
        <v>1998</v>
      </c>
      <c r="C12" s="1373">
        <v>973</v>
      </c>
      <c r="D12" s="1373">
        <v>87</v>
      </c>
      <c r="E12" s="1021">
        <v>5</v>
      </c>
      <c r="F12" s="1021">
        <v>22</v>
      </c>
      <c r="G12" s="1021">
        <v>71</v>
      </c>
      <c r="H12" s="1021">
        <v>231</v>
      </c>
      <c r="I12" s="1021">
        <v>69</v>
      </c>
      <c r="J12" s="1021">
        <v>155</v>
      </c>
      <c r="K12" s="1021">
        <v>110</v>
      </c>
      <c r="L12" s="1021">
        <v>275</v>
      </c>
      <c r="M12" s="1633" t="s">
        <v>2169</v>
      </c>
      <c r="O12" s="1641"/>
    </row>
    <row r="13" spans="1:15" s="302" customFormat="1" ht="24" customHeight="1">
      <c r="A13" s="1317" t="s">
        <v>2170</v>
      </c>
      <c r="B13" s="1638">
        <f t="shared" si="0"/>
        <v>1968</v>
      </c>
      <c r="C13" s="1371">
        <v>956</v>
      </c>
      <c r="D13" s="1371">
        <v>83</v>
      </c>
      <c r="E13" s="1016">
        <v>4</v>
      </c>
      <c r="F13" s="1016">
        <v>25</v>
      </c>
      <c r="G13" s="1016">
        <v>69</v>
      </c>
      <c r="H13" s="1016">
        <v>241</v>
      </c>
      <c r="I13" s="1016">
        <v>65</v>
      </c>
      <c r="J13" s="1016">
        <v>145</v>
      </c>
      <c r="K13" s="1016">
        <v>103</v>
      </c>
      <c r="L13" s="1016">
        <v>277</v>
      </c>
      <c r="M13" s="1633" t="s">
        <v>2169</v>
      </c>
      <c r="O13" s="1641"/>
    </row>
    <row r="14" spans="1:15" s="302" customFormat="1" ht="24" customHeight="1">
      <c r="A14" s="1321" t="s">
        <v>439</v>
      </c>
      <c r="B14" s="1638">
        <f t="shared" si="0"/>
        <v>1936</v>
      </c>
      <c r="C14" s="1371">
        <v>945</v>
      </c>
      <c r="D14" s="1371">
        <v>84</v>
      </c>
      <c r="E14" s="1016">
        <v>4</v>
      </c>
      <c r="F14" s="1016">
        <v>25</v>
      </c>
      <c r="G14" s="1016">
        <v>63</v>
      </c>
      <c r="H14" s="1016">
        <v>243</v>
      </c>
      <c r="I14" s="1016">
        <v>54</v>
      </c>
      <c r="J14" s="1016">
        <v>139</v>
      </c>
      <c r="K14" s="1016">
        <v>100</v>
      </c>
      <c r="L14" s="1016">
        <v>279</v>
      </c>
      <c r="M14" s="1633" t="s">
        <v>2169</v>
      </c>
      <c r="O14" s="1641"/>
    </row>
    <row r="15" spans="1:15" s="399" customFormat="1" ht="24" customHeight="1">
      <c r="A15" s="366" t="s">
        <v>14</v>
      </c>
      <c r="B15" s="1639">
        <f t="shared" si="0"/>
        <v>1913</v>
      </c>
      <c r="C15" s="1638">
        <v>933</v>
      </c>
      <c r="D15" s="1638">
        <v>80</v>
      </c>
      <c r="E15" s="1638">
        <v>2</v>
      </c>
      <c r="F15" s="1638">
        <v>23</v>
      </c>
      <c r="G15" s="1638">
        <v>65</v>
      </c>
      <c r="H15" s="1638">
        <v>240</v>
      </c>
      <c r="I15" s="1638">
        <v>48</v>
      </c>
      <c r="J15" s="1638">
        <v>132</v>
      </c>
      <c r="K15" s="1638">
        <v>98</v>
      </c>
      <c r="L15" s="1638">
        <v>292</v>
      </c>
      <c r="M15" s="1638" t="s">
        <v>2169</v>
      </c>
      <c r="O15" s="1630"/>
    </row>
    <row r="16" spans="1:15" s="399" customFormat="1" ht="24" customHeight="1">
      <c r="A16" s="366" t="s">
        <v>13</v>
      </c>
      <c r="B16" s="1639">
        <f t="shared" si="0"/>
        <v>1878</v>
      </c>
      <c r="C16" s="1638">
        <v>910</v>
      </c>
      <c r="D16" s="1638">
        <v>84</v>
      </c>
      <c r="E16" s="1638">
        <v>2</v>
      </c>
      <c r="F16" s="1638">
        <v>23</v>
      </c>
      <c r="G16" s="1638">
        <v>62</v>
      </c>
      <c r="H16" s="1638">
        <v>234</v>
      </c>
      <c r="I16" s="1638">
        <v>46</v>
      </c>
      <c r="J16" s="1638">
        <v>118</v>
      </c>
      <c r="K16" s="1638">
        <v>95</v>
      </c>
      <c r="L16" s="1638">
        <v>304</v>
      </c>
      <c r="M16" s="1638" t="s">
        <v>2169</v>
      </c>
      <c r="N16" s="399">
        <f t="shared" ref="N16:N27" si="1">SUM(C16:M16)</f>
        <v>1878</v>
      </c>
      <c r="O16" s="1640"/>
    </row>
    <row r="17" spans="1:15" s="399" customFormat="1" ht="24" customHeight="1">
      <c r="A17" s="366" t="s">
        <v>12</v>
      </c>
      <c r="B17" s="1639">
        <f t="shared" si="0"/>
        <v>1842</v>
      </c>
      <c r="C17" s="1638">
        <v>890</v>
      </c>
      <c r="D17" s="1638">
        <v>92</v>
      </c>
      <c r="E17" s="1638">
        <v>2</v>
      </c>
      <c r="F17" s="1638">
        <v>22</v>
      </c>
      <c r="G17" s="1638">
        <v>61</v>
      </c>
      <c r="H17" s="1638">
        <v>228</v>
      </c>
      <c r="I17" s="1638">
        <v>46</v>
      </c>
      <c r="J17" s="1638">
        <v>107</v>
      </c>
      <c r="K17" s="1638">
        <v>91</v>
      </c>
      <c r="L17" s="1638">
        <v>303</v>
      </c>
      <c r="M17" s="1638" t="s">
        <v>2169</v>
      </c>
      <c r="N17" s="399">
        <f t="shared" si="1"/>
        <v>1842</v>
      </c>
      <c r="O17" s="1630"/>
    </row>
    <row r="18" spans="1:15" s="399" customFormat="1" ht="24" customHeight="1">
      <c r="A18" s="366" t="s">
        <v>11</v>
      </c>
      <c r="B18" s="1635">
        <f t="shared" si="0"/>
        <v>1819</v>
      </c>
      <c r="C18" s="1633">
        <v>871</v>
      </c>
      <c r="D18" s="1633">
        <v>95</v>
      </c>
      <c r="E18" s="1633">
        <v>3</v>
      </c>
      <c r="F18" s="1633">
        <v>22</v>
      </c>
      <c r="G18" s="1633">
        <v>60</v>
      </c>
      <c r="H18" s="1633">
        <v>227</v>
      </c>
      <c r="I18" s="1633">
        <v>45</v>
      </c>
      <c r="J18" s="1633">
        <v>101</v>
      </c>
      <c r="K18" s="1633">
        <v>91</v>
      </c>
      <c r="L18" s="1633">
        <v>304</v>
      </c>
      <c r="M18" s="1633" t="s">
        <v>2169</v>
      </c>
      <c r="N18" s="399">
        <f t="shared" si="1"/>
        <v>1819</v>
      </c>
      <c r="O18" s="1630"/>
    </row>
    <row r="19" spans="1:15" s="399" customFormat="1" ht="24" customHeight="1">
      <c r="A19" s="366" t="s">
        <v>10</v>
      </c>
      <c r="B19" s="1635">
        <f t="shared" si="0"/>
        <v>1782</v>
      </c>
      <c r="C19" s="1633">
        <v>858</v>
      </c>
      <c r="D19" s="1633">
        <v>93</v>
      </c>
      <c r="E19" s="1633">
        <v>3</v>
      </c>
      <c r="F19" s="1633">
        <v>20</v>
      </c>
      <c r="G19" s="1633">
        <v>60</v>
      </c>
      <c r="H19" s="1633">
        <v>220</v>
      </c>
      <c r="I19" s="1633">
        <v>41</v>
      </c>
      <c r="J19" s="1633">
        <v>94</v>
      </c>
      <c r="K19" s="1633">
        <v>88</v>
      </c>
      <c r="L19" s="1633">
        <v>305</v>
      </c>
      <c r="M19" s="1633" t="s">
        <v>2169</v>
      </c>
      <c r="N19" s="399">
        <f t="shared" si="1"/>
        <v>1782</v>
      </c>
      <c r="O19" s="1630"/>
    </row>
    <row r="20" spans="1:15" s="399" customFormat="1" ht="24" customHeight="1">
      <c r="A20" s="366" t="s">
        <v>9</v>
      </c>
      <c r="B20" s="1635">
        <f t="shared" si="0"/>
        <v>1761</v>
      </c>
      <c r="C20" s="1633">
        <v>856</v>
      </c>
      <c r="D20" s="1633">
        <v>92</v>
      </c>
      <c r="E20" s="1633">
        <v>0</v>
      </c>
      <c r="F20" s="1633">
        <v>18</v>
      </c>
      <c r="G20" s="1633">
        <v>59</v>
      </c>
      <c r="H20" s="1633">
        <v>219</v>
      </c>
      <c r="I20" s="1633">
        <v>41</v>
      </c>
      <c r="J20" s="1633">
        <v>87</v>
      </c>
      <c r="K20" s="1633">
        <v>86</v>
      </c>
      <c r="L20" s="1633">
        <v>303</v>
      </c>
      <c r="M20" s="1633" t="s">
        <v>2169</v>
      </c>
      <c r="N20" s="399">
        <f t="shared" si="1"/>
        <v>1761</v>
      </c>
      <c r="O20" s="1630"/>
    </row>
    <row r="21" spans="1:15" s="399" customFormat="1" ht="24" customHeight="1">
      <c r="A21" s="366" t="s">
        <v>8</v>
      </c>
      <c r="B21" s="1637">
        <f t="shared" si="0"/>
        <v>1748</v>
      </c>
      <c r="C21" s="1636">
        <v>854</v>
      </c>
      <c r="D21" s="1636">
        <v>92</v>
      </c>
      <c r="E21" s="1636">
        <v>0</v>
      </c>
      <c r="F21" s="1636">
        <v>20</v>
      </c>
      <c r="G21" s="1636">
        <v>58</v>
      </c>
      <c r="H21" s="1636">
        <v>216</v>
      </c>
      <c r="I21" s="1636">
        <v>41</v>
      </c>
      <c r="J21" s="1636">
        <v>80</v>
      </c>
      <c r="K21" s="1636">
        <v>83</v>
      </c>
      <c r="L21" s="1636">
        <v>304</v>
      </c>
      <c r="M21" s="1636" t="s">
        <v>2169</v>
      </c>
      <c r="N21" s="399">
        <f t="shared" si="1"/>
        <v>1748</v>
      </c>
      <c r="O21" s="1630"/>
    </row>
    <row r="22" spans="1:15" s="399" customFormat="1" ht="24" customHeight="1">
      <c r="A22" s="1634" t="s">
        <v>7</v>
      </c>
      <c r="B22" s="1635">
        <v>1742</v>
      </c>
      <c r="C22" s="1633">
        <v>859</v>
      </c>
      <c r="D22" s="1633">
        <v>89</v>
      </c>
      <c r="E22" s="1633">
        <v>0</v>
      </c>
      <c r="F22" s="1633">
        <v>22</v>
      </c>
      <c r="G22" s="1633">
        <v>58</v>
      </c>
      <c r="H22" s="1633">
        <v>213</v>
      </c>
      <c r="I22" s="1633">
        <v>38</v>
      </c>
      <c r="J22" s="1633">
        <v>74</v>
      </c>
      <c r="K22" s="1633">
        <v>83</v>
      </c>
      <c r="L22" s="1633">
        <v>306</v>
      </c>
      <c r="M22" s="1633" t="s">
        <v>2169</v>
      </c>
      <c r="N22" s="399">
        <f t="shared" si="1"/>
        <v>1742</v>
      </c>
      <c r="O22" s="1630"/>
    </row>
    <row r="23" spans="1:15" s="399" customFormat="1" ht="24" customHeight="1">
      <c r="A23" s="1634" t="s">
        <v>6</v>
      </c>
      <c r="B23" s="1633">
        <v>1737</v>
      </c>
      <c r="C23" s="1633">
        <v>849</v>
      </c>
      <c r="D23" s="1633">
        <v>89</v>
      </c>
      <c r="E23" s="1633">
        <v>0</v>
      </c>
      <c r="F23" s="1633">
        <v>26</v>
      </c>
      <c r="G23" s="1633">
        <v>59</v>
      </c>
      <c r="H23" s="1633">
        <v>222</v>
      </c>
      <c r="I23" s="1633">
        <v>37</v>
      </c>
      <c r="J23" s="1633">
        <v>68</v>
      </c>
      <c r="K23" s="1633">
        <v>82</v>
      </c>
      <c r="L23" s="1633">
        <v>305</v>
      </c>
      <c r="M23" s="1633" t="s">
        <v>2169</v>
      </c>
      <c r="N23" s="399">
        <f t="shared" si="1"/>
        <v>1737</v>
      </c>
      <c r="O23" s="1630"/>
    </row>
    <row r="24" spans="1:15" s="399" customFormat="1" ht="24" customHeight="1">
      <c r="A24" s="1634" t="s">
        <v>5</v>
      </c>
      <c r="B24" s="1633">
        <v>1734</v>
      </c>
      <c r="C24" s="1633">
        <v>848</v>
      </c>
      <c r="D24" s="1633">
        <v>88</v>
      </c>
      <c r="E24" s="1633">
        <v>0</v>
      </c>
      <c r="F24" s="1633">
        <v>26</v>
      </c>
      <c r="G24" s="1633">
        <v>61</v>
      </c>
      <c r="H24" s="1633">
        <v>225</v>
      </c>
      <c r="I24" s="1633">
        <v>35</v>
      </c>
      <c r="J24" s="1633">
        <v>63</v>
      </c>
      <c r="K24" s="1633">
        <v>82</v>
      </c>
      <c r="L24" s="1633">
        <v>306</v>
      </c>
      <c r="M24" s="1633" t="s">
        <v>2169</v>
      </c>
      <c r="N24" s="399">
        <f t="shared" si="1"/>
        <v>1734</v>
      </c>
      <c r="O24" s="1630"/>
    </row>
    <row r="25" spans="1:15" s="399" customFormat="1" ht="24" customHeight="1">
      <c r="A25" s="1634" t="s">
        <v>4</v>
      </c>
      <c r="B25" s="1633">
        <v>1731</v>
      </c>
      <c r="C25" s="1633">
        <v>853</v>
      </c>
      <c r="D25" s="1633">
        <v>88</v>
      </c>
      <c r="E25" s="1633">
        <v>0</v>
      </c>
      <c r="F25" s="1633">
        <v>27</v>
      </c>
      <c r="G25" s="1633">
        <v>59</v>
      </c>
      <c r="H25" s="1633">
        <v>226</v>
      </c>
      <c r="I25" s="1633">
        <v>33</v>
      </c>
      <c r="J25" s="1633">
        <v>59</v>
      </c>
      <c r="K25" s="1633">
        <v>80</v>
      </c>
      <c r="L25" s="1633">
        <v>306</v>
      </c>
      <c r="M25" s="1633" t="s">
        <v>2169</v>
      </c>
      <c r="N25" s="399">
        <f t="shared" si="1"/>
        <v>1731</v>
      </c>
      <c r="O25" s="1630"/>
    </row>
    <row r="26" spans="1:15" s="399" customFormat="1" ht="24" customHeight="1">
      <c r="A26" s="1634" t="s">
        <v>3</v>
      </c>
      <c r="B26" s="1633">
        <v>1755</v>
      </c>
      <c r="C26" s="1633">
        <v>871</v>
      </c>
      <c r="D26" s="1633">
        <v>84</v>
      </c>
      <c r="E26" s="1633">
        <v>0</v>
      </c>
      <c r="F26" s="1633">
        <v>29</v>
      </c>
      <c r="G26" s="1633">
        <v>63</v>
      </c>
      <c r="H26" s="1633">
        <v>235</v>
      </c>
      <c r="I26" s="1633">
        <v>31</v>
      </c>
      <c r="J26" s="1633">
        <v>54</v>
      </c>
      <c r="K26" s="1633">
        <v>82</v>
      </c>
      <c r="L26" s="1633">
        <v>305</v>
      </c>
      <c r="M26" s="1633">
        <v>1</v>
      </c>
      <c r="N26" s="399">
        <f t="shared" si="1"/>
        <v>1755</v>
      </c>
      <c r="O26" s="1630"/>
    </row>
    <row r="27" spans="1:15" s="399" customFormat="1" ht="24" customHeight="1">
      <c r="A27" s="1634" t="s">
        <v>2</v>
      </c>
      <c r="B27" s="1633">
        <v>1861</v>
      </c>
      <c r="C27" s="1633">
        <v>945</v>
      </c>
      <c r="D27" s="1633">
        <v>85</v>
      </c>
      <c r="E27" s="1633">
        <v>0</v>
      </c>
      <c r="F27" s="1633">
        <v>36</v>
      </c>
      <c r="G27" s="1633">
        <v>67</v>
      </c>
      <c r="H27" s="1633">
        <v>243</v>
      </c>
      <c r="I27" s="1633">
        <v>31</v>
      </c>
      <c r="J27" s="1633">
        <v>50</v>
      </c>
      <c r="K27" s="1633">
        <v>80</v>
      </c>
      <c r="L27" s="1633">
        <v>323</v>
      </c>
      <c r="M27" s="1633">
        <v>1</v>
      </c>
      <c r="N27" s="399">
        <f t="shared" si="1"/>
        <v>1861</v>
      </c>
      <c r="O27" s="1630"/>
    </row>
    <row r="28" spans="1:15" s="399" customFormat="1" ht="24" customHeight="1">
      <c r="A28" s="1634" t="s">
        <v>914</v>
      </c>
      <c r="B28" s="1633">
        <v>1926</v>
      </c>
      <c r="C28" s="1633">
        <v>990</v>
      </c>
      <c r="D28" s="1633">
        <v>88</v>
      </c>
      <c r="E28" s="1633">
        <v>0</v>
      </c>
      <c r="F28" s="1633">
        <v>37</v>
      </c>
      <c r="G28" s="1633">
        <v>70</v>
      </c>
      <c r="H28" s="1633">
        <v>260</v>
      </c>
      <c r="I28" s="1633">
        <v>32</v>
      </c>
      <c r="J28" s="1633">
        <v>49</v>
      </c>
      <c r="K28" s="1633">
        <v>79</v>
      </c>
      <c r="L28" s="1633">
        <v>320</v>
      </c>
      <c r="M28" s="1633">
        <v>1</v>
      </c>
      <c r="O28" s="1630"/>
    </row>
    <row r="29" spans="1:15" s="399" customFormat="1" ht="24" customHeight="1" thickBot="1">
      <c r="A29" s="1632" t="s">
        <v>0</v>
      </c>
      <c r="B29" s="1631">
        <v>1936</v>
      </c>
      <c r="C29" s="1631">
        <v>967</v>
      </c>
      <c r="D29" s="1631">
        <v>84</v>
      </c>
      <c r="E29" s="1631">
        <v>0</v>
      </c>
      <c r="F29" s="1631">
        <v>36</v>
      </c>
      <c r="G29" s="1631">
        <v>70</v>
      </c>
      <c r="H29" s="1631">
        <v>266</v>
      </c>
      <c r="I29" s="1631">
        <v>55</v>
      </c>
      <c r="J29" s="1631">
        <v>46</v>
      </c>
      <c r="K29" s="1631">
        <v>91</v>
      </c>
      <c r="L29" s="1631">
        <v>320</v>
      </c>
      <c r="M29" s="1631">
        <v>1</v>
      </c>
      <c r="N29" s="399">
        <f>SUM(C29:M29)</f>
        <v>1936</v>
      </c>
      <c r="O29" s="1630"/>
    </row>
    <row r="30" spans="1:15" ht="22.5" customHeight="1">
      <c r="A30" s="308"/>
      <c r="B30" s="308"/>
      <c r="C30" s="308"/>
      <c r="D30" s="308"/>
      <c r="E30" s="308"/>
      <c r="F30" s="308"/>
      <c r="H30" s="308"/>
      <c r="I30" s="308"/>
      <c r="M30" s="399" t="s">
        <v>2168</v>
      </c>
    </row>
    <row r="31" spans="1:15" ht="18" customHeight="1">
      <c r="A31" s="308"/>
      <c r="C31" s="308"/>
      <c r="D31" s="308"/>
      <c r="E31" s="308"/>
      <c r="F31" s="308"/>
      <c r="G31" s="308"/>
      <c r="H31" s="308"/>
      <c r="I31" s="308"/>
      <c r="K31" s="308"/>
    </row>
    <row r="32" spans="1:15" ht="18" customHeight="1">
      <c r="A32" s="308"/>
      <c r="B32" s="308"/>
      <c r="C32" s="308"/>
      <c r="D32" s="308"/>
      <c r="E32" s="308"/>
      <c r="F32" s="308"/>
      <c r="G32" s="308"/>
      <c r="H32" s="308"/>
      <c r="I32" s="308"/>
      <c r="J32" s="308"/>
      <c r="K32" s="308"/>
    </row>
    <row r="33" ht="18" customHeight="1"/>
    <row r="34" ht="18" customHeight="1"/>
    <row r="35" ht="18" customHeight="1"/>
    <row r="36" ht="18" customHeight="1"/>
  </sheetData>
  <phoneticPr fontId="3"/>
  <printOptions horizontalCentered="1"/>
  <pageMargins left="0.98425196850393704" right="0.98425196850393704" top="1.1811023622047245" bottom="1.1811023622047245" header="0.51181102362204722" footer="0.51181102362204722"/>
  <pageSetup paperSize="9" scale="5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AC544-A1F2-49B1-BD37-9E0B6BBB3F69}">
  <dimension ref="A1:U312"/>
  <sheetViews>
    <sheetView view="pageBreakPreview" zoomScaleNormal="100" zoomScaleSheetLayoutView="100" workbookViewId="0">
      <pane ySplit="5" topLeftCell="A6" activePane="bottomLeft" state="frozen"/>
      <selection pane="bottomLeft"/>
    </sheetView>
  </sheetViews>
  <sheetFormatPr defaultColWidth="8.5" defaultRowHeight="18" customHeight="1"/>
  <cols>
    <col min="1" max="19" width="8.875" style="1" customWidth="1"/>
    <col min="20" max="20" width="12.625" style="1" customWidth="1"/>
    <col min="21" max="21" width="1.625" style="1" customWidth="1"/>
    <col min="22" max="16384" width="8.5" style="1"/>
  </cols>
  <sheetData>
    <row r="1" spans="1:21" s="9" customFormat="1" ht="13.5">
      <c r="A1" s="9" t="s">
        <v>417</v>
      </c>
    </row>
    <row r="2" spans="1:21" ht="18.95" customHeight="1">
      <c r="A2" s="1" t="s">
        <v>416</v>
      </c>
      <c r="P2" s="76"/>
      <c r="Q2" s="76"/>
      <c r="R2" s="76"/>
      <c r="S2" s="76"/>
    </row>
    <row r="3" spans="1:21" ht="18.95" customHeight="1">
      <c r="A3" s="1" t="s">
        <v>415</v>
      </c>
      <c r="P3" s="76"/>
      <c r="Q3" s="76"/>
      <c r="R3" s="76"/>
      <c r="S3" s="76"/>
    </row>
    <row r="4" spans="1:21" ht="18.95" customHeight="1">
      <c r="P4" s="76"/>
      <c r="Q4" s="76"/>
      <c r="R4" s="76"/>
      <c r="S4" s="76"/>
    </row>
    <row r="5" spans="1:21" ht="18.95" customHeight="1">
      <c r="A5" s="77" t="s">
        <v>26</v>
      </c>
      <c r="B5" s="77" t="s">
        <v>348</v>
      </c>
      <c r="C5" s="77" t="s">
        <v>414</v>
      </c>
      <c r="D5" s="77" t="s">
        <v>413</v>
      </c>
      <c r="P5" s="76"/>
      <c r="Q5" s="76"/>
      <c r="R5" s="76"/>
      <c r="S5" s="76"/>
    </row>
    <row r="6" spans="1:21" s="66" customFormat="1" ht="18.95" customHeight="1">
      <c r="A6" s="61" t="s">
        <v>412</v>
      </c>
      <c r="B6" s="61" t="s">
        <v>134</v>
      </c>
      <c r="C6" s="27">
        <v>10896</v>
      </c>
      <c r="D6" s="27">
        <v>2423</v>
      </c>
      <c r="U6" s="75"/>
    </row>
    <row r="7" spans="1:21" s="66" customFormat="1" ht="18.95" customHeight="1">
      <c r="A7" s="61" t="s">
        <v>411</v>
      </c>
      <c r="B7" s="61" t="s">
        <v>134</v>
      </c>
      <c r="C7" s="27">
        <v>10992</v>
      </c>
      <c r="D7" s="27">
        <v>2448</v>
      </c>
    </row>
    <row r="8" spans="1:21" s="66" customFormat="1" ht="18.95" customHeight="1">
      <c r="A8" s="61" t="s">
        <v>410</v>
      </c>
      <c r="B8" s="61" t="s">
        <v>134</v>
      </c>
      <c r="C8" s="27">
        <v>11388</v>
      </c>
      <c r="D8" s="27">
        <v>2527</v>
      </c>
    </row>
    <row r="9" spans="1:21" s="66" customFormat="1" ht="18.95" customHeight="1">
      <c r="A9" s="61" t="s">
        <v>409</v>
      </c>
      <c r="B9" s="61" t="s">
        <v>134</v>
      </c>
      <c r="C9" s="27">
        <v>11427</v>
      </c>
      <c r="D9" s="27">
        <v>2554</v>
      </c>
    </row>
    <row r="10" spans="1:21" s="66" customFormat="1" ht="18.95" customHeight="1">
      <c r="A10" s="61" t="s">
        <v>408</v>
      </c>
      <c r="B10" s="61" t="s">
        <v>134</v>
      </c>
      <c r="C10" s="27">
        <v>11253</v>
      </c>
      <c r="D10" s="27">
        <v>2563</v>
      </c>
    </row>
    <row r="11" spans="1:21" s="66" customFormat="1" ht="18.95" customHeight="1">
      <c r="A11" s="61" t="s">
        <v>407</v>
      </c>
      <c r="B11" s="61" t="s">
        <v>134</v>
      </c>
      <c r="C11" s="27">
        <v>11488</v>
      </c>
      <c r="D11" s="27">
        <v>2662</v>
      </c>
      <c r="U11" s="74"/>
    </row>
    <row r="12" spans="1:21" s="66" customFormat="1" ht="18.95" customHeight="1">
      <c r="A12" s="61" t="s">
        <v>406</v>
      </c>
      <c r="B12" s="61" t="s">
        <v>134</v>
      </c>
      <c r="C12" s="27">
        <v>11728</v>
      </c>
      <c r="D12" s="27">
        <v>2801</v>
      </c>
    </row>
    <row r="13" spans="1:21" s="66" customFormat="1" ht="18.95" customHeight="1">
      <c r="A13" s="61" t="s">
        <v>405</v>
      </c>
      <c r="B13" s="61" t="s">
        <v>134</v>
      </c>
      <c r="C13" s="27">
        <v>11970</v>
      </c>
      <c r="D13" s="27">
        <v>2936</v>
      </c>
    </row>
    <row r="14" spans="1:21" s="66" customFormat="1" ht="18.95" customHeight="1">
      <c r="A14" s="61" t="s">
        <v>404</v>
      </c>
      <c r="B14" s="61" t="s">
        <v>134</v>
      </c>
      <c r="C14" s="27">
        <v>12217</v>
      </c>
      <c r="D14" s="27">
        <v>3090</v>
      </c>
    </row>
    <row r="15" spans="1:21" s="66" customFormat="1" ht="18.95" customHeight="1">
      <c r="A15" s="61" t="s">
        <v>403</v>
      </c>
      <c r="B15" s="61" t="s">
        <v>134</v>
      </c>
      <c r="C15" s="27">
        <v>12608</v>
      </c>
      <c r="D15" s="27">
        <v>3325</v>
      </c>
    </row>
    <row r="16" spans="1:21" s="66" customFormat="1" ht="18.95" customHeight="1">
      <c r="A16" s="61" t="s">
        <v>402</v>
      </c>
      <c r="B16" s="61" t="s">
        <v>134</v>
      </c>
      <c r="C16" s="27">
        <v>12840</v>
      </c>
      <c r="D16" s="27">
        <v>3453</v>
      </c>
    </row>
    <row r="17" spans="1:20" s="66" customFormat="1" ht="18.95" customHeight="1">
      <c r="A17" s="61" t="s">
        <v>401</v>
      </c>
      <c r="B17" s="61" t="s">
        <v>134</v>
      </c>
      <c r="C17" s="27">
        <v>12978</v>
      </c>
      <c r="D17" s="27">
        <v>3510</v>
      </c>
    </row>
    <row r="18" spans="1:20" s="66" customFormat="1" ht="18.95" customHeight="1">
      <c r="A18" s="61" t="s">
        <v>400</v>
      </c>
      <c r="B18" s="61" t="s">
        <v>134</v>
      </c>
      <c r="C18" s="27">
        <v>13144</v>
      </c>
      <c r="D18" s="27">
        <v>3634</v>
      </c>
    </row>
    <row r="19" spans="1:20" s="66" customFormat="1" ht="18.95" customHeight="1">
      <c r="A19" s="61" t="s">
        <v>399</v>
      </c>
      <c r="B19" s="61" t="s">
        <v>134</v>
      </c>
      <c r="C19" s="27">
        <v>13283</v>
      </c>
      <c r="D19" s="27">
        <v>3649</v>
      </c>
    </row>
    <row r="20" spans="1:20" s="66" customFormat="1" ht="18.95" customHeight="1">
      <c r="A20" s="61" t="s">
        <v>398</v>
      </c>
      <c r="B20" s="61" t="s">
        <v>134</v>
      </c>
      <c r="C20" s="27">
        <v>13550</v>
      </c>
      <c r="D20" s="27">
        <v>3619</v>
      </c>
    </row>
    <row r="21" spans="1:20" s="66" customFormat="1" ht="18.95" customHeight="1">
      <c r="A21" s="61" t="s">
        <v>397</v>
      </c>
      <c r="B21" s="61" t="s">
        <v>134</v>
      </c>
      <c r="C21" s="27">
        <v>13598</v>
      </c>
      <c r="D21" s="27">
        <v>3665</v>
      </c>
    </row>
    <row r="22" spans="1:20" s="66" customFormat="1" ht="18.95" customHeight="1">
      <c r="A22" s="61" t="s">
        <v>396</v>
      </c>
      <c r="B22" s="61" t="s">
        <v>134</v>
      </c>
      <c r="C22" s="27">
        <v>13971</v>
      </c>
      <c r="D22" s="27">
        <v>3827</v>
      </c>
      <c r="T22" s="73"/>
    </row>
    <row r="23" spans="1:20" s="66" customFormat="1" ht="18.95" customHeight="1">
      <c r="A23" s="61" t="s">
        <v>395</v>
      </c>
      <c r="B23" s="61" t="s">
        <v>134</v>
      </c>
      <c r="C23" s="27">
        <v>14199</v>
      </c>
      <c r="D23" s="27">
        <v>3908</v>
      </c>
      <c r="T23" s="72"/>
    </row>
    <row r="24" spans="1:20" s="66" customFormat="1" ht="18.95" customHeight="1">
      <c r="A24" s="61" t="s">
        <v>394</v>
      </c>
      <c r="B24" s="61" t="s">
        <v>134</v>
      </c>
      <c r="C24" s="27">
        <v>14497</v>
      </c>
      <c r="D24" s="27">
        <v>4120</v>
      </c>
      <c r="T24" s="72"/>
    </row>
    <row r="25" spans="1:20" s="66" customFormat="1" ht="18.95" customHeight="1">
      <c r="A25" s="61" t="s">
        <v>393</v>
      </c>
      <c r="B25" s="61" t="s">
        <v>134</v>
      </c>
      <c r="C25" s="27">
        <v>14795</v>
      </c>
      <c r="D25" s="27">
        <v>4372</v>
      </c>
    </row>
    <row r="26" spans="1:20" s="66" customFormat="1" ht="18.95" customHeight="1">
      <c r="A26" s="61" t="s">
        <v>392</v>
      </c>
      <c r="B26" s="61" t="s">
        <v>134</v>
      </c>
      <c r="C26" s="27">
        <v>14966</v>
      </c>
      <c r="D26" s="27">
        <v>4505</v>
      </c>
    </row>
    <row r="27" spans="1:20" s="66" customFormat="1" ht="18.95" customHeight="1">
      <c r="A27" s="61" t="s">
        <v>391</v>
      </c>
      <c r="B27" s="61" t="s">
        <v>134</v>
      </c>
      <c r="C27" s="27">
        <v>15320</v>
      </c>
      <c r="D27" s="27">
        <v>4704</v>
      </c>
    </row>
    <row r="28" spans="1:20" s="66" customFormat="1" ht="18.95" customHeight="1">
      <c r="A28" s="61" t="s">
        <v>390</v>
      </c>
      <c r="B28" s="61" t="s">
        <v>134</v>
      </c>
      <c r="C28" s="27">
        <v>15447</v>
      </c>
      <c r="D28" s="27">
        <v>4814</v>
      </c>
    </row>
    <row r="29" spans="1:20" s="66" customFormat="1" ht="18.95" customHeight="1">
      <c r="A29" s="61" t="s">
        <v>389</v>
      </c>
      <c r="B29" s="61" t="s">
        <v>134</v>
      </c>
      <c r="C29" s="27">
        <v>15490</v>
      </c>
      <c r="D29" s="27">
        <v>4820</v>
      </c>
    </row>
    <row r="30" spans="1:20" s="66" customFormat="1" ht="18.95" customHeight="1">
      <c r="A30" s="61" t="s">
        <v>388</v>
      </c>
      <c r="B30" s="61" t="s">
        <v>134</v>
      </c>
      <c r="C30" s="27">
        <v>15388</v>
      </c>
      <c r="D30" s="27">
        <v>4867</v>
      </c>
    </row>
    <row r="31" spans="1:20" s="66" customFormat="1" ht="18.95" customHeight="1">
      <c r="A31" s="61" t="s">
        <v>387</v>
      </c>
      <c r="B31" s="61" t="s">
        <v>134</v>
      </c>
      <c r="C31" s="27">
        <v>15615</v>
      </c>
      <c r="D31" s="27">
        <v>5033</v>
      </c>
    </row>
    <row r="32" spans="1:20" s="66" customFormat="1" ht="18.95" customHeight="1">
      <c r="A32" s="61" t="s">
        <v>386</v>
      </c>
      <c r="B32" s="61" t="s">
        <v>134</v>
      </c>
      <c r="C32" s="27">
        <v>16079</v>
      </c>
      <c r="D32" s="27">
        <v>5336</v>
      </c>
    </row>
    <row r="33" spans="1:20" s="66" customFormat="1" ht="18.95" customHeight="1">
      <c r="A33" s="61" t="s">
        <v>385</v>
      </c>
      <c r="B33" s="61" t="s">
        <v>134</v>
      </c>
      <c r="C33" s="27">
        <v>16270</v>
      </c>
      <c r="D33" s="27">
        <v>5453</v>
      </c>
    </row>
    <row r="34" spans="1:20" s="66" customFormat="1" ht="18.95" customHeight="1">
      <c r="A34" s="61" t="s">
        <v>21</v>
      </c>
      <c r="B34" s="61" t="s">
        <v>134</v>
      </c>
      <c r="C34" s="27">
        <v>16596</v>
      </c>
      <c r="D34" s="27">
        <v>5671</v>
      </c>
    </row>
    <row r="35" spans="1:20" s="66" customFormat="1" ht="18.95" customHeight="1">
      <c r="A35" s="61" t="s">
        <v>384</v>
      </c>
      <c r="B35" s="61" t="s">
        <v>134</v>
      </c>
      <c r="C35" s="27">
        <v>17233</v>
      </c>
      <c r="D35" s="27">
        <v>5778</v>
      </c>
    </row>
    <row r="36" spans="1:20" s="66" customFormat="1" ht="18.95" customHeight="1">
      <c r="A36" s="61" t="s">
        <v>383</v>
      </c>
      <c r="B36" s="61" t="s">
        <v>134</v>
      </c>
      <c r="C36" s="27">
        <v>17419</v>
      </c>
      <c r="D36" s="27">
        <v>5874</v>
      </c>
    </row>
    <row r="37" spans="1:20" s="66" customFormat="1" ht="18.95" customHeight="1">
      <c r="A37" s="61" t="s">
        <v>18</v>
      </c>
      <c r="B37" s="61" t="s">
        <v>134</v>
      </c>
      <c r="C37" s="27">
        <v>17560</v>
      </c>
      <c r="D37" s="27">
        <v>5954</v>
      </c>
    </row>
    <row r="38" spans="1:20" s="66" customFormat="1" ht="18.95" customHeight="1">
      <c r="A38" s="61" t="s">
        <v>359</v>
      </c>
      <c r="B38" s="61" t="s">
        <v>134</v>
      </c>
      <c r="C38" s="27">
        <v>17871</v>
      </c>
      <c r="D38" s="27">
        <v>6104</v>
      </c>
    </row>
    <row r="39" spans="1:20" s="66" customFormat="1" ht="18.95" customHeight="1">
      <c r="A39" s="61" t="s">
        <v>358</v>
      </c>
      <c r="B39" s="61" t="s">
        <v>134</v>
      </c>
      <c r="C39" s="27">
        <v>18054</v>
      </c>
      <c r="D39" s="27">
        <v>6208</v>
      </c>
    </row>
    <row r="40" spans="1:20" s="66" customFormat="1" ht="18.95" customHeight="1">
      <c r="A40" s="61" t="s">
        <v>357</v>
      </c>
      <c r="B40" s="61" t="s">
        <v>134</v>
      </c>
      <c r="C40" s="27">
        <v>18576</v>
      </c>
      <c r="D40" s="27">
        <v>6612</v>
      </c>
    </row>
    <row r="41" spans="1:20" s="66" customFormat="1" ht="18.95" customHeight="1">
      <c r="A41" s="61" t="s">
        <v>356</v>
      </c>
      <c r="B41" s="61" t="s">
        <v>134</v>
      </c>
      <c r="C41" s="27">
        <v>18873</v>
      </c>
      <c r="D41" s="27">
        <v>6807</v>
      </c>
    </row>
    <row r="42" spans="1:20" s="70" customFormat="1" ht="18.95" customHeight="1">
      <c r="A42" s="61" t="s">
        <v>355</v>
      </c>
      <c r="B42" s="61" t="s">
        <v>134</v>
      </c>
      <c r="C42" s="62">
        <v>19116</v>
      </c>
      <c r="D42" s="62">
        <v>6971</v>
      </c>
    </row>
    <row r="43" spans="1:20" s="70" customFormat="1" ht="18.95" customHeight="1">
      <c r="A43" s="61" t="s">
        <v>12</v>
      </c>
      <c r="B43" s="61" t="s">
        <v>134</v>
      </c>
      <c r="C43" s="62">
        <v>19342</v>
      </c>
      <c r="D43" s="62">
        <v>7101</v>
      </c>
      <c r="T43" s="71"/>
    </row>
    <row r="44" spans="1:20" s="70" customFormat="1" ht="18.95" customHeight="1">
      <c r="A44" s="61" t="s">
        <v>11</v>
      </c>
      <c r="B44" s="61" t="s">
        <v>134</v>
      </c>
      <c r="C44" s="62">
        <v>19472</v>
      </c>
      <c r="D44" s="62">
        <v>7269</v>
      </c>
      <c r="T44" s="71"/>
    </row>
    <row r="45" spans="1:20" s="70" customFormat="1" ht="18.95" customHeight="1">
      <c r="A45" s="61" t="s">
        <v>10</v>
      </c>
      <c r="B45" s="61" t="s">
        <v>134</v>
      </c>
      <c r="C45" s="62">
        <v>19537</v>
      </c>
      <c r="D45" s="62">
        <v>7113</v>
      </c>
      <c r="T45" s="71"/>
    </row>
    <row r="46" spans="1:20" s="70" customFormat="1" ht="18.95" customHeight="1">
      <c r="A46" s="61" t="s">
        <v>9</v>
      </c>
      <c r="B46" s="61" t="s">
        <v>134</v>
      </c>
      <c r="C46" s="62">
        <v>19571</v>
      </c>
      <c r="D46" s="62">
        <v>7154</v>
      </c>
      <c r="T46" s="71"/>
    </row>
    <row r="47" spans="1:20" s="70" customFormat="1" ht="18.95" customHeight="1">
      <c r="A47" s="61" t="s">
        <v>8</v>
      </c>
      <c r="B47" s="61" t="s">
        <v>134</v>
      </c>
      <c r="C47" s="62">
        <v>19618</v>
      </c>
      <c r="D47" s="62">
        <v>7302</v>
      </c>
      <c r="T47" s="71"/>
    </row>
    <row r="48" spans="1:20" s="70" customFormat="1" ht="18.95" customHeight="1">
      <c r="A48" s="61" t="s">
        <v>7</v>
      </c>
      <c r="B48" s="61" t="s">
        <v>134</v>
      </c>
      <c r="C48" s="62">
        <v>19738</v>
      </c>
      <c r="D48" s="62">
        <v>7438</v>
      </c>
    </row>
    <row r="49" spans="1:20" s="70" customFormat="1" ht="18.95" customHeight="1">
      <c r="A49" s="61" t="s">
        <v>6</v>
      </c>
      <c r="B49" s="61" t="s">
        <v>134</v>
      </c>
      <c r="C49" s="62">
        <v>19806</v>
      </c>
      <c r="D49" s="62">
        <v>7561</v>
      </c>
    </row>
    <row r="50" spans="1:20" s="70" customFormat="1" ht="18.95" customHeight="1">
      <c r="A50" s="61" t="s">
        <v>5</v>
      </c>
      <c r="B50" s="61" t="s">
        <v>134</v>
      </c>
      <c r="C50" s="62">
        <v>19786</v>
      </c>
      <c r="D50" s="62">
        <v>7646</v>
      </c>
    </row>
    <row r="51" spans="1:20" s="70" customFormat="1" ht="18.95" customHeight="1">
      <c r="A51" s="61" t="s">
        <v>4</v>
      </c>
      <c r="B51" s="61" t="s">
        <v>134</v>
      </c>
      <c r="C51" s="62">
        <v>19943</v>
      </c>
      <c r="D51" s="62">
        <v>7830</v>
      </c>
    </row>
    <row r="52" spans="1:20" s="70" customFormat="1" ht="18.95" customHeight="1">
      <c r="A52" s="61" t="s">
        <v>3</v>
      </c>
      <c r="B52" s="61" t="s">
        <v>134</v>
      </c>
      <c r="C52" s="62">
        <v>19854</v>
      </c>
      <c r="D52" s="62">
        <v>7948</v>
      </c>
    </row>
    <row r="53" spans="1:20" s="70" customFormat="1" ht="18.95" customHeight="1">
      <c r="A53" s="61" t="s">
        <v>2</v>
      </c>
      <c r="B53" s="61" t="s">
        <v>134</v>
      </c>
      <c r="C53" s="62">
        <v>19980</v>
      </c>
      <c r="D53" s="62">
        <v>8143</v>
      </c>
    </row>
    <row r="54" spans="1:20" s="70" customFormat="1" ht="18.95" customHeight="1">
      <c r="A54" s="61" t="s">
        <v>1</v>
      </c>
      <c r="B54" s="61" t="s">
        <v>134</v>
      </c>
      <c r="C54" s="62">
        <v>19853</v>
      </c>
      <c r="D54" s="62">
        <v>8247</v>
      </c>
      <c r="E54" s="71"/>
      <c r="F54" s="71"/>
      <c r="G54" s="71"/>
      <c r="H54" s="71"/>
      <c r="I54" s="71"/>
      <c r="J54" s="71"/>
      <c r="K54" s="71"/>
      <c r="L54" s="71"/>
      <c r="M54" s="71"/>
      <c r="N54" s="71"/>
      <c r="O54" s="71"/>
      <c r="P54" s="71"/>
      <c r="Q54" s="71"/>
      <c r="R54" s="71"/>
      <c r="S54" s="71"/>
    </row>
    <row r="55" spans="1:20" s="70" customFormat="1" ht="18.95" customHeight="1">
      <c r="A55" s="61" t="s">
        <v>0</v>
      </c>
      <c r="B55" s="61" t="s">
        <v>134</v>
      </c>
      <c r="C55" s="59">
        <v>19986</v>
      </c>
      <c r="D55" s="59">
        <v>8499</v>
      </c>
      <c r="E55" s="71"/>
      <c r="F55" s="71"/>
      <c r="G55" s="71"/>
      <c r="H55" s="71"/>
      <c r="I55" s="71"/>
      <c r="J55" s="71"/>
      <c r="K55" s="71"/>
      <c r="L55" s="71"/>
      <c r="M55" s="71"/>
      <c r="N55" s="71"/>
      <c r="O55" s="71"/>
      <c r="P55" s="71"/>
      <c r="Q55" s="71"/>
      <c r="R55" s="71"/>
      <c r="S55" s="71"/>
    </row>
    <row r="56" spans="1:20" s="66" customFormat="1" ht="18.95" customHeight="1">
      <c r="A56" s="61" t="s">
        <v>412</v>
      </c>
      <c r="B56" s="64" t="s">
        <v>109</v>
      </c>
      <c r="C56" s="27">
        <v>10431</v>
      </c>
      <c r="D56" s="27">
        <v>2277</v>
      </c>
      <c r="E56" s="69"/>
      <c r="F56" s="69"/>
      <c r="G56" s="69"/>
      <c r="H56" s="69"/>
      <c r="I56" s="69"/>
      <c r="J56" s="69"/>
      <c r="K56" s="69"/>
      <c r="L56" s="69"/>
      <c r="M56" s="69"/>
      <c r="N56" s="69"/>
      <c r="O56" s="46"/>
      <c r="P56" s="46"/>
      <c r="Q56" s="46"/>
      <c r="R56" s="46"/>
      <c r="S56" s="46"/>
      <c r="T56" s="68"/>
    </row>
    <row r="57" spans="1:20" s="66" customFormat="1" ht="18.95" customHeight="1">
      <c r="A57" s="61" t="s">
        <v>411</v>
      </c>
      <c r="B57" s="64" t="s">
        <v>109</v>
      </c>
      <c r="C57" s="27">
        <v>10523</v>
      </c>
      <c r="D57" s="27">
        <v>2306</v>
      </c>
      <c r="E57" s="46"/>
      <c r="F57" s="46"/>
      <c r="G57" s="46"/>
      <c r="H57" s="46"/>
      <c r="I57" s="46"/>
      <c r="J57" s="46"/>
      <c r="K57" s="46"/>
      <c r="L57" s="46"/>
      <c r="M57" s="46"/>
      <c r="N57" s="46"/>
      <c r="R57" s="67"/>
      <c r="S57" s="67"/>
    </row>
    <row r="58" spans="1:20" s="66" customFormat="1" ht="16.5" customHeight="1">
      <c r="A58" s="61" t="s">
        <v>410</v>
      </c>
      <c r="B58" s="64" t="s">
        <v>109</v>
      </c>
      <c r="C58" s="27">
        <v>10699</v>
      </c>
      <c r="D58" s="27">
        <v>2334</v>
      </c>
      <c r="E58" s="46"/>
      <c r="F58" s="46"/>
      <c r="G58" s="46"/>
      <c r="H58" s="46"/>
      <c r="I58" s="46"/>
      <c r="J58" s="46"/>
      <c r="K58" s="46"/>
      <c r="L58" s="46"/>
      <c r="M58" s="46"/>
      <c r="N58" s="46"/>
    </row>
    <row r="59" spans="1:20" s="66" customFormat="1" ht="16.5" customHeight="1">
      <c r="A59" s="61" t="s">
        <v>409</v>
      </c>
      <c r="B59" s="64" t="s">
        <v>109</v>
      </c>
      <c r="C59" s="27">
        <v>10742</v>
      </c>
      <c r="D59" s="27">
        <v>2341</v>
      </c>
      <c r="E59" s="46"/>
      <c r="F59" s="46"/>
      <c r="G59" s="46"/>
      <c r="H59" s="46"/>
      <c r="I59" s="46"/>
      <c r="J59" s="46"/>
      <c r="K59" s="46"/>
      <c r="L59" s="46"/>
      <c r="M59" s="46"/>
      <c r="N59" s="46"/>
    </row>
    <row r="60" spans="1:20" s="66" customFormat="1" ht="16.5" customHeight="1">
      <c r="A60" s="61" t="s">
        <v>408</v>
      </c>
      <c r="B60" s="64" t="s">
        <v>109</v>
      </c>
      <c r="C60" s="27">
        <v>10898</v>
      </c>
      <c r="D60" s="27">
        <v>2417</v>
      </c>
      <c r="E60" s="46"/>
      <c r="F60" s="46"/>
      <c r="G60" s="46"/>
      <c r="H60" s="46"/>
      <c r="I60" s="46"/>
      <c r="J60" s="46"/>
      <c r="K60" s="46"/>
      <c r="L60" s="46"/>
      <c r="M60" s="46"/>
      <c r="N60" s="46"/>
    </row>
    <row r="61" spans="1:20" s="66" customFormat="1" ht="16.5" customHeight="1">
      <c r="A61" s="61" t="s">
        <v>407</v>
      </c>
      <c r="B61" s="64" t="s">
        <v>109</v>
      </c>
      <c r="C61" s="27">
        <v>10895</v>
      </c>
      <c r="D61" s="27">
        <v>2436</v>
      </c>
      <c r="E61" s="46"/>
      <c r="F61" s="46"/>
      <c r="G61" s="46"/>
      <c r="H61" s="46"/>
      <c r="I61" s="46"/>
      <c r="J61" s="46"/>
      <c r="K61" s="46"/>
      <c r="L61" s="46"/>
      <c r="M61" s="46"/>
      <c r="N61" s="46"/>
    </row>
    <row r="62" spans="1:20" s="66" customFormat="1" ht="16.5" customHeight="1">
      <c r="A62" s="61" t="s">
        <v>406</v>
      </c>
      <c r="B62" s="64" t="s">
        <v>109</v>
      </c>
      <c r="C62" s="27">
        <v>11042</v>
      </c>
      <c r="D62" s="27">
        <v>2467</v>
      </c>
      <c r="E62" s="46"/>
      <c r="F62" s="46"/>
      <c r="G62" s="46"/>
      <c r="H62" s="46"/>
      <c r="I62" s="46"/>
      <c r="J62" s="46"/>
      <c r="K62" s="46"/>
      <c r="L62" s="46"/>
      <c r="M62" s="46"/>
      <c r="N62" s="46"/>
    </row>
    <row r="63" spans="1:20" ht="18" customHeight="1">
      <c r="A63" s="61" t="s">
        <v>405</v>
      </c>
      <c r="B63" s="64" t="s">
        <v>109</v>
      </c>
      <c r="C63" s="27">
        <v>11482</v>
      </c>
      <c r="D63" s="27">
        <v>2559</v>
      </c>
    </row>
    <row r="64" spans="1:20" ht="18" customHeight="1">
      <c r="A64" s="61" t="s">
        <v>404</v>
      </c>
      <c r="B64" s="64" t="s">
        <v>109</v>
      </c>
      <c r="C64" s="27">
        <v>11611</v>
      </c>
      <c r="D64" s="27">
        <v>2587</v>
      </c>
    </row>
    <row r="65" spans="1:4" ht="18" customHeight="1">
      <c r="A65" s="61" t="s">
        <v>403</v>
      </c>
      <c r="B65" s="64" t="s">
        <v>109</v>
      </c>
      <c r="C65" s="27">
        <v>11473</v>
      </c>
      <c r="D65" s="27">
        <v>2575</v>
      </c>
    </row>
    <row r="66" spans="1:4" ht="18" customHeight="1">
      <c r="A66" s="61" t="s">
        <v>402</v>
      </c>
      <c r="B66" s="64" t="s">
        <v>109</v>
      </c>
      <c r="C66" s="27">
        <v>11525</v>
      </c>
      <c r="D66" s="27">
        <v>2593</v>
      </c>
    </row>
    <row r="67" spans="1:4" ht="18" customHeight="1">
      <c r="A67" s="61" t="s">
        <v>401</v>
      </c>
      <c r="B67" s="64" t="s">
        <v>109</v>
      </c>
      <c r="C67" s="27">
        <v>11849</v>
      </c>
      <c r="D67" s="27">
        <v>2679</v>
      </c>
    </row>
    <row r="68" spans="1:4" ht="18" customHeight="1">
      <c r="A68" s="61" t="s">
        <v>400</v>
      </c>
      <c r="B68" s="64" t="s">
        <v>109</v>
      </c>
      <c r="C68" s="27">
        <v>12003</v>
      </c>
      <c r="D68" s="27">
        <v>2737</v>
      </c>
    </row>
    <row r="69" spans="1:4" ht="18" customHeight="1">
      <c r="A69" s="61" t="s">
        <v>399</v>
      </c>
      <c r="B69" s="64" t="s">
        <v>109</v>
      </c>
      <c r="C69" s="27">
        <v>12135</v>
      </c>
      <c r="D69" s="27">
        <v>2776</v>
      </c>
    </row>
    <row r="70" spans="1:4" ht="18" customHeight="1">
      <c r="A70" s="61" t="s">
        <v>398</v>
      </c>
      <c r="B70" s="64" t="s">
        <v>109</v>
      </c>
      <c r="C70" s="27">
        <v>12365</v>
      </c>
      <c r="D70" s="27">
        <v>2843</v>
      </c>
    </row>
    <row r="71" spans="1:4" ht="18" customHeight="1">
      <c r="A71" s="61" t="s">
        <v>397</v>
      </c>
      <c r="B71" s="64" t="s">
        <v>109</v>
      </c>
      <c r="C71" s="27">
        <v>12484</v>
      </c>
      <c r="D71" s="27">
        <v>2915</v>
      </c>
    </row>
    <row r="72" spans="1:4" ht="18" customHeight="1">
      <c r="A72" s="61" t="s">
        <v>396</v>
      </c>
      <c r="B72" s="64" t="s">
        <v>109</v>
      </c>
      <c r="C72" s="27">
        <v>12508</v>
      </c>
      <c r="D72" s="27">
        <v>2934</v>
      </c>
    </row>
    <row r="73" spans="1:4" ht="18" customHeight="1">
      <c r="A73" s="61" t="s">
        <v>395</v>
      </c>
      <c r="B73" s="64" t="s">
        <v>109</v>
      </c>
      <c r="C73" s="27">
        <v>12637</v>
      </c>
      <c r="D73" s="27">
        <v>3004</v>
      </c>
    </row>
    <row r="74" spans="1:4" ht="18" customHeight="1">
      <c r="A74" s="61" t="s">
        <v>394</v>
      </c>
      <c r="B74" s="64" t="s">
        <v>109</v>
      </c>
      <c r="C74" s="27">
        <v>12776</v>
      </c>
      <c r="D74" s="27">
        <v>3071</v>
      </c>
    </row>
    <row r="75" spans="1:4" ht="18" customHeight="1">
      <c r="A75" s="61" t="s">
        <v>393</v>
      </c>
      <c r="B75" s="64" t="s">
        <v>109</v>
      </c>
      <c r="C75" s="27">
        <v>12876</v>
      </c>
      <c r="D75" s="27">
        <v>3121</v>
      </c>
    </row>
    <row r="76" spans="1:4" ht="18" customHeight="1">
      <c r="A76" s="61" t="s">
        <v>392</v>
      </c>
      <c r="B76" s="64" t="s">
        <v>109</v>
      </c>
      <c r="C76" s="27">
        <v>13148</v>
      </c>
      <c r="D76" s="27">
        <v>3340</v>
      </c>
    </row>
    <row r="77" spans="1:4" ht="18" customHeight="1">
      <c r="A77" s="61" t="s">
        <v>391</v>
      </c>
      <c r="B77" s="64" t="s">
        <v>109</v>
      </c>
      <c r="C77" s="27">
        <v>13203</v>
      </c>
      <c r="D77" s="27">
        <v>3409</v>
      </c>
    </row>
    <row r="78" spans="1:4" ht="18" customHeight="1">
      <c r="A78" s="61" t="s">
        <v>390</v>
      </c>
      <c r="B78" s="64" t="s">
        <v>109</v>
      </c>
      <c r="C78" s="27">
        <v>13258</v>
      </c>
      <c r="D78" s="27">
        <v>3489</v>
      </c>
    </row>
    <row r="79" spans="1:4" ht="18" customHeight="1">
      <c r="A79" s="61" t="s">
        <v>389</v>
      </c>
      <c r="B79" s="64" t="s">
        <v>109</v>
      </c>
      <c r="C79" s="27">
        <v>13321</v>
      </c>
      <c r="D79" s="27">
        <v>3544</v>
      </c>
    </row>
    <row r="80" spans="1:4" ht="18" customHeight="1">
      <c r="A80" s="61" t="s">
        <v>388</v>
      </c>
      <c r="B80" s="64" t="s">
        <v>109</v>
      </c>
      <c r="C80" s="27">
        <v>13282</v>
      </c>
      <c r="D80" s="27">
        <v>3475</v>
      </c>
    </row>
    <row r="81" spans="1:4" ht="18" customHeight="1">
      <c r="A81" s="61" t="s">
        <v>387</v>
      </c>
      <c r="B81" s="64" t="s">
        <v>109</v>
      </c>
      <c r="C81" s="27">
        <v>13276</v>
      </c>
      <c r="D81" s="27">
        <v>3492</v>
      </c>
    </row>
    <row r="82" spans="1:4" ht="18" customHeight="1">
      <c r="A82" s="61" t="s">
        <v>386</v>
      </c>
      <c r="B82" s="64" t="s">
        <v>109</v>
      </c>
      <c r="C82" s="27">
        <v>13356</v>
      </c>
      <c r="D82" s="27">
        <v>3556</v>
      </c>
    </row>
    <row r="83" spans="1:4" ht="18" customHeight="1">
      <c r="A83" s="61" t="s">
        <v>385</v>
      </c>
      <c r="B83" s="64" t="s">
        <v>109</v>
      </c>
      <c r="C83" s="27">
        <v>13217</v>
      </c>
      <c r="D83" s="27">
        <v>3550</v>
      </c>
    </row>
    <row r="84" spans="1:4" ht="18" customHeight="1">
      <c r="A84" s="61" t="s">
        <v>21</v>
      </c>
      <c r="B84" s="64" t="s">
        <v>109</v>
      </c>
      <c r="C84" s="27">
        <v>13182</v>
      </c>
      <c r="D84" s="27">
        <v>3585</v>
      </c>
    </row>
    <row r="85" spans="1:4" ht="18" customHeight="1">
      <c r="A85" s="61" t="s">
        <v>384</v>
      </c>
      <c r="B85" s="64" t="s">
        <v>109</v>
      </c>
      <c r="C85" s="27">
        <v>13356</v>
      </c>
      <c r="D85" s="27">
        <v>3678</v>
      </c>
    </row>
    <row r="86" spans="1:4" ht="18" customHeight="1">
      <c r="A86" s="61" t="s">
        <v>383</v>
      </c>
      <c r="B86" s="64" t="s">
        <v>109</v>
      </c>
      <c r="C86" s="27">
        <v>13543</v>
      </c>
      <c r="D86" s="27">
        <v>3804</v>
      </c>
    </row>
    <row r="87" spans="1:4" ht="18" customHeight="1">
      <c r="A87" s="61" t="s">
        <v>18</v>
      </c>
      <c r="B87" s="64" t="s">
        <v>109</v>
      </c>
      <c r="C87" s="27">
        <v>13698</v>
      </c>
      <c r="D87" s="27">
        <v>3899</v>
      </c>
    </row>
    <row r="88" spans="1:4" ht="18" customHeight="1">
      <c r="A88" s="61" t="s">
        <v>359</v>
      </c>
      <c r="B88" s="64" t="s">
        <v>109</v>
      </c>
      <c r="C88" s="27">
        <v>13907</v>
      </c>
      <c r="D88" s="27">
        <v>4032</v>
      </c>
    </row>
    <row r="89" spans="1:4" ht="18" customHeight="1">
      <c r="A89" s="61" t="s">
        <v>358</v>
      </c>
      <c r="B89" s="64" t="s">
        <v>109</v>
      </c>
      <c r="C89" s="27">
        <v>14064</v>
      </c>
      <c r="D89" s="27">
        <v>4122</v>
      </c>
    </row>
    <row r="90" spans="1:4" ht="18" customHeight="1">
      <c r="A90" s="61" t="s">
        <v>357</v>
      </c>
      <c r="B90" s="64" t="s">
        <v>109</v>
      </c>
      <c r="C90" s="27">
        <v>14370</v>
      </c>
      <c r="D90" s="27">
        <v>4282</v>
      </c>
    </row>
    <row r="91" spans="1:4" ht="18" customHeight="1">
      <c r="A91" s="61" t="s">
        <v>356</v>
      </c>
      <c r="B91" s="64" t="s">
        <v>109</v>
      </c>
      <c r="C91" s="27">
        <v>14779</v>
      </c>
      <c r="D91" s="27">
        <v>4525</v>
      </c>
    </row>
    <row r="92" spans="1:4" ht="18" customHeight="1">
      <c r="A92" s="61" t="s">
        <v>355</v>
      </c>
      <c r="B92" s="63" t="s">
        <v>109</v>
      </c>
      <c r="C92" s="62">
        <v>15230</v>
      </c>
      <c r="D92" s="62">
        <v>4774</v>
      </c>
    </row>
    <row r="93" spans="1:4" ht="18" customHeight="1">
      <c r="A93" s="61" t="s">
        <v>12</v>
      </c>
      <c r="B93" s="63" t="s">
        <v>109</v>
      </c>
      <c r="C93" s="62">
        <v>15563</v>
      </c>
      <c r="D93" s="62">
        <v>4940</v>
      </c>
    </row>
    <row r="94" spans="1:4" ht="18" customHeight="1">
      <c r="A94" s="61" t="s">
        <v>11</v>
      </c>
      <c r="B94" s="63" t="s">
        <v>109</v>
      </c>
      <c r="C94" s="62">
        <v>15856</v>
      </c>
      <c r="D94" s="62">
        <v>5154</v>
      </c>
    </row>
    <row r="95" spans="1:4" ht="18" customHeight="1">
      <c r="A95" s="61" t="s">
        <v>10</v>
      </c>
      <c r="B95" s="63" t="s">
        <v>109</v>
      </c>
      <c r="C95" s="62">
        <v>16052</v>
      </c>
      <c r="D95" s="62">
        <v>5061</v>
      </c>
    </row>
    <row r="96" spans="1:4" ht="18" customHeight="1">
      <c r="A96" s="61" t="s">
        <v>9</v>
      </c>
      <c r="B96" s="63" t="s">
        <v>109</v>
      </c>
      <c r="C96" s="62">
        <v>16090</v>
      </c>
      <c r="D96" s="62">
        <v>5152</v>
      </c>
    </row>
    <row r="97" spans="1:4" ht="18" customHeight="1">
      <c r="A97" s="61" t="s">
        <v>8</v>
      </c>
      <c r="B97" s="63" t="s">
        <v>109</v>
      </c>
      <c r="C97" s="62">
        <v>16280</v>
      </c>
      <c r="D97" s="62">
        <v>5319</v>
      </c>
    </row>
    <row r="98" spans="1:4" ht="18" customHeight="1">
      <c r="A98" s="61" t="s">
        <v>7</v>
      </c>
      <c r="B98" s="63" t="s">
        <v>109</v>
      </c>
      <c r="C98" s="62">
        <v>16572</v>
      </c>
      <c r="D98" s="62">
        <v>5472</v>
      </c>
    </row>
    <row r="99" spans="1:4" ht="18" customHeight="1">
      <c r="A99" s="61" t="s">
        <v>6</v>
      </c>
      <c r="B99" s="63" t="s">
        <v>109</v>
      </c>
      <c r="C99" s="62">
        <v>16238</v>
      </c>
      <c r="D99" s="62">
        <v>5404</v>
      </c>
    </row>
    <row r="100" spans="1:4" ht="18" customHeight="1">
      <c r="A100" s="61" t="s">
        <v>5</v>
      </c>
      <c r="B100" s="63" t="s">
        <v>109</v>
      </c>
      <c r="C100" s="62">
        <v>16348</v>
      </c>
      <c r="D100" s="62">
        <v>5503</v>
      </c>
    </row>
    <row r="101" spans="1:4" ht="18" customHeight="1">
      <c r="A101" s="61" t="s">
        <v>4</v>
      </c>
      <c r="B101" s="63" t="s">
        <v>109</v>
      </c>
      <c r="C101" s="62">
        <v>16324</v>
      </c>
      <c r="D101" s="62">
        <v>5603</v>
      </c>
    </row>
    <row r="102" spans="1:4" ht="18" customHeight="1">
      <c r="A102" s="61" t="s">
        <v>3</v>
      </c>
      <c r="B102" s="63" t="s">
        <v>109</v>
      </c>
      <c r="C102" s="62">
        <v>16210</v>
      </c>
      <c r="D102" s="62">
        <v>5669</v>
      </c>
    </row>
    <row r="103" spans="1:4" ht="18" customHeight="1">
      <c r="A103" s="61" t="s">
        <v>2</v>
      </c>
      <c r="B103" s="63" t="s">
        <v>109</v>
      </c>
      <c r="C103" s="62">
        <v>16188</v>
      </c>
      <c r="D103" s="62">
        <v>5783</v>
      </c>
    </row>
    <row r="104" spans="1:4" ht="18" customHeight="1">
      <c r="A104" s="61" t="s">
        <v>1</v>
      </c>
      <c r="B104" s="63" t="s">
        <v>109</v>
      </c>
      <c r="C104" s="62">
        <v>16001</v>
      </c>
      <c r="D104" s="62">
        <v>5829</v>
      </c>
    </row>
    <row r="105" spans="1:4" ht="18" customHeight="1">
      <c r="A105" s="61" t="s">
        <v>0</v>
      </c>
      <c r="B105" s="60" t="s">
        <v>109</v>
      </c>
      <c r="C105" s="27">
        <v>15958</v>
      </c>
      <c r="D105" s="27">
        <v>5957</v>
      </c>
    </row>
    <row r="106" spans="1:4" ht="18" customHeight="1">
      <c r="A106" s="61" t="s">
        <v>412</v>
      </c>
      <c r="B106" s="64" t="s">
        <v>218</v>
      </c>
      <c r="C106" s="27">
        <v>20295</v>
      </c>
      <c r="D106" s="27">
        <v>4554</v>
      </c>
    </row>
    <row r="107" spans="1:4" ht="18" customHeight="1">
      <c r="A107" s="61" t="s">
        <v>411</v>
      </c>
      <c r="B107" s="64" t="s">
        <v>218</v>
      </c>
      <c r="C107" s="27">
        <v>20521</v>
      </c>
      <c r="D107" s="27">
        <v>4670</v>
      </c>
    </row>
    <row r="108" spans="1:4" ht="18" customHeight="1">
      <c r="A108" s="61" t="s">
        <v>410</v>
      </c>
      <c r="B108" s="64" t="s">
        <v>218</v>
      </c>
      <c r="C108" s="27">
        <v>20806</v>
      </c>
      <c r="D108" s="27">
        <v>4816</v>
      </c>
    </row>
    <row r="109" spans="1:4" ht="18" customHeight="1">
      <c r="A109" s="61" t="s">
        <v>409</v>
      </c>
      <c r="B109" s="64" t="s">
        <v>218</v>
      </c>
      <c r="C109" s="27">
        <v>21205</v>
      </c>
      <c r="D109" s="27">
        <v>4988</v>
      </c>
    </row>
    <row r="110" spans="1:4" ht="18" customHeight="1">
      <c r="A110" s="61" t="s">
        <v>408</v>
      </c>
      <c r="B110" s="64" t="s">
        <v>218</v>
      </c>
      <c r="C110" s="27">
        <v>22225</v>
      </c>
      <c r="D110" s="27">
        <v>5100</v>
      </c>
    </row>
    <row r="111" spans="1:4" ht="18" customHeight="1">
      <c r="A111" s="61" t="s">
        <v>407</v>
      </c>
      <c r="B111" s="64" t="s">
        <v>218</v>
      </c>
      <c r="C111" s="27">
        <v>22747</v>
      </c>
      <c r="D111" s="27">
        <v>5338</v>
      </c>
    </row>
    <row r="112" spans="1:4" ht="18" customHeight="1">
      <c r="A112" s="61" t="s">
        <v>406</v>
      </c>
      <c r="B112" s="64" t="s">
        <v>218</v>
      </c>
      <c r="C112" s="27">
        <v>23242</v>
      </c>
      <c r="D112" s="27">
        <v>5545</v>
      </c>
    </row>
    <row r="113" spans="1:4" ht="18" customHeight="1">
      <c r="A113" s="61" t="s">
        <v>405</v>
      </c>
      <c r="B113" s="64" t="s">
        <v>218</v>
      </c>
      <c r="C113" s="27">
        <v>23916</v>
      </c>
      <c r="D113" s="27">
        <v>5814</v>
      </c>
    </row>
    <row r="114" spans="1:4" ht="18" customHeight="1">
      <c r="A114" s="61" t="s">
        <v>404</v>
      </c>
      <c r="B114" s="64" t="s">
        <v>218</v>
      </c>
      <c r="C114" s="27">
        <v>25936</v>
      </c>
      <c r="D114" s="27">
        <v>7004</v>
      </c>
    </row>
    <row r="115" spans="1:4" ht="18" customHeight="1">
      <c r="A115" s="61" t="s">
        <v>403</v>
      </c>
      <c r="B115" s="64" t="s">
        <v>218</v>
      </c>
      <c r="C115" s="27">
        <v>29405</v>
      </c>
      <c r="D115" s="27">
        <v>8455</v>
      </c>
    </row>
    <row r="116" spans="1:4" ht="18" customHeight="1">
      <c r="A116" s="61" t="s">
        <v>402</v>
      </c>
      <c r="B116" s="64" t="s">
        <v>218</v>
      </c>
      <c r="C116" s="27">
        <v>30932</v>
      </c>
      <c r="D116" s="27">
        <v>9519</v>
      </c>
    </row>
    <row r="117" spans="1:4" ht="18" customHeight="1">
      <c r="A117" s="61" t="s">
        <v>401</v>
      </c>
      <c r="B117" s="64" t="s">
        <v>218</v>
      </c>
      <c r="C117" s="27">
        <v>32422</v>
      </c>
      <c r="D117" s="27">
        <v>10205</v>
      </c>
    </row>
    <row r="118" spans="1:4" ht="18" customHeight="1">
      <c r="A118" s="61" t="s">
        <v>400</v>
      </c>
      <c r="B118" s="64" t="s">
        <v>218</v>
      </c>
      <c r="C118" s="27">
        <v>34089</v>
      </c>
      <c r="D118" s="27">
        <v>10944</v>
      </c>
    </row>
    <row r="119" spans="1:4" ht="18" customHeight="1">
      <c r="A119" s="61" t="s">
        <v>399</v>
      </c>
      <c r="B119" s="64" t="s">
        <v>218</v>
      </c>
      <c r="C119" s="27">
        <v>35530</v>
      </c>
      <c r="D119" s="27">
        <v>11613</v>
      </c>
    </row>
    <row r="120" spans="1:4" ht="18" customHeight="1">
      <c r="A120" s="61" t="s">
        <v>398</v>
      </c>
      <c r="B120" s="64" t="s">
        <v>218</v>
      </c>
      <c r="C120" s="27">
        <v>37387</v>
      </c>
      <c r="D120" s="27">
        <v>12109</v>
      </c>
    </row>
    <row r="121" spans="1:4" ht="18" customHeight="1">
      <c r="A121" s="61" t="s">
        <v>397</v>
      </c>
      <c r="B121" s="64" t="s">
        <v>218</v>
      </c>
      <c r="C121" s="27">
        <v>39223</v>
      </c>
      <c r="D121" s="27">
        <v>13105</v>
      </c>
    </row>
    <row r="122" spans="1:4" ht="18" customHeight="1">
      <c r="A122" s="61" t="s">
        <v>396</v>
      </c>
      <c r="B122" s="64" t="s">
        <v>218</v>
      </c>
      <c r="C122" s="27">
        <v>40468</v>
      </c>
      <c r="D122" s="27">
        <v>13677</v>
      </c>
    </row>
    <row r="123" spans="1:4" ht="18" customHeight="1">
      <c r="A123" s="61" t="s">
        <v>395</v>
      </c>
      <c r="B123" s="64" t="s">
        <v>218</v>
      </c>
      <c r="C123" s="27">
        <v>42067</v>
      </c>
      <c r="D123" s="27">
        <v>14341</v>
      </c>
    </row>
    <row r="124" spans="1:4" ht="18" customHeight="1">
      <c r="A124" s="61" t="s">
        <v>394</v>
      </c>
      <c r="B124" s="64" t="s">
        <v>218</v>
      </c>
      <c r="C124" s="27">
        <v>44225</v>
      </c>
      <c r="D124" s="27">
        <v>15428</v>
      </c>
    </row>
    <row r="125" spans="1:4" ht="18" customHeight="1">
      <c r="A125" s="61" t="s">
        <v>393</v>
      </c>
      <c r="B125" s="64" t="s">
        <v>218</v>
      </c>
      <c r="C125" s="27">
        <v>46445</v>
      </c>
      <c r="D125" s="27">
        <v>17277</v>
      </c>
    </row>
    <row r="126" spans="1:4" ht="18" customHeight="1">
      <c r="A126" s="61" t="s">
        <v>392</v>
      </c>
      <c r="B126" s="64" t="s">
        <v>218</v>
      </c>
      <c r="C126" s="27">
        <v>48710</v>
      </c>
      <c r="D126" s="27">
        <v>18498</v>
      </c>
    </row>
    <row r="127" spans="1:4" ht="18" customHeight="1">
      <c r="A127" s="61" t="s">
        <v>391</v>
      </c>
      <c r="B127" s="64" t="s">
        <v>218</v>
      </c>
      <c r="C127" s="27">
        <v>51313</v>
      </c>
      <c r="D127" s="27">
        <v>19846</v>
      </c>
    </row>
    <row r="128" spans="1:4" ht="18" customHeight="1">
      <c r="A128" s="61" t="s">
        <v>390</v>
      </c>
      <c r="B128" s="64" t="s">
        <v>218</v>
      </c>
      <c r="C128" s="27">
        <v>53618</v>
      </c>
      <c r="D128" s="27">
        <v>20985</v>
      </c>
    </row>
    <row r="129" spans="1:4" ht="18" customHeight="1">
      <c r="A129" s="61" t="s">
        <v>389</v>
      </c>
      <c r="B129" s="64" t="s">
        <v>218</v>
      </c>
      <c r="C129" s="27">
        <v>54971</v>
      </c>
      <c r="D129" s="27">
        <v>21489</v>
      </c>
    </row>
    <row r="130" spans="1:4" ht="18" customHeight="1">
      <c r="A130" s="61" t="s">
        <v>388</v>
      </c>
      <c r="B130" s="64" t="s">
        <v>218</v>
      </c>
      <c r="C130" s="27">
        <v>56290</v>
      </c>
      <c r="D130" s="27">
        <v>22407</v>
      </c>
    </row>
    <row r="131" spans="1:4" ht="18" customHeight="1">
      <c r="A131" s="61" t="s">
        <v>387</v>
      </c>
      <c r="B131" s="64" t="s">
        <v>218</v>
      </c>
      <c r="C131" s="27">
        <v>57759</v>
      </c>
      <c r="D131" s="27">
        <v>23140</v>
      </c>
    </row>
    <row r="132" spans="1:4" ht="18" customHeight="1">
      <c r="A132" s="61" t="s">
        <v>386</v>
      </c>
      <c r="B132" s="64" t="s">
        <v>218</v>
      </c>
      <c r="C132" s="27">
        <v>58990</v>
      </c>
      <c r="D132" s="27">
        <v>23685</v>
      </c>
    </row>
    <row r="133" spans="1:4" ht="18" customHeight="1">
      <c r="A133" s="61" t="s">
        <v>385</v>
      </c>
      <c r="B133" s="64" t="s">
        <v>218</v>
      </c>
      <c r="C133" s="27">
        <v>60406</v>
      </c>
      <c r="D133" s="27">
        <v>24301</v>
      </c>
    </row>
    <row r="134" spans="1:4" ht="18" customHeight="1">
      <c r="A134" s="61" t="s">
        <v>21</v>
      </c>
      <c r="B134" s="64" t="s">
        <v>218</v>
      </c>
      <c r="C134" s="27">
        <v>61618</v>
      </c>
      <c r="D134" s="27">
        <v>24854</v>
      </c>
    </row>
    <row r="135" spans="1:4" ht="18" customHeight="1">
      <c r="A135" s="61" t="s">
        <v>384</v>
      </c>
      <c r="B135" s="64" t="s">
        <v>218</v>
      </c>
      <c r="C135" s="27">
        <v>62908</v>
      </c>
      <c r="D135" s="27">
        <v>25896</v>
      </c>
    </row>
    <row r="136" spans="1:4" ht="18" customHeight="1">
      <c r="A136" s="61" t="s">
        <v>383</v>
      </c>
      <c r="B136" s="64" t="s">
        <v>218</v>
      </c>
      <c r="C136" s="27">
        <v>63929</v>
      </c>
      <c r="D136" s="27">
        <v>26502</v>
      </c>
    </row>
    <row r="137" spans="1:4" ht="18" customHeight="1">
      <c r="A137" s="61" t="s">
        <v>18</v>
      </c>
      <c r="B137" s="64" t="s">
        <v>218</v>
      </c>
      <c r="C137" s="27">
        <v>64969</v>
      </c>
      <c r="D137" s="27">
        <v>27073</v>
      </c>
    </row>
    <row r="138" spans="1:4" ht="18" customHeight="1">
      <c r="A138" s="61" t="s">
        <v>359</v>
      </c>
      <c r="B138" s="64" t="s">
        <v>218</v>
      </c>
      <c r="C138" s="27">
        <v>65832</v>
      </c>
      <c r="D138" s="27">
        <v>27677</v>
      </c>
    </row>
    <row r="139" spans="1:4" ht="18" customHeight="1">
      <c r="A139" s="61" t="s">
        <v>358</v>
      </c>
      <c r="B139" s="64" t="s">
        <v>218</v>
      </c>
      <c r="C139" s="27">
        <v>67200</v>
      </c>
      <c r="D139" s="27">
        <v>28666</v>
      </c>
    </row>
    <row r="140" spans="1:4" ht="18" customHeight="1">
      <c r="A140" s="61" t="s">
        <v>357</v>
      </c>
      <c r="B140" s="64" t="s">
        <v>218</v>
      </c>
      <c r="C140" s="27">
        <v>68781</v>
      </c>
      <c r="D140" s="27">
        <v>29987</v>
      </c>
    </row>
    <row r="141" spans="1:4" ht="18" customHeight="1">
      <c r="A141" s="61" t="s">
        <v>356</v>
      </c>
      <c r="B141" s="64" t="s">
        <v>218</v>
      </c>
      <c r="C141" s="27">
        <v>70337</v>
      </c>
      <c r="D141" s="27">
        <v>30920</v>
      </c>
    </row>
    <row r="142" spans="1:4" ht="18" customHeight="1">
      <c r="A142" s="61" t="s">
        <v>355</v>
      </c>
      <c r="B142" s="63" t="s">
        <v>218</v>
      </c>
      <c r="C142" s="62">
        <v>72114</v>
      </c>
      <c r="D142" s="62">
        <v>31820</v>
      </c>
    </row>
    <row r="143" spans="1:4" ht="18" customHeight="1">
      <c r="A143" s="61" t="s">
        <v>12</v>
      </c>
      <c r="B143" s="63" t="s">
        <v>218</v>
      </c>
      <c r="C143" s="62">
        <v>74034</v>
      </c>
      <c r="D143" s="62">
        <v>32856</v>
      </c>
    </row>
    <row r="144" spans="1:4" ht="18" customHeight="1">
      <c r="A144" s="61" t="s">
        <v>11</v>
      </c>
      <c r="B144" s="63" t="s">
        <v>218</v>
      </c>
      <c r="C144" s="62">
        <v>76368</v>
      </c>
      <c r="D144" s="62">
        <v>34072</v>
      </c>
    </row>
    <row r="145" spans="1:4" ht="18" customHeight="1">
      <c r="A145" s="61" t="s">
        <v>10</v>
      </c>
      <c r="B145" s="63" t="s">
        <v>218</v>
      </c>
      <c r="C145" s="62">
        <v>79247</v>
      </c>
      <c r="D145" s="62">
        <v>34640</v>
      </c>
    </row>
    <row r="146" spans="1:4" ht="18" customHeight="1">
      <c r="A146" s="61" t="s">
        <v>9</v>
      </c>
      <c r="B146" s="63" t="s">
        <v>218</v>
      </c>
      <c r="C146" s="62">
        <v>81386</v>
      </c>
      <c r="D146" s="62">
        <v>35628</v>
      </c>
    </row>
    <row r="147" spans="1:4" ht="18" customHeight="1">
      <c r="A147" s="61" t="s">
        <v>8</v>
      </c>
      <c r="B147" s="63" t="s">
        <v>218</v>
      </c>
      <c r="C147" s="62">
        <v>83355</v>
      </c>
      <c r="D147" s="62">
        <v>36526</v>
      </c>
    </row>
    <row r="148" spans="1:4" ht="18" customHeight="1">
      <c r="A148" s="61" t="s">
        <v>7</v>
      </c>
      <c r="B148" s="63" t="s">
        <v>218</v>
      </c>
      <c r="C148" s="62">
        <v>85560</v>
      </c>
      <c r="D148" s="62">
        <v>37534</v>
      </c>
    </row>
    <row r="149" spans="1:4" ht="18" customHeight="1">
      <c r="A149" s="61" t="s">
        <v>6</v>
      </c>
      <c r="B149" s="63" t="s">
        <v>218</v>
      </c>
      <c r="C149" s="62">
        <v>88986</v>
      </c>
      <c r="D149" s="62">
        <v>39031</v>
      </c>
    </row>
    <row r="150" spans="1:4" ht="18" customHeight="1">
      <c r="A150" s="61" t="s">
        <v>5</v>
      </c>
      <c r="B150" s="63" t="s">
        <v>218</v>
      </c>
      <c r="C150" s="62">
        <v>93494</v>
      </c>
      <c r="D150" s="62">
        <v>42305</v>
      </c>
    </row>
    <row r="151" spans="1:4" ht="18" customHeight="1">
      <c r="A151" s="61" t="s">
        <v>4</v>
      </c>
      <c r="B151" s="63" t="s">
        <v>218</v>
      </c>
      <c r="C151" s="62">
        <v>97283</v>
      </c>
      <c r="D151" s="62">
        <v>43957</v>
      </c>
    </row>
    <row r="152" spans="1:4" ht="18" customHeight="1">
      <c r="A152" s="61" t="s">
        <v>3</v>
      </c>
      <c r="B152" s="63" t="s">
        <v>218</v>
      </c>
      <c r="C152" s="62">
        <v>100303</v>
      </c>
      <c r="D152" s="62">
        <v>45389</v>
      </c>
    </row>
    <row r="153" spans="1:4" ht="18" customHeight="1">
      <c r="A153" s="61" t="s">
        <v>2</v>
      </c>
      <c r="B153" s="63" t="s">
        <v>218</v>
      </c>
      <c r="C153" s="62">
        <v>104222</v>
      </c>
      <c r="D153" s="62">
        <v>47182</v>
      </c>
    </row>
    <row r="154" spans="1:4" ht="18" customHeight="1">
      <c r="A154" s="61" t="s">
        <v>1</v>
      </c>
      <c r="B154" s="63" t="s">
        <v>218</v>
      </c>
      <c r="C154" s="62">
        <v>107922</v>
      </c>
      <c r="D154" s="62">
        <v>49069</v>
      </c>
    </row>
    <row r="155" spans="1:4" ht="18" customHeight="1">
      <c r="A155" s="61" t="s">
        <v>0</v>
      </c>
      <c r="B155" s="64" t="s">
        <v>218</v>
      </c>
      <c r="C155" s="59">
        <v>111082</v>
      </c>
      <c r="D155" s="27">
        <v>50724</v>
      </c>
    </row>
    <row r="156" spans="1:4" ht="18" customHeight="1">
      <c r="A156" s="61" t="s">
        <v>412</v>
      </c>
      <c r="B156" s="64" t="s">
        <v>158</v>
      </c>
      <c r="C156" s="27">
        <v>8993</v>
      </c>
      <c r="D156" s="27">
        <v>2002</v>
      </c>
    </row>
    <row r="157" spans="1:4" ht="18" customHeight="1">
      <c r="A157" s="61" t="s">
        <v>411</v>
      </c>
      <c r="B157" s="64" t="s">
        <v>158</v>
      </c>
      <c r="C157" s="27">
        <v>9512</v>
      </c>
      <c r="D157" s="27">
        <v>2208</v>
      </c>
    </row>
    <row r="158" spans="1:4" ht="18" customHeight="1">
      <c r="A158" s="61" t="s">
        <v>410</v>
      </c>
      <c r="B158" s="64" t="s">
        <v>158</v>
      </c>
      <c r="C158" s="27">
        <v>9968</v>
      </c>
      <c r="D158" s="27">
        <v>2425</v>
      </c>
    </row>
    <row r="159" spans="1:4" ht="18" customHeight="1">
      <c r="A159" s="61" t="s">
        <v>409</v>
      </c>
      <c r="B159" s="64" t="s">
        <v>158</v>
      </c>
      <c r="C159" s="27">
        <v>11882</v>
      </c>
      <c r="D159" s="27">
        <v>3578</v>
      </c>
    </row>
    <row r="160" spans="1:4" ht="18" customHeight="1">
      <c r="A160" s="61" t="s">
        <v>408</v>
      </c>
      <c r="B160" s="64" t="s">
        <v>158</v>
      </c>
      <c r="C160" s="27">
        <v>14814</v>
      </c>
      <c r="D160" s="27">
        <v>3298</v>
      </c>
    </row>
    <row r="161" spans="1:4" ht="18" customHeight="1">
      <c r="A161" s="61" t="s">
        <v>407</v>
      </c>
      <c r="B161" s="64" t="s">
        <v>158</v>
      </c>
      <c r="C161" s="27">
        <v>17367</v>
      </c>
      <c r="D161" s="27">
        <v>3793</v>
      </c>
    </row>
    <row r="162" spans="1:4" ht="18" customHeight="1">
      <c r="A162" s="61" t="s">
        <v>406</v>
      </c>
      <c r="B162" s="64" t="s">
        <v>158</v>
      </c>
      <c r="C162" s="27">
        <v>20924</v>
      </c>
      <c r="D162" s="27">
        <v>4815</v>
      </c>
    </row>
    <row r="163" spans="1:4" ht="18" customHeight="1">
      <c r="A163" s="61" t="s">
        <v>405</v>
      </c>
      <c r="B163" s="64" t="s">
        <v>158</v>
      </c>
      <c r="C163" s="27">
        <v>24498</v>
      </c>
      <c r="D163" s="27">
        <v>5954</v>
      </c>
    </row>
    <row r="164" spans="1:4" ht="18" customHeight="1">
      <c r="A164" s="61" t="s">
        <v>404</v>
      </c>
      <c r="B164" s="64" t="s">
        <v>158</v>
      </c>
      <c r="C164" s="27">
        <v>29938</v>
      </c>
      <c r="D164" s="27">
        <v>8019</v>
      </c>
    </row>
    <row r="165" spans="1:4" ht="18" customHeight="1">
      <c r="A165" s="61" t="s">
        <v>403</v>
      </c>
      <c r="B165" s="64" t="s">
        <v>158</v>
      </c>
      <c r="C165" s="27">
        <v>34507</v>
      </c>
      <c r="D165" s="27">
        <v>11900</v>
      </c>
    </row>
    <row r="166" spans="1:4" ht="18" customHeight="1">
      <c r="A166" s="61" t="s">
        <v>402</v>
      </c>
      <c r="B166" s="64" t="s">
        <v>158</v>
      </c>
      <c r="C166" s="27">
        <v>35958</v>
      </c>
      <c r="D166" s="27">
        <v>12654</v>
      </c>
    </row>
    <row r="167" spans="1:4" ht="18" customHeight="1">
      <c r="A167" s="61" t="s">
        <v>401</v>
      </c>
      <c r="B167" s="64" t="s">
        <v>158</v>
      </c>
      <c r="C167" s="27">
        <v>36883</v>
      </c>
      <c r="D167" s="27">
        <v>13091</v>
      </c>
    </row>
    <row r="168" spans="1:4" ht="18" customHeight="1">
      <c r="A168" s="61" t="s">
        <v>400</v>
      </c>
      <c r="B168" s="64" t="s">
        <v>158</v>
      </c>
      <c r="C168" s="27">
        <v>38058</v>
      </c>
      <c r="D168" s="27">
        <v>13095</v>
      </c>
    </row>
    <row r="169" spans="1:4" ht="18" customHeight="1">
      <c r="A169" s="61" t="s">
        <v>399</v>
      </c>
      <c r="B169" s="64" t="s">
        <v>158</v>
      </c>
      <c r="C169" s="27">
        <v>39173</v>
      </c>
      <c r="D169" s="27">
        <v>13500</v>
      </c>
    </row>
    <row r="170" spans="1:4" ht="18" customHeight="1">
      <c r="A170" s="61" t="s">
        <v>398</v>
      </c>
      <c r="B170" s="64" t="s">
        <v>158</v>
      </c>
      <c r="C170" s="27">
        <v>41335</v>
      </c>
      <c r="D170" s="27">
        <v>14973</v>
      </c>
    </row>
    <row r="171" spans="1:4" ht="18" customHeight="1">
      <c r="A171" s="61" t="s">
        <v>397</v>
      </c>
      <c r="B171" s="64" t="s">
        <v>158</v>
      </c>
      <c r="C171" s="27">
        <v>42455</v>
      </c>
      <c r="D171" s="27">
        <v>15210</v>
      </c>
    </row>
    <row r="172" spans="1:4" ht="18" customHeight="1">
      <c r="A172" s="61" t="s">
        <v>396</v>
      </c>
      <c r="B172" s="64" t="s">
        <v>158</v>
      </c>
      <c r="C172" s="27">
        <v>43848</v>
      </c>
      <c r="D172" s="27">
        <v>15844</v>
      </c>
    </row>
    <row r="173" spans="1:4" ht="18" customHeight="1">
      <c r="A173" s="61" t="s">
        <v>395</v>
      </c>
      <c r="B173" s="64" t="s">
        <v>158</v>
      </c>
      <c r="C173" s="27">
        <v>45172</v>
      </c>
      <c r="D173" s="27">
        <v>16502</v>
      </c>
    </row>
    <row r="174" spans="1:4" ht="18" customHeight="1">
      <c r="A174" s="61" t="s">
        <v>394</v>
      </c>
      <c r="B174" s="64" t="s">
        <v>158</v>
      </c>
      <c r="C174" s="27">
        <v>46193</v>
      </c>
      <c r="D174" s="27">
        <v>17075</v>
      </c>
    </row>
    <row r="175" spans="1:4" ht="18" customHeight="1">
      <c r="A175" s="61" t="s">
        <v>393</v>
      </c>
      <c r="B175" s="64" t="s">
        <v>158</v>
      </c>
      <c r="C175" s="27">
        <v>46698</v>
      </c>
      <c r="D175" s="27">
        <v>17429</v>
      </c>
    </row>
    <row r="176" spans="1:4" ht="18" customHeight="1">
      <c r="A176" s="61" t="s">
        <v>392</v>
      </c>
      <c r="B176" s="64" t="s">
        <v>158</v>
      </c>
      <c r="C176" s="27">
        <v>47088</v>
      </c>
      <c r="D176" s="27">
        <v>17681</v>
      </c>
    </row>
    <row r="177" spans="1:4" ht="18" customHeight="1">
      <c r="A177" s="61" t="s">
        <v>391</v>
      </c>
      <c r="B177" s="64" t="s">
        <v>158</v>
      </c>
      <c r="C177" s="27">
        <v>47465</v>
      </c>
      <c r="D177" s="27">
        <v>17994</v>
      </c>
    </row>
    <row r="178" spans="1:4" ht="18" customHeight="1">
      <c r="A178" s="61" t="s">
        <v>390</v>
      </c>
      <c r="B178" s="64" t="s">
        <v>158</v>
      </c>
      <c r="C178" s="27">
        <v>47279</v>
      </c>
      <c r="D178" s="27">
        <v>17853</v>
      </c>
    </row>
    <row r="179" spans="1:4" ht="18" customHeight="1">
      <c r="A179" s="61" t="s">
        <v>389</v>
      </c>
      <c r="B179" s="64" t="s">
        <v>158</v>
      </c>
      <c r="C179" s="27">
        <v>47422</v>
      </c>
      <c r="D179" s="27">
        <v>18026</v>
      </c>
    </row>
    <row r="180" spans="1:4" ht="18" customHeight="1">
      <c r="A180" s="61" t="s">
        <v>388</v>
      </c>
      <c r="B180" s="64" t="s">
        <v>158</v>
      </c>
      <c r="C180" s="27">
        <v>48761</v>
      </c>
      <c r="D180" s="27">
        <v>19114</v>
      </c>
    </row>
    <row r="181" spans="1:4" ht="18" customHeight="1">
      <c r="A181" s="61" t="s">
        <v>387</v>
      </c>
      <c r="B181" s="64" t="s">
        <v>158</v>
      </c>
      <c r="C181" s="27">
        <v>49468</v>
      </c>
      <c r="D181" s="27">
        <v>19734</v>
      </c>
    </row>
    <row r="182" spans="1:4" ht="18" customHeight="1">
      <c r="A182" s="61" t="s">
        <v>386</v>
      </c>
      <c r="B182" s="64" t="s">
        <v>158</v>
      </c>
      <c r="C182" s="27">
        <v>50164</v>
      </c>
      <c r="D182" s="27">
        <v>20385</v>
      </c>
    </row>
    <row r="183" spans="1:4" ht="18" customHeight="1">
      <c r="A183" s="61" t="s">
        <v>385</v>
      </c>
      <c r="B183" s="64" t="s">
        <v>158</v>
      </c>
      <c r="C183" s="27">
        <v>50436</v>
      </c>
      <c r="D183" s="27">
        <v>20763</v>
      </c>
    </row>
    <row r="184" spans="1:4" ht="18" customHeight="1">
      <c r="A184" s="61" t="s">
        <v>21</v>
      </c>
      <c r="B184" s="64" t="s">
        <v>158</v>
      </c>
      <c r="C184" s="27">
        <v>50643</v>
      </c>
      <c r="D184" s="27">
        <v>20919</v>
      </c>
    </row>
    <row r="185" spans="1:4" ht="18" customHeight="1">
      <c r="A185" s="61" t="s">
        <v>384</v>
      </c>
      <c r="B185" s="64" t="s">
        <v>158</v>
      </c>
      <c r="C185" s="27">
        <v>50716</v>
      </c>
      <c r="D185" s="27">
        <v>21244</v>
      </c>
    </row>
    <row r="186" spans="1:4" ht="18" customHeight="1">
      <c r="A186" s="61" t="s">
        <v>383</v>
      </c>
      <c r="B186" s="64" t="s">
        <v>158</v>
      </c>
      <c r="C186" s="27">
        <v>51257</v>
      </c>
      <c r="D186" s="27">
        <v>21659</v>
      </c>
    </row>
    <row r="187" spans="1:4" ht="18" customHeight="1">
      <c r="A187" s="61" t="s">
        <v>18</v>
      </c>
      <c r="B187" s="64" t="s">
        <v>158</v>
      </c>
      <c r="C187" s="27">
        <v>51897</v>
      </c>
      <c r="D187" s="27">
        <v>22084</v>
      </c>
    </row>
    <row r="188" spans="1:4" ht="18" customHeight="1">
      <c r="A188" s="61" t="s">
        <v>359</v>
      </c>
      <c r="B188" s="64" t="s">
        <v>158</v>
      </c>
      <c r="C188" s="27">
        <v>52028</v>
      </c>
      <c r="D188" s="27">
        <v>22079</v>
      </c>
    </row>
    <row r="189" spans="1:4" ht="18" customHeight="1">
      <c r="A189" s="61" t="s">
        <v>358</v>
      </c>
      <c r="B189" s="64" t="s">
        <v>158</v>
      </c>
      <c r="C189" s="27">
        <v>52673</v>
      </c>
      <c r="D189" s="27">
        <v>22436</v>
      </c>
    </row>
    <row r="190" spans="1:4" ht="18" customHeight="1">
      <c r="A190" s="61" t="s">
        <v>357</v>
      </c>
      <c r="B190" s="64" t="s">
        <v>158</v>
      </c>
      <c r="C190" s="27">
        <v>53135</v>
      </c>
      <c r="D190" s="27">
        <v>23057</v>
      </c>
    </row>
    <row r="191" spans="1:4" ht="18" customHeight="1">
      <c r="A191" s="61" t="s">
        <v>356</v>
      </c>
      <c r="B191" s="64" t="s">
        <v>158</v>
      </c>
      <c r="C191" s="27">
        <v>54033</v>
      </c>
      <c r="D191" s="27">
        <v>23522</v>
      </c>
    </row>
    <row r="192" spans="1:4" ht="18" customHeight="1">
      <c r="A192" s="61" t="s">
        <v>355</v>
      </c>
      <c r="B192" s="63" t="s">
        <v>158</v>
      </c>
      <c r="C192" s="62">
        <v>55283</v>
      </c>
      <c r="D192" s="62">
        <v>24023</v>
      </c>
    </row>
    <row r="193" spans="1:4" ht="18" customHeight="1">
      <c r="A193" s="61" t="s">
        <v>12</v>
      </c>
      <c r="B193" s="63" t="s">
        <v>158</v>
      </c>
      <c r="C193" s="62">
        <v>55766</v>
      </c>
      <c r="D193" s="62">
        <v>24327</v>
      </c>
    </row>
    <row r="194" spans="1:4" ht="18" customHeight="1">
      <c r="A194" s="61" t="s">
        <v>11</v>
      </c>
      <c r="B194" s="63" t="s">
        <v>158</v>
      </c>
      <c r="C194" s="62">
        <v>56383</v>
      </c>
      <c r="D194" s="62">
        <v>24608</v>
      </c>
    </row>
    <row r="195" spans="1:4" ht="18" customHeight="1">
      <c r="A195" s="61" t="s">
        <v>10</v>
      </c>
      <c r="B195" s="63" t="s">
        <v>158</v>
      </c>
      <c r="C195" s="62">
        <v>55575</v>
      </c>
      <c r="D195" s="62">
        <v>25900</v>
      </c>
    </row>
    <row r="196" spans="1:4" ht="18" customHeight="1">
      <c r="A196" s="61" t="s">
        <v>9</v>
      </c>
      <c r="B196" s="63" t="s">
        <v>158</v>
      </c>
      <c r="C196" s="62">
        <v>55165</v>
      </c>
      <c r="D196" s="62">
        <v>26217</v>
      </c>
    </row>
    <row r="197" spans="1:4" ht="18" customHeight="1">
      <c r="A197" s="61" t="s">
        <v>8</v>
      </c>
      <c r="B197" s="63" t="s">
        <v>158</v>
      </c>
      <c r="C197" s="62">
        <v>54972</v>
      </c>
      <c r="D197" s="62">
        <v>26148</v>
      </c>
    </row>
    <row r="198" spans="1:4" ht="18" customHeight="1">
      <c r="A198" s="61" t="s">
        <v>7</v>
      </c>
      <c r="B198" s="63" t="s">
        <v>158</v>
      </c>
      <c r="C198" s="62">
        <v>54761</v>
      </c>
      <c r="D198" s="62">
        <v>25952</v>
      </c>
    </row>
    <row r="199" spans="1:4" ht="18" customHeight="1">
      <c r="A199" s="61" t="s">
        <v>6</v>
      </c>
      <c r="B199" s="63" t="s">
        <v>158</v>
      </c>
      <c r="C199" s="62">
        <v>53643</v>
      </c>
      <c r="D199" s="62">
        <v>25484</v>
      </c>
    </row>
    <row r="200" spans="1:4" ht="18" customHeight="1">
      <c r="A200" s="61" t="s">
        <v>5</v>
      </c>
      <c r="B200" s="63" t="s">
        <v>158</v>
      </c>
      <c r="C200" s="62">
        <v>55281</v>
      </c>
      <c r="D200" s="62">
        <v>27612</v>
      </c>
    </row>
    <row r="201" spans="1:4" ht="18" customHeight="1">
      <c r="A201" s="61" t="s">
        <v>4</v>
      </c>
      <c r="B201" s="63" t="s">
        <v>158</v>
      </c>
      <c r="C201" s="65">
        <v>55296</v>
      </c>
      <c r="D201" s="62">
        <v>27662</v>
      </c>
    </row>
    <row r="202" spans="1:4" ht="18" customHeight="1">
      <c r="A202" s="61" t="s">
        <v>3</v>
      </c>
      <c r="B202" s="63" t="s">
        <v>158</v>
      </c>
      <c r="C202" s="62">
        <v>56177</v>
      </c>
      <c r="D202" s="62">
        <v>28139</v>
      </c>
    </row>
    <row r="203" spans="1:4" ht="18" customHeight="1">
      <c r="A203" s="61" t="s">
        <v>2</v>
      </c>
      <c r="B203" s="63" t="s">
        <v>158</v>
      </c>
      <c r="C203" s="62">
        <v>56136</v>
      </c>
      <c r="D203" s="62">
        <v>28096</v>
      </c>
    </row>
    <row r="204" spans="1:4" ht="18" customHeight="1">
      <c r="A204" s="61" t="s">
        <v>1</v>
      </c>
      <c r="B204" s="63" t="s">
        <v>158</v>
      </c>
      <c r="C204" s="62">
        <v>57063</v>
      </c>
      <c r="D204" s="62">
        <v>28797</v>
      </c>
    </row>
    <row r="205" spans="1:4" ht="18" customHeight="1">
      <c r="A205" s="61" t="s">
        <v>0</v>
      </c>
      <c r="B205" s="64" t="s">
        <v>158</v>
      </c>
      <c r="C205" s="27">
        <v>57956</v>
      </c>
      <c r="D205" s="59">
        <v>29024</v>
      </c>
    </row>
    <row r="206" spans="1:4" ht="18" customHeight="1">
      <c r="A206" s="61" t="s">
        <v>412</v>
      </c>
      <c r="B206" s="64" t="s">
        <v>74</v>
      </c>
      <c r="C206" s="27">
        <v>21340</v>
      </c>
      <c r="D206" s="27">
        <v>4893</v>
      </c>
    </row>
    <row r="207" spans="1:4" ht="18" customHeight="1">
      <c r="A207" s="61" t="s">
        <v>411</v>
      </c>
      <c r="B207" s="64" t="s">
        <v>74</v>
      </c>
      <c r="C207" s="27">
        <v>21347</v>
      </c>
      <c r="D207" s="27">
        <v>4941</v>
      </c>
    </row>
    <row r="208" spans="1:4" ht="18" customHeight="1">
      <c r="A208" s="61" t="s">
        <v>410</v>
      </c>
      <c r="B208" s="64" t="s">
        <v>74</v>
      </c>
      <c r="C208" s="27">
        <v>21429</v>
      </c>
      <c r="D208" s="27">
        <v>4990</v>
      </c>
    </row>
    <row r="209" spans="1:4" ht="18" customHeight="1">
      <c r="A209" s="61" t="s">
        <v>409</v>
      </c>
      <c r="B209" s="64" t="s">
        <v>74</v>
      </c>
      <c r="C209" s="27">
        <v>21550</v>
      </c>
      <c r="D209" s="27">
        <v>5067</v>
      </c>
    </row>
    <row r="210" spans="1:4" ht="18" customHeight="1">
      <c r="A210" s="61" t="s">
        <v>408</v>
      </c>
      <c r="B210" s="64" t="s">
        <v>74</v>
      </c>
      <c r="C210" s="27">
        <v>22011</v>
      </c>
      <c r="D210" s="27">
        <v>5186</v>
      </c>
    </row>
    <row r="211" spans="1:4" ht="18" customHeight="1">
      <c r="A211" s="61" t="s">
        <v>407</v>
      </c>
      <c r="B211" s="64" t="s">
        <v>74</v>
      </c>
      <c r="C211" s="27">
        <v>22177</v>
      </c>
      <c r="D211" s="27">
        <v>5237</v>
      </c>
    </row>
    <row r="212" spans="1:4" ht="18" customHeight="1">
      <c r="A212" s="61" t="s">
        <v>406</v>
      </c>
      <c r="B212" s="64" t="s">
        <v>74</v>
      </c>
      <c r="C212" s="27">
        <v>22172</v>
      </c>
      <c r="D212" s="27">
        <v>5247</v>
      </c>
    </row>
    <row r="213" spans="1:4" ht="18" customHeight="1">
      <c r="A213" s="61" t="s">
        <v>405</v>
      </c>
      <c r="B213" s="64" t="s">
        <v>74</v>
      </c>
      <c r="C213" s="27">
        <v>22335</v>
      </c>
      <c r="D213" s="27">
        <v>5271</v>
      </c>
    </row>
    <row r="214" spans="1:4" ht="18" customHeight="1">
      <c r="A214" s="61" t="s">
        <v>404</v>
      </c>
      <c r="B214" s="64" t="s">
        <v>74</v>
      </c>
      <c r="C214" s="27">
        <v>22418</v>
      </c>
      <c r="D214" s="27">
        <v>5298</v>
      </c>
    </row>
    <row r="215" spans="1:4" ht="18" customHeight="1">
      <c r="A215" s="61" t="s">
        <v>403</v>
      </c>
      <c r="B215" s="64" t="s">
        <v>74</v>
      </c>
      <c r="C215" s="27">
        <v>22553</v>
      </c>
      <c r="D215" s="27">
        <v>5390</v>
      </c>
    </row>
    <row r="216" spans="1:4" ht="18" customHeight="1">
      <c r="A216" s="61" t="s">
        <v>402</v>
      </c>
      <c r="B216" s="64" t="s">
        <v>74</v>
      </c>
      <c r="C216" s="27">
        <v>22607</v>
      </c>
      <c r="D216" s="27">
        <v>5394</v>
      </c>
    </row>
    <row r="217" spans="1:4" ht="18" customHeight="1">
      <c r="A217" s="61" t="s">
        <v>401</v>
      </c>
      <c r="B217" s="64" t="s">
        <v>74</v>
      </c>
      <c r="C217" s="27">
        <v>22588</v>
      </c>
      <c r="D217" s="27">
        <v>5422</v>
      </c>
    </row>
    <row r="218" spans="1:4" ht="18" customHeight="1">
      <c r="A218" s="61" t="s">
        <v>400</v>
      </c>
      <c r="B218" s="64" t="s">
        <v>74</v>
      </c>
      <c r="C218" s="27">
        <v>22581</v>
      </c>
      <c r="D218" s="27">
        <v>5434</v>
      </c>
    </row>
    <row r="219" spans="1:4" ht="18" customHeight="1">
      <c r="A219" s="61" t="s">
        <v>399</v>
      </c>
      <c r="B219" s="64" t="s">
        <v>74</v>
      </c>
      <c r="C219" s="27">
        <v>22726</v>
      </c>
      <c r="D219" s="27">
        <v>5475</v>
      </c>
    </row>
    <row r="220" spans="1:4" ht="18" customHeight="1">
      <c r="A220" s="61" t="s">
        <v>398</v>
      </c>
      <c r="B220" s="64" t="s">
        <v>74</v>
      </c>
      <c r="C220" s="27">
        <v>22860</v>
      </c>
      <c r="D220" s="27">
        <v>5484</v>
      </c>
    </row>
    <row r="221" spans="1:4" ht="18" customHeight="1">
      <c r="A221" s="61" t="s">
        <v>397</v>
      </c>
      <c r="B221" s="64" t="s">
        <v>74</v>
      </c>
      <c r="C221" s="27">
        <v>22919</v>
      </c>
      <c r="D221" s="27">
        <v>5529</v>
      </c>
    </row>
    <row r="222" spans="1:4" ht="18" customHeight="1">
      <c r="A222" s="61" t="s">
        <v>396</v>
      </c>
      <c r="B222" s="64" t="s">
        <v>74</v>
      </c>
      <c r="C222" s="27">
        <v>22887</v>
      </c>
      <c r="D222" s="27">
        <v>5566</v>
      </c>
    </row>
    <row r="223" spans="1:4" ht="18" customHeight="1">
      <c r="A223" s="61" t="s">
        <v>395</v>
      </c>
      <c r="B223" s="64" t="s">
        <v>74</v>
      </c>
      <c r="C223" s="27">
        <v>22932</v>
      </c>
      <c r="D223" s="27">
        <v>5782</v>
      </c>
    </row>
    <row r="224" spans="1:4" ht="18" customHeight="1">
      <c r="A224" s="61" t="s">
        <v>394</v>
      </c>
      <c r="B224" s="64" t="s">
        <v>74</v>
      </c>
      <c r="C224" s="27">
        <v>22838</v>
      </c>
      <c r="D224" s="27">
        <v>5795</v>
      </c>
    </row>
    <row r="225" spans="1:4" ht="18" customHeight="1">
      <c r="A225" s="61" t="s">
        <v>393</v>
      </c>
      <c r="B225" s="64" t="s">
        <v>74</v>
      </c>
      <c r="C225" s="27">
        <v>22582</v>
      </c>
      <c r="D225" s="27">
        <v>5615</v>
      </c>
    </row>
    <row r="226" spans="1:4" ht="18" customHeight="1">
      <c r="A226" s="61" t="s">
        <v>392</v>
      </c>
      <c r="B226" s="64" t="s">
        <v>74</v>
      </c>
      <c r="C226" s="27">
        <v>22628</v>
      </c>
      <c r="D226" s="27">
        <v>5675</v>
      </c>
    </row>
    <row r="227" spans="1:4" ht="18" customHeight="1">
      <c r="A227" s="61" t="s">
        <v>391</v>
      </c>
      <c r="B227" s="64" t="s">
        <v>74</v>
      </c>
      <c r="C227" s="27">
        <v>22643</v>
      </c>
      <c r="D227" s="27">
        <v>5732</v>
      </c>
    </row>
    <row r="228" spans="1:4" ht="18" customHeight="1">
      <c r="A228" s="61" t="s">
        <v>390</v>
      </c>
      <c r="B228" s="64" t="s">
        <v>74</v>
      </c>
      <c r="C228" s="27">
        <v>22631</v>
      </c>
      <c r="D228" s="27">
        <v>5764</v>
      </c>
    </row>
    <row r="229" spans="1:4" ht="18" customHeight="1">
      <c r="A229" s="61" t="s">
        <v>389</v>
      </c>
      <c r="B229" s="64" t="s">
        <v>74</v>
      </c>
      <c r="C229" s="27">
        <v>22563</v>
      </c>
      <c r="D229" s="27">
        <v>5804</v>
      </c>
    </row>
    <row r="230" spans="1:4" ht="18" customHeight="1">
      <c r="A230" s="61" t="s">
        <v>388</v>
      </c>
      <c r="B230" s="64" t="s">
        <v>74</v>
      </c>
      <c r="C230" s="27">
        <v>22291</v>
      </c>
      <c r="D230" s="27">
        <v>5784</v>
      </c>
    </row>
    <row r="231" spans="1:4" ht="18" customHeight="1">
      <c r="A231" s="61" t="s">
        <v>387</v>
      </c>
      <c r="B231" s="64" t="s">
        <v>74</v>
      </c>
      <c r="C231" s="27">
        <v>22264</v>
      </c>
      <c r="D231" s="27">
        <v>5869</v>
      </c>
    </row>
    <row r="232" spans="1:4" ht="18" customHeight="1">
      <c r="A232" s="61" t="s">
        <v>386</v>
      </c>
      <c r="B232" s="64" t="s">
        <v>74</v>
      </c>
      <c r="C232" s="27">
        <v>22179</v>
      </c>
      <c r="D232" s="27">
        <v>5899</v>
      </c>
    </row>
    <row r="233" spans="1:4" ht="18" customHeight="1">
      <c r="A233" s="61" t="s">
        <v>385</v>
      </c>
      <c r="B233" s="64" t="s">
        <v>74</v>
      </c>
      <c r="C233" s="27">
        <v>21988</v>
      </c>
      <c r="D233" s="27">
        <v>5973</v>
      </c>
    </row>
    <row r="234" spans="1:4" ht="18" customHeight="1">
      <c r="A234" s="61" t="s">
        <v>21</v>
      </c>
      <c r="B234" s="64" t="s">
        <v>74</v>
      </c>
      <c r="C234" s="27">
        <v>21931</v>
      </c>
      <c r="D234" s="27">
        <v>6011</v>
      </c>
    </row>
    <row r="235" spans="1:4" ht="18" customHeight="1">
      <c r="A235" s="61" t="s">
        <v>384</v>
      </c>
      <c r="B235" s="64" t="s">
        <v>74</v>
      </c>
      <c r="C235" s="27">
        <v>21765</v>
      </c>
      <c r="D235" s="27">
        <v>5921</v>
      </c>
    </row>
    <row r="236" spans="1:4" ht="18" customHeight="1">
      <c r="A236" s="61" t="s">
        <v>383</v>
      </c>
      <c r="B236" s="64" t="s">
        <v>74</v>
      </c>
      <c r="C236" s="27">
        <v>21551</v>
      </c>
      <c r="D236" s="27">
        <v>5955</v>
      </c>
    </row>
    <row r="237" spans="1:4" ht="18" customHeight="1">
      <c r="A237" s="61" t="s">
        <v>18</v>
      </c>
      <c r="B237" s="64" t="s">
        <v>74</v>
      </c>
      <c r="C237" s="27">
        <v>21341</v>
      </c>
      <c r="D237" s="27">
        <v>5970</v>
      </c>
    </row>
    <row r="238" spans="1:4" ht="18" customHeight="1">
      <c r="A238" s="61" t="s">
        <v>359</v>
      </c>
      <c r="B238" s="64" t="s">
        <v>74</v>
      </c>
      <c r="C238" s="27">
        <v>21198</v>
      </c>
      <c r="D238" s="27">
        <v>5983</v>
      </c>
    </row>
    <row r="239" spans="1:4" ht="18" customHeight="1">
      <c r="A239" s="61" t="s">
        <v>358</v>
      </c>
      <c r="B239" s="64" t="s">
        <v>74</v>
      </c>
      <c r="C239" s="27">
        <v>21018</v>
      </c>
      <c r="D239" s="27">
        <v>6012</v>
      </c>
    </row>
    <row r="240" spans="1:4" ht="18" customHeight="1">
      <c r="A240" s="61" t="s">
        <v>357</v>
      </c>
      <c r="B240" s="64" t="s">
        <v>74</v>
      </c>
      <c r="C240" s="27">
        <v>20817</v>
      </c>
      <c r="D240" s="27">
        <v>5984</v>
      </c>
    </row>
    <row r="241" spans="1:4" ht="18" customHeight="1">
      <c r="A241" s="61" t="s">
        <v>356</v>
      </c>
      <c r="B241" s="64" t="s">
        <v>74</v>
      </c>
      <c r="C241" s="27">
        <v>20624</v>
      </c>
      <c r="D241" s="27">
        <v>6038</v>
      </c>
    </row>
    <row r="242" spans="1:4" ht="18" customHeight="1">
      <c r="A242" s="61" t="s">
        <v>355</v>
      </c>
      <c r="B242" s="63" t="s">
        <v>74</v>
      </c>
      <c r="C242" s="62">
        <v>20426</v>
      </c>
      <c r="D242" s="62">
        <v>6250</v>
      </c>
    </row>
    <row r="243" spans="1:4" ht="18" customHeight="1">
      <c r="A243" s="61" t="s">
        <v>12</v>
      </c>
      <c r="B243" s="63" t="s">
        <v>74</v>
      </c>
      <c r="C243" s="62">
        <v>20213</v>
      </c>
      <c r="D243" s="62">
        <v>6320</v>
      </c>
    </row>
    <row r="244" spans="1:4" ht="18" customHeight="1">
      <c r="A244" s="61" t="s">
        <v>11</v>
      </c>
      <c r="B244" s="63" t="s">
        <v>74</v>
      </c>
      <c r="C244" s="62">
        <v>19940</v>
      </c>
      <c r="D244" s="62">
        <v>6358</v>
      </c>
    </row>
    <row r="245" spans="1:4" ht="18" customHeight="1">
      <c r="A245" s="61" t="s">
        <v>10</v>
      </c>
      <c r="B245" s="63" t="s">
        <v>74</v>
      </c>
      <c r="C245" s="62">
        <v>19837</v>
      </c>
      <c r="D245" s="62">
        <v>5980</v>
      </c>
    </row>
    <row r="246" spans="1:4" ht="18" customHeight="1">
      <c r="A246" s="61" t="s">
        <v>9</v>
      </c>
      <c r="B246" s="63" t="s">
        <v>74</v>
      </c>
      <c r="C246" s="62">
        <v>19495</v>
      </c>
      <c r="D246" s="62">
        <v>5962</v>
      </c>
    </row>
    <row r="247" spans="1:4" ht="18" customHeight="1">
      <c r="A247" s="61" t="s">
        <v>8</v>
      </c>
      <c r="B247" s="63" t="s">
        <v>74</v>
      </c>
      <c r="C247" s="62">
        <v>19168</v>
      </c>
      <c r="D247" s="62">
        <v>5953</v>
      </c>
    </row>
    <row r="248" spans="1:4" ht="18" customHeight="1">
      <c r="A248" s="61" t="s">
        <v>7</v>
      </c>
      <c r="B248" s="63" t="s">
        <v>74</v>
      </c>
      <c r="C248" s="62">
        <v>18942</v>
      </c>
      <c r="D248" s="62">
        <v>6014</v>
      </c>
    </row>
    <row r="249" spans="1:4" ht="18" customHeight="1">
      <c r="A249" s="61" t="s">
        <v>6</v>
      </c>
      <c r="B249" s="63" t="s">
        <v>74</v>
      </c>
      <c r="C249" s="62">
        <v>18691</v>
      </c>
      <c r="D249" s="62">
        <v>6098</v>
      </c>
    </row>
    <row r="250" spans="1:4" ht="18" customHeight="1">
      <c r="A250" s="61" t="s">
        <v>5</v>
      </c>
      <c r="B250" s="63" t="s">
        <v>74</v>
      </c>
      <c r="C250" s="62">
        <v>18222</v>
      </c>
      <c r="D250" s="62">
        <v>5924</v>
      </c>
    </row>
    <row r="251" spans="1:4" ht="18" customHeight="1">
      <c r="A251" s="61" t="s">
        <v>4</v>
      </c>
      <c r="B251" s="63" t="s">
        <v>74</v>
      </c>
      <c r="C251" s="62">
        <v>17901</v>
      </c>
      <c r="D251" s="62">
        <v>5960</v>
      </c>
    </row>
    <row r="252" spans="1:4" ht="18" customHeight="1">
      <c r="A252" s="61" t="s">
        <v>3</v>
      </c>
      <c r="B252" s="63" t="s">
        <v>74</v>
      </c>
      <c r="C252" s="62">
        <v>17553</v>
      </c>
      <c r="D252" s="62">
        <v>5948</v>
      </c>
    </row>
    <row r="253" spans="1:4" ht="18" customHeight="1">
      <c r="A253" s="61" t="s">
        <v>2</v>
      </c>
      <c r="B253" s="63" t="s">
        <v>74</v>
      </c>
      <c r="C253" s="62">
        <v>17266</v>
      </c>
      <c r="D253" s="62">
        <v>5977</v>
      </c>
    </row>
    <row r="254" spans="1:4" ht="18" customHeight="1">
      <c r="A254" s="61" t="s">
        <v>1</v>
      </c>
      <c r="B254" s="63" t="s">
        <v>74</v>
      </c>
      <c r="C254" s="62">
        <v>17025</v>
      </c>
      <c r="D254" s="62">
        <v>6022</v>
      </c>
    </row>
    <row r="255" spans="1:4" ht="18" customHeight="1">
      <c r="A255" s="61" t="s">
        <v>0</v>
      </c>
      <c r="B255" s="60" t="s">
        <v>74</v>
      </c>
      <c r="C255" s="27">
        <v>16753</v>
      </c>
      <c r="D255" s="59">
        <v>6074</v>
      </c>
    </row>
    <row r="256" spans="1:4" ht="18" customHeight="1">
      <c r="A256" s="61" t="s">
        <v>412</v>
      </c>
      <c r="B256" s="64" t="s">
        <v>35</v>
      </c>
      <c r="C256" s="27">
        <v>6586</v>
      </c>
      <c r="D256" s="27">
        <v>1379</v>
      </c>
    </row>
    <row r="257" spans="1:4" ht="18" customHeight="1">
      <c r="A257" s="61" t="s">
        <v>411</v>
      </c>
      <c r="B257" s="64" t="s">
        <v>35</v>
      </c>
      <c r="C257" s="27">
        <v>6642</v>
      </c>
      <c r="D257" s="27">
        <v>1410</v>
      </c>
    </row>
    <row r="258" spans="1:4" ht="18" customHeight="1">
      <c r="A258" s="61" t="s">
        <v>410</v>
      </c>
      <c r="B258" s="64" t="s">
        <v>35</v>
      </c>
      <c r="C258" s="27">
        <v>6907</v>
      </c>
      <c r="D258" s="27">
        <v>1510</v>
      </c>
    </row>
    <row r="259" spans="1:4" ht="18" customHeight="1">
      <c r="A259" s="61" t="s">
        <v>409</v>
      </c>
      <c r="B259" s="64" t="s">
        <v>35</v>
      </c>
      <c r="C259" s="27">
        <v>7717</v>
      </c>
      <c r="D259" s="27">
        <v>1773</v>
      </c>
    </row>
    <row r="260" spans="1:4" ht="18" customHeight="1">
      <c r="A260" s="61" t="s">
        <v>408</v>
      </c>
      <c r="B260" s="64" t="s">
        <v>35</v>
      </c>
      <c r="C260" s="27">
        <v>8305</v>
      </c>
      <c r="D260" s="27">
        <v>1940</v>
      </c>
    </row>
    <row r="261" spans="1:4" ht="18" customHeight="1">
      <c r="A261" s="61" t="s">
        <v>407</v>
      </c>
      <c r="B261" s="64" t="s">
        <v>35</v>
      </c>
      <c r="C261" s="27">
        <v>9185</v>
      </c>
      <c r="D261" s="27">
        <v>2183</v>
      </c>
    </row>
    <row r="262" spans="1:4" ht="18" customHeight="1">
      <c r="A262" s="61" t="s">
        <v>406</v>
      </c>
      <c r="B262" s="64" t="s">
        <v>35</v>
      </c>
      <c r="C262" s="27">
        <v>10181</v>
      </c>
      <c r="D262" s="27">
        <v>2469</v>
      </c>
    </row>
    <row r="263" spans="1:4" ht="18" customHeight="1">
      <c r="A263" s="61" t="s">
        <v>405</v>
      </c>
      <c r="B263" s="64" t="s">
        <v>35</v>
      </c>
      <c r="C263" s="27">
        <v>11705</v>
      </c>
      <c r="D263" s="27">
        <v>2893</v>
      </c>
    </row>
    <row r="264" spans="1:4" ht="18" customHeight="1">
      <c r="A264" s="61" t="s">
        <v>404</v>
      </c>
      <c r="B264" s="64" t="s">
        <v>35</v>
      </c>
      <c r="C264" s="27">
        <v>14731</v>
      </c>
      <c r="D264" s="27">
        <v>3757</v>
      </c>
    </row>
    <row r="265" spans="1:4" ht="18" customHeight="1">
      <c r="A265" s="61" t="s">
        <v>403</v>
      </c>
      <c r="B265" s="64" t="s">
        <v>35</v>
      </c>
      <c r="C265" s="27">
        <v>16855</v>
      </c>
      <c r="D265" s="27">
        <v>4277</v>
      </c>
    </row>
    <row r="266" spans="1:4" ht="18" customHeight="1">
      <c r="A266" s="61" t="s">
        <v>402</v>
      </c>
      <c r="B266" s="64" t="s">
        <v>35</v>
      </c>
      <c r="C266" s="27">
        <v>18818</v>
      </c>
      <c r="D266" s="27">
        <v>4784</v>
      </c>
    </row>
    <row r="267" spans="1:4" ht="18" customHeight="1">
      <c r="A267" s="61" t="s">
        <v>401</v>
      </c>
      <c r="B267" s="64" t="s">
        <v>35</v>
      </c>
      <c r="C267" s="27">
        <v>20319</v>
      </c>
      <c r="D267" s="27">
        <v>5149</v>
      </c>
    </row>
    <row r="268" spans="1:4" ht="18" customHeight="1">
      <c r="A268" s="61" t="s">
        <v>400</v>
      </c>
      <c r="B268" s="64" t="s">
        <v>35</v>
      </c>
      <c r="C268" s="27">
        <v>21396</v>
      </c>
      <c r="D268" s="27">
        <v>5459</v>
      </c>
    </row>
    <row r="269" spans="1:4" ht="18" customHeight="1">
      <c r="A269" s="61" t="s">
        <v>399</v>
      </c>
      <c r="B269" s="64" t="s">
        <v>35</v>
      </c>
      <c r="C269" s="27">
        <v>22057</v>
      </c>
      <c r="D269" s="27">
        <v>5668</v>
      </c>
    </row>
    <row r="270" spans="1:4" ht="18" customHeight="1">
      <c r="A270" s="61" t="s">
        <v>398</v>
      </c>
      <c r="B270" s="64" t="s">
        <v>35</v>
      </c>
      <c r="C270" s="27">
        <v>22577</v>
      </c>
      <c r="D270" s="27">
        <v>5791</v>
      </c>
    </row>
    <row r="271" spans="1:4" ht="18" customHeight="1">
      <c r="A271" s="61" t="s">
        <v>397</v>
      </c>
      <c r="B271" s="64" t="s">
        <v>35</v>
      </c>
      <c r="C271" s="27">
        <v>23058</v>
      </c>
      <c r="D271" s="27">
        <v>5942</v>
      </c>
    </row>
    <row r="272" spans="1:4" ht="18" customHeight="1">
      <c r="A272" s="61" t="s">
        <v>396</v>
      </c>
      <c r="B272" s="64" t="s">
        <v>35</v>
      </c>
      <c r="C272" s="27">
        <v>23520</v>
      </c>
      <c r="D272" s="27">
        <v>6118</v>
      </c>
    </row>
    <row r="273" spans="1:4" ht="18" customHeight="1">
      <c r="A273" s="61" t="s">
        <v>395</v>
      </c>
      <c r="B273" s="64" t="s">
        <v>35</v>
      </c>
      <c r="C273" s="27">
        <v>24377</v>
      </c>
      <c r="D273" s="27">
        <v>6391</v>
      </c>
    </row>
    <row r="274" spans="1:4" ht="18" customHeight="1">
      <c r="A274" s="61" t="s">
        <v>394</v>
      </c>
      <c r="B274" s="64" t="s">
        <v>35</v>
      </c>
      <c r="C274" s="27">
        <v>24992</v>
      </c>
      <c r="D274" s="27">
        <v>6606</v>
      </c>
    </row>
    <row r="275" spans="1:4" ht="18" customHeight="1">
      <c r="A275" s="61" t="s">
        <v>393</v>
      </c>
      <c r="B275" s="64" t="s">
        <v>35</v>
      </c>
      <c r="C275" s="27">
        <v>25070</v>
      </c>
      <c r="D275" s="27">
        <v>6760</v>
      </c>
    </row>
    <row r="276" spans="1:4" ht="18" customHeight="1">
      <c r="A276" s="61" t="s">
        <v>392</v>
      </c>
      <c r="B276" s="64" t="s">
        <v>35</v>
      </c>
      <c r="C276" s="27">
        <v>25384</v>
      </c>
      <c r="D276" s="27">
        <v>6984</v>
      </c>
    </row>
    <row r="277" spans="1:4" ht="18" customHeight="1">
      <c r="A277" s="61" t="s">
        <v>391</v>
      </c>
      <c r="B277" s="64" t="s">
        <v>35</v>
      </c>
      <c r="C277" s="27">
        <v>25703</v>
      </c>
      <c r="D277" s="27">
        <v>7186</v>
      </c>
    </row>
    <row r="278" spans="1:4" ht="18" customHeight="1">
      <c r="A278" s="61" t="s">
        <v>390</v>
      </c>
      <c r="B278" s="64" t="s">
        <v>35</v>
      </c>
      <c r="C278" s="27">
        <v>25951</v>
      </c>
      <c r="D278" s="27">
        <v>7370</v>
      </c>
    </row>
    <row r="279" spans="1:4" ht="18" customHeight="1">
      <c r="A279" s="61" t="s">
        <v>389</v>
      </c>
      <c r="B279" s="64" t="s">
        <v>35</v>
      </c>
      <c r="C279" s="27">
        <v>26187</v>
      </c>
      <c r="D279" s="27">
        <v>7570</v>
      </c>
    </row>
    <row r="280" spans="1:4" ht="18" customHeight="1">
      <c r="A280" s="61" t="s">
        <v>388</v>
      </c>
      <c r="B280" s="64" t="s">
        <v>35</v>
      </c>
      <c r="C280" s="27">
        <v>26315</v>
      </c>
      <c r="D280" s="27">
        <v>7685</v>
      </c>
    </row>
    <row r="281" spans="1:4" ht="18" customHeight="1">
      <c r="A281" s="61" t="s">
        <v>387</v>
      </c>
      <c r="B281" s="64" t="s">
        <v>35</v>
      </c>
      <c r="C281" s="27">
        <v>26297</v>
      </c>
      <c r="D281" s="27">
        <v>7843</v>
      </c>
    </row>
    <row r="282" spans="1:4" ht="18" customHeight="1">
      <c r="A282" s="61" t="s">
        <v>386</v>
      </c>
      <c r="B282" s="64" t="s">
        <v>35</v>
      </c>
      <c r="C282" s="27">
        <v>26412</v>
      </c>
      <c r="D282" s="27">
        <v>8078</v>
      </c>
    </row>
    <row r="283" spans="1:4" ht="18" customHeight="1">
      <c r="A283" s="61" t="s">
        <v>385</v>
      </c>
      <c r="B283" s="64" t="s">
        <v>35</v>
      </c>
      <c r="C283" s="27">
        <v>26253</v>
      </c>
      <c r="D283" s="27">
        <v>8217</v>
      </c>
    </row>
    <row r="284" spans="1:4" ht="18" customHeight="1">
      <c r="A284" s="61" t="s">
        <v>21</v>
      </c>
      <c r="B284" s="64" t="s">
        <v>35</v>
      </c>
      <c r="C284" s="27">
        <v>26108</v>
      </c>
      <c r="D284" s="27">
        <v>8340</v>
      </c>
    </row>
    <row r="285" spans="1:4" ht="18" customHeight="1">
      <c r="A285" s="61" t="s">
        <v>384</v>
      </c>
      <c r="B285" s="64" t="s">
        <v>35</v>
      </c>
      <c r="C285" s="27">
        <v>25836</v>
      </c>
      <c r="D285" s="27">
        <v>8345</v>
      </c>
    </row>
    <row r="286" spans="1:4" ht="18" customHeight="1">
      <c r="A286" s="61" t="s">
        <v>383</v>
      </c>
      <c r="B286" s="64" t="s">
        <v>35</v>
      </c>
      <c r="C286" s="27">
        <v>25762</v>
      </c>
      <c r="D286" s="27">
        <v>8467</v>
      </c>
    </row>
    <row r="287" spans="1:4" ht="18" customHeight="1">
      <c r="A287" s="61" t="s">
        <v>18</v>
      </c>
      <c r="B287" s="64" t="s">
        <v>35</v>
      </c>
      <c r="C287" s="27">
        <v>25581</v>
      </c>
      <c r="D287" s="27">
        <v>8550</v>
      </c>
    </row>
    <row r="288" spans="1:4" ht="18" customHeight="1">
      <c r="A288" s="61" t="s">
        <v>359</v>
      </c>
      <c r="B288" s="64" t="s">
        <v>35</v>
      </c>
      <c r="C288" s="27">
        <v>25411</v>
      </c>
      <c r="D288" s="27">
        <v>8476</v>
      </c>
    </row>
    <row r="289" spans="1:4" ht="18" customHeight="1">
      <c r="A289" s="61" t="s">
        <v>358</v>
      </c>
      <c r="B289" s="64" t="s">
        <v>35</v>
      </c>
      <c r="C289" s="27">
        <v>25167</v>
      </c>
      <c r="D289" s="27">
        <v>8515</v>
      </c>
    </row>
    <row r="290" spans="1:4" ht="18" customHeight="1">
      <c r="A290" s="61" t="s">
        <v>357</v>
      </c>
      <c r="B290" s="64" t="s">
        <v>35</v>
      </c>
      <c r="C290" s="27">
        <v>24849</v>
      </c>
      <c r="D290" s="27">
        <v>8599</v>
      </c>
    </row>
    <row r="291" spans="1:4" ht="18" customHeight="1">
      <c r="A291" s="61" t="s">
        <v>356</v>
      </c>
      <c r="B291" s="64" t="s">
        <v>35</v>
      </c>
      <c r="C291" s="27">
        <v>24634</v>
      </c>
      <c r="D291" s="27">
        <v>8676</v>
      </c>
    </row>
    <row r="292" spans="1:4" ht="18" customHeight="1">
      <c r="A292" s="61" t="s">
        <v>355</v>
      </c>
      <c r="B292" s="63" t="s">
        <v>35</v>
      </c>
      <c r="C292" s="62">
        <v>24492</v>
      </c>
      <c r="D292" s="62">
        <v>8848</v>
      </c>
    </row>
    <row r="293" spans="1:4" ht="18" customHeight="1">
      <c r="A293" s="61" t="s">
        <v>12</v>
      </c>
      <c r="B293" s="63" t="s">
        <v>35</v>
      </c>
      <c r="C293" s="62">
        <v>24493</v>
      </c>
      <c r="D293" s="62">
        <v>8997</v>
      </c>
    </row>
    <row r="294" spans="1:4" ht="18" customHeight="1">
      <c r="A294" s="61" t="s">
        <v>11</v>
      </c>
      <c r="B294" s="63" t="s">
        <v>35</v>
      </c>
      <c r="C294" s="62">
        <v>24426</v>
      </c>
      <c r="D294" s="62">
        <v>9063</v>
      </c>
    </row>
    <row r="295" spans="1:4" ht="18" customHeight="1">
      <c r="A295" s="61" t="s">
        <v>10</v>
      </c>
      <c r="B295" s="63" t="s">
        <v>35</v>
      </c>
      <c r="C295" s="62">
        <v>24342</v>
      </c>
      <c r="D295" s="62">
        <v>8783</v>
      </c>
    </row>
    <row r="296" spans="1:4" ht="18" customHeight="1">
      <c r="A296" s="61" t="s">
        <v>9</v>
      </c>
      <c r="B296" s="63" t="s">
        <v>35</v>
      </c>
      <c r="C296" s="62">
        <v>24170</v>
      </c>
      <c r="D296" s="62">
        <v>8871</v>
      </c>
    </row>
    <row r="297" spans="1:4" ht="18" customHeight="1">
      <c r="A297" s="61" t="s">
        <v>8</v>
      </c>
      <c r="B297" s="63" t="s">
        <v>35</v>
      </c>
      <c r="C297" s="62">
        <v>23922</v>
      </c>
      <c r="D297" s="62">
        <v>8903</v>
      </c>
    </row>
    <row r="298" spans="1:4" ht="18" customHeight="1">
      <c r="A298" s="61" t="s">
        <v>7</v>
      </c>
      <c r="B298" s="63" t="s">
        <v>35</v>
      </c>
      <c r="C298" s="62">
        <v>23829</v>
      </c>
      <c r="D298" s="62">
        <v>9018</v>
      </c>
    </row>
    <row r="299" spans="1:4" ht="18" customHeight="1">
      <c r="A299" s="61" t="s">
        <v>6</v>
      </c>
      <c r="B299" s="63" t="s">
        <v>35</v>
      </c>
      <c r="C299" s="62">
        <v>23755</v>
      </c>
      <c r="D299" s="62">
        <v>9125</v>
      </c>
    </row>
    <row r="300" spans="1:4" ht="18" customHeight="1">
      <c r="A300" s="61" t="s">
        <v>5</v>
      </c>
      <c r="B300" s="63" t="s">
        <v>35</v>
      </c>
      <c r="C300" s="62">
        <v>23832</v>
      </c>
      <c r="D300" s="62">
        <v>9200</v>
      </c>
    </row>
    <row r="301" spans="1:4" ht="18" customHeight="1">
      <c r="A301" s="61" t="s">
        <v>4</v>
      </c>
      <c r="B301" s="63" t="s">
        <v>35</v>
      </c>
      <c r="C301" s="62">
        <v>23651</v>
      </c>
      <c r="D301" s="62">
        <v>9287</v>
      </c>
    </row>
    <row r="302" spans="1:4" ht="18" customHeight="1">
      <c r="A302" s="61" t="s">
        <v>3</v>
      </c>
      <c r="B302" s="63" t="s">
        <v>35</v>
      </c>
      <c r="C302" s="62">
        <v>23452</v>
      </c>
      <c r="D302" s="62">
        <v>9331</v>
      </c>
    </row>
    <row r="303" spans="1:4" ht="18" customHeight="1">
      <c r="A303" s="61" t="s">
        <v>2</v>
      </c>
      <c r="B303" s="63" t="s">
        <v>35</v>
      </c>
      <c r="C303" s="62">
        <v>23247</v>
      </c>
      <c r="D303" s="62">
        <v>9374</v>
      </c>
    </row>
    <row r="304" spans="1:4" ht="18" customHeight="1">
      <c r="A304" s="61" t="s">
        <v>1</v>
      </c>
      <c r="B304" s="63" t="s">
        <v>35</v>
      </c>
      <c r="C304" s="62">
        <v>23123</v>
      </c>
      <c r="D304" s="62">
        <v>9529</v>
      </c>
    </row>
    <row r="305" spans="1:4" ht="18" customHeight="1">
      <c r="A305" s="61" t="s">
        <v>0</v>
      </c>
      <c r="B305" s="60" t="s">
        <v>35</v>
      </c>
      <c r="C305" s="59">
        <v>22793</v>
      </c>
      <c r="D305" s="27">
        <v>9593</v>
      </c>
    </row>
    <row r="306" spans="1:4" ht="18" customHeight="1">
      <c r="A306" s="58"/>
    </row>
    <row r="307" spans="1:4" ht="18" customHeight="1">
      <c r="A307" s="57" t="s">
        <v>382</v>
      </c>
    </row>
    <row r="308" spans="1:4" ht="18" customHeight="1">
      <c r="A308" s="57" t="s">
        <v>381</v>
      </c>
    </row>
    <row r="309" spans="1:4" ht="18" customHeight="1">
      <c r="A309" s="45"/>
    </row>
    <row r="310" spans="1:4" ht="18" customHeight="1">
      <c r="A310" s="45"/>
    </row>
    <row r="311" spans="1:4" ht="18" customHeight="1">
      <c r="A311" s="45"/>
    </row>
    <row r="312" spans="1:4" ht="18" customHeight="1">
      <c r="A312" s="45"/>
    </row>
  </sheetData>
  <phoneticPr fontId="3"/>
  <printOptions horizontalCentered="1"/>
  <pageMargins left="0.6692913385826772" right="0.6692913385826772" top="1.0236220472440944" bottom="0.6692913385826772" header="0.51181102362204722" footer="0.51181102362204722"/>
  <pageSetup paperSize="9" scale="72" fitToWidth="2" orientation="portrait" r:id="rId1"/>
  <headerFooter alignWithMargins="0"/>
  <colBreaks count="1" manualBreakCount="1">
    <brk id="14" max="15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BC351-1C80-477B-B5E9-AB0792BD797B}">
  <sheetPr>
    <pageSetUpPr fitToPage="1"/>
  </sheetPr>
  <dimension ref="A1:I46"/>
  <sheetViews>
    <sheetView view="pageBreakPreview" zoomScaleNormal="100" zoomScaleSheetLayoutView="100" workbookViewId="0">
      <pane xSplit="1" ySplit="6" topLeftCell="B7" activePane="bottomRight" state="frozen"/>
      <selection pane="topRight"/>
      <selection pane="bottomLeft"/>
      <selection pane="bottomRight" sqref="A1:H1"/>
    </sheetView>
  </sheetViews>
  <sheetFormatPr defaultColWidth="10.75" defaultRowHeight="13.5"/>
  <cols>
    <col min="1" max="1" width="12.125" style="1" customWidth="1"/>
    <col min="2" max="2" width="13.75" style="1" customWidth="1"/>
    <col min="3" max="3" width="14.125" style="1" customWidth="1"/>
    <col min="4" max="7" width="14.125" style="78" customWidth="1"/>
    <col min="8" max="8" width="14.125" style="1" customWidth="1"/>
    <col min="9" max="11" width="11.625" style="1" customWidth="1"/>
    <col min="12" max="16384" width="10.75" style="1"/>
  </cols>
  <sheetData>
    <row r="1" spans="1:8" s="9" customFormat="1" ht="15" customHeight="1">
      <c r="A1" s="2002" t="s">
        <v>436</v>
      </c>
      <c r="B1" s="2002"/>
      <c r="C1" s="2002"/>
      <c r="D1" s="2002"/>
      <c r="E1" s="2002"/>
      <c r="F1" s="2002"/>
      <c r="G1" s="2002"/>
      <c r="H1" s="2002"/>
    </row>
    <row r="2" spans="1:8" s="9" customFormat="1" ht="15" customHeight="1">
      <c r="A2" s="93" t="s">
        <v>416</v>
      </c>
      <c r="B2" s="92"/>
      <c r="C2" s="92"/>
      <c r="D2" s="92"/>
      <c r="E2" s="92"/>
      <c r="F2" s="92"/>
      <c r="G2" s="92"/>
      <c r="H2" s="92"/>
    </row>
    <row r="3" spans="1:8" s="9" customFormat="1" ht="15" customHeight="1">
      <c r="A3" s="93" t="s">
        <v>435</v>
      </c>
      <c r="B3" s="92"/>
      <c r="C3" s="92"/>
      <c r="D3" s="92"/>
      <c r="E3" s="92"/>
      <c r="F3" s="92"/>
      <c r="G3" s="92"/>
      <c r="H3" s="92"/>
    </row>
    <row r="4" spans="1:8" s="9" customFormat="1" ht="15" customHeight="1">
      <c r="A4" s="91"/>
      <c r="B4" s="91"/>
      <c r="C4" s="71"/>
      <c r="D4" s="71"/>
      <c r="E4" s="71"/>
      <c r="F4" s="71"/>
      <c r="G4" s="71"/>
      <c r="H4" s="71"/>
    </row>
    <row r="5" spans="1:8" s="9" customFormat="1" ht="15" customHeight="1">
      <c r="A5" s="91"/>
      <c r="B5" s="89" t="s">
        <v>414</v>
      </c>
      <c r="C5" s="89" t="s">
        <v>414</v>
      </c>
      <c r="D5" s="89" t="s">
        <v>414</v>
      </c>
      <c r="E5" s="89" t="s">
        <v>413</v>
      </c>
      <c r="F5" s="89" t="s">
        <v>413</v>
      </c>
      <c r="G5" s="89" t="s">
        <v>413</v>
      </c>
    </row>
    <row r="6" spans="1:8" s="9" customFormat="1" ht="15" customHeight="1">
      <c r="A6" s="90" t="s">
        <v>26</v>
      </c>
      <c r="B6" s="89" t="s">
        <v>433</v>
      </c>
      <c r="C6" s="89" t="s">
        <v>432</v>
      </c>
      <c r="D6" s="89" t="s">
        <v>434</v>
      </c>
      <c r="E6" s="89" t="s">
        <v>433</v>
      </c>
      <c r="F6" s="89" t="s">
        <v>432</v>
      </c>
      <c r="G6" s="89" t="s">
        <v>431</v>
      </c>
    </row>
    <row r="7" spans="1:8" s="9" customFormat="1" ht="15" customHeight="1">
      <c r="A7" s="88" t="s">
        <v>430</v>
      </c>
      <c r="B7" s="86">
        <v>57140</v>
      </c>
      <c r="C7" s="86">
        <v>118507</v>
      </c>
      <c r="D7" s="86">
        <v>175647</v>
      </c>
      <c r="E7" s="85">
        <v>27076</v>
      </c>
      <c r="F7" s="85">
        <v>31795</v>
      </c>
      <c r="G7" s="85">
        <v>58871</v>
      </c>
    </row>
    <row r="8" spans="1:8" s="9" customFormat="1" ht="15" customHeight="1">
      <c r="A8" s="88" t="s">
        <v>429</v>
      </c>
      <c r="B8" s="86">
        <v>59050</v>
      </c>
      <c r="C8" s="86">
        <v>119134</v>
      </c>
      <c r="D8" s="86">
        <v>178184</v>
      </c>
      <c r="E8" s="85">
        <v>27910</v>
      </c>
      <c r="F8" s="85">
        <v>32466</v>
      </c>
      <c r="G8" s="85">
        <v>60376</v>
      </c>
    </row>
    <row r="9" spans="1:8" s="9" customFormat="1" ht="15" customHeight="1">
      <c r="A9" s="88" t="s">
        <v>428</v>
      </c>
      <c r="B9" s="86">
        <v>60144</v>
      </c>
      <c r="C9" s="86">
        <v>119810</v>
      </c>
      <c r="D9" s="86">
        <v>179954</v>
      </c>
      <c r="E9" s="85">
        <v>28239</v>
      </c>
      <c r="F9" s="85">
        <v>33014</v>
      </c>
      <c r="G9" s="85">
        <v>61253</v>
      </c>
    </row>
    <row r="10" spans="1:8" s="9" customFormat="1" ht="15" customHeight="1">
      <c r="A10" s="88" t="s">
        <v>427</v>
      </c>
      <c r="B10" s="86">
        <v>60736</v>
      </c>
      <c r="C10" s="86">
        <v>121591</v>
      </c>
      <c r="D10" s="86">
        <v>182327</v>
      </c>
      <c r="E10" s="85">
        <v>29140</v>
      </c>
      <c r="F10" s="85">
        <v>34192</v>
      </c>
      <c r="G10" s="85">
        <v>63332</v>
      </c>
    </row>
    <row r="11" spans="1:8" s="9" customFormat="1" ht="15" customHeight="1">
      <c r="A11" s="88" t="s">
        <v>426</v>
      </c>
      <c r="B11" s="86">
        <v>62368</v>
      </c>
      <c r="C11" s="86">
        <v>122311</v>
      </c>
      <c r="D11" s="86">
        <v>184679</v>
      </c>
      <c r="E11" s="85">
        <v>30078</v>
      </c>
      <c r="F11" s="85">
        <v>35033</v>
      </c>
      <c r="G11" s="85">
        <v>65111</v>
      </c>
    </row>
    <row r="12" spans="1:8" s="9" customFormat="1" ht="15" customHeight="1">
      <c r="A12" s="88" t="s">
        <v>386</v>
      </c>
      <c r="B12" s="86">
        <v>64162</v>
      </c>
      <c r="C12" s="86">
        <v>123018</v>
      </c>
      <c r="D12" s="86">
        <v>187180</v>
      </c>
      <c r="E12" s="85">
        <v>30770</v>
      </c>
      <c r="F12" s="85">
        <v>36169</v>
      </c>
      <c r="G12" s="85">
        <v>66939</v>
      </c>
    </row>
    <row r="13" spans="1:8" s="9" customFormat="1" ht="15" customHeight="1">
      <c r="A13" s="88" t="s">
        <v>425</v>
      </c>
      <c r="B13" s="86">
        <v>65456</v>
      </c>
      <c r="C13" s="86">
        <v>123114</v>
      </c>
      <c r="D13" s="86">
        <v>188570</v>
      </c>
      <c r="E13" s="85">
        <v>31398</v>
      </c>
      <c r="F13" s="85">
        <v>36859</v>
      </c>
      <c r="G13" s="85">
        <v>68257</v>
      </c>
    </row>
    <row r="14" spans="1:8" s="9" customFormat="1" ht="15" customHeight="1">
      <c r="A14" s="88" t="s">
        <v>21</v>
      </c>
      <c r="B14" s="86">
        <v>66504</v>
      </c>
      <c r="C14" s="86">
        <v>123574</v>
      </c>
      <c r="D14" s="86">
        <v>190078</v>
      </c>
      <c r="E14" s="85">
        <v>31803</v>
      </c>
      <c r="F14" s="85">
        <v>37577</v>
      </c>
      <c r="G14" s="85">
        <v>69380</v>
      </c>
    </row>
    <row r="15" spans="1:8" s="9" customFormat="1" ht="15" customHeight="1">
      <c r="A15" s="88" t="s">
        <v>20</v>
      </c>
      <c r="B15" s="86">
        <v>67939</v>
      </c>
      <c r="C15" s="86">
        <v>123875</v>
      </c>
      <c r="D15" s="86">
        <v>191814</v>
      </c>
      <c r="E15" s="85">
        <v>32799</v>
      </c>
      <c r="F15" s="85">
        <v>38063</v>
      </c>
      <c r="G15" s="85">
        <v>70862</v>
      </c>
    </row>
    <row r="16" spans="1:8" s="9" customFormat="1" ht="15" customHeight="1">
      <c r="A16" s="88" t="s">
        <v>19</v>
      </c>
      <c r="B16" s="86">
        <v>69242</v>
      </c>
      <c r="C16" s="86">
        <v>124219</v>
      </c>
      <c r="D16" s="86">
        <v>193461</v>
      </c>
      <c r="E16" s="85">
        <v>33556</v>
      </c>
      <c r="F16" s="85">
        <v>38705</v>
      </c>
      <c r="G16" s="85">
        <v>72261</v>
      </c>
    </row>
    <row r="17" spans="1:9" s="9" customFormat="1" ht="15" customHeight="1">
      <c r="A17" s="88" t="s">
        <v>18</v>
      </c>
      <c r="B17" s="86">
        <v>70502</v>
      </c>
      <c r="C17" s="86">
        <v>124544</v>
      </c>
      <c r="D17" s="86">
        <v>195046</v>
      </c>
      <c r="E17" s="85">
        <v>34159</v>
      </c>
      <c r="F17" s="85">
        <v>39371</v>
      </c>
      <c r="G17" s="85">
        <v>73530</v>
      </c>
    </row>
    <row r="18" spans="1:9" s="9" customFormat="1" ht="15" customHeight="1">
      <c r="A18" s="88" t="s">
        <v>359</v>
      </c>
      <c r="B18" s="86">
        <v>71501</v>
      </c>
      <c r="C18" s="86">
        <v>124746</v>
      </c>
      <c r="D18" s="86">
        <v>196247</v>
      </c>
      <c r="E18" s="85">
        <v>34654</v>
      </c>
      <c r="F18" s="85">
        <v>39697</v>
      </c>
      <c r="G18" s="85">
        <v>74351</v>
      </c>
    </row>
    <row r="19" spans="1:9" s="9" customFormat="1" ht="15" customHeight="1">
      <c r="A19" s="88" t="s">
        <v>358</v>
      </c>
      <c r="B19" s="86">
        <v>73133</v>
      </c>
      <c r="C19" s="86">
        <v>125043</v>
      </c>
      <c r="D19" s="86">
        <v>198176</v>
      </c>
      <c r="E19" s="85">
        <v>35655</v>
      </c>
      <c r="F19" s="85">
        <v>40304</v>
      </c>
      <c r="G19" s="85">
        <v>75959</v>
      </c>
    </row>
    <row r="20" spans="1:9" s="9" customFormat="1" ht="15" customHeight="1">
      <c r="A20" s="88" t="s">
        <v>357</v>
      </c>
      <c r="B20" s="86">
        <v>74997</v>
      </c>
      <c r="C20" s="86">
        <v>125531</v>
      </c>
      <c r="D20" s="86">
        <v>200528</v>
      </c>
      <c r="E20" s="86">
        <v>37546</v>
      </c>
      <c r="F20" s="86">
        <v>40975</v>
      </c>
      <c r="G20" s="85">
        <v>78521</v>
      </c>
    </row>
    <row r="21" spans="1:9" s="9" customFormat="1" ht="15" customHeight="1">
      <c r="A21" s="88" t="s">
        <v>356</v>
      </c>
      <c r="B21" s="86">
        <v>76453</v>
      </c>
      <c r="C21" s="86">
        <v>126827</v>
      </c>
      <c r="D21" s="86">
        <v>203280</v>
      </c>
      <c r="E21" s="86">
        <v>38347</v>
      </c>
      <c r="F21" s="86">
        <v>42141</v>
      </c>
      <c r="G21" s="85">
        <v>80488</v>
      </c>
    </row>
    <row r="22" spans="1:9" s="9" customFormat="1" ht="15" customHeight="1">
      <c r="A22" s="88" t="s">
        <v>355</v>
      </c>
      <c r="B22" s="86">
        <v>77936</v>
      </c>
      <c r="C22" s="86">
        <v>128725</v>
      </c>
      <c r="D22" s="86">
        <v>206661</v>
      </c>
      <c r="E22" s="86">
        <v>38818</v>
      </c>
      <c r="F22" s="86">
        <v>43868</v>
      </c>
      <c r="G22" s="85">
        <v>82686</v>
      </c>
      <c r="I22" s="10"/>
    </row>
    <row r="23" spans="1:9" s="9" customFormat="1" ht="15" customHeight="1">
      <c r="A23" s="88" t="s">
        <v>12</v>
      </c>
      <c r="B23" s="86">
        <v>78251</v>
      </c>
      <c r="C23" s="86">
        <v>131160</v>
      </c>
      <c r="D23" s="86">
        <v>209411</v>
      </c>
      <c r="E23" s="86">
        <v>38862</v>
      </c>
      <c r="F23" s="86">
        <v>45679</v>
      </c>
      <c r="G23" s="85">
        <v>84541</v>
      </c>
    </row>
    <row r="24" spans="1:9" s="9" customFormat="1" ht="15" customHeight="1">
      <c r="A24" s="88" t="s">
        <v>11</v>
      </c>
      <c r="B24" s="86">
        <v>78808</v>
      </c>
      <c r="C24" s="86">
        <v>133637</v>
      </c>
      <c r="D24" s="86">
        <v>212445</v>
      </c>
      <c r="E24" s="86">
        <v>39005</v>
      </c>
      <c r="F24" s="86">
        <v>47519</v>
      </c>
      <c r="G24" s="85">
        <v>86524</v>
      </c>
    </row>
    <row r="25" spans="1:9" s="9" customFormat="1" ht="15" customHeight="1">
      <c r="A25" s="87" t="s">
        <v>10</v>
      </c>
      <c r="B25" s="86">
        <v>79163</v>
      </c>
      <c r="C25" s="86">
        <v>135427</v>
      </c>
      <c r="D25" s="86">
        <v>214590</v>
      </c>
      <c r="E25" s="86">
        <v>40850</v>
      </c>
      <c r="F25" s="86">
        <v>46627</v>
      </c>
      <c r="G25" s="85">
        <v>87477</v>
      </c>
    </row>
    <row r="26" spans="1:9" s="9" customFormat="1" ht="15" customHeight="1">
      <c r="A26" s="87" t="s">
        <v>9</v>
      </c>
      <c r="B26" s="86">
        <v>78236</v>
      </c>
      <c r="C26" s="86">
        <v>137641</v>
      </c>
      <c r="D26" s="86">
        <v>215877</v>
      </c>
      <c r="E26" s="86">
        <v>40792</v>
      </c>
      <c r="F26" s="86">
        <v>48192</v>
      </c>
      <c r="G26" s="85">
        <v>88984</v>
      </c>
    </row>
    <row r="27" spans="1:9" s="9" customFormat="1" ht="15" customHeight="1">
      <c r="A27" s="87" t="s">
        <v>8</v>
      </c>
      <c r="B27" s="86">
        <v>78182</v>
      </c>
      <c r="C27" s="86">
        <v>139133</v>
      </c>
      <c r="D27" s="86">
        <v>217315</v>
      </c>
      <c r="E27" s="86">
        <v>40753</v>
      </c>
      <c r="F27" s="86">
        <v>49398</v>
      </c>
      <c r="G27" s="85">
        <v>90151</v>
      </c>
    </row>
    <row r="28" spans="1:9" s="9" customFormat="1" ht="15" customHeight="1">
      <c r="A28" s="87" t="s">
        <v>7</v>
      </c>
      <c r="B28" s="86">
        <v>76713</v>
      </c>
      <c r="C28" s="86">
        <v>142689</v>
      </c>
      <c r="D28" s="86">
        <v>219402</v>
      </c>
      <c r="E28" s="86">
        <v>39936</v>
      </c>
      <c r="F28" s="86">
        <v>51492</v>
      </c>
      <c r="G28" s="85">
        <v>91428</v>
      </c>
    </row>
    <row r="29" spans="1:9" s="9" customFormat="1" ht="15" customHeight="1">
      <c r="A29" s="87" t="s">
        <v>6</v>
      </c>
      <c r="B29" s="86">
        <v>76152</v>
      </c>
      <c r="C29" s="86">
        <v>144967</v>
      </c>
      <c r="D29" s="86">
        <v>221119</v>
      </c>
      <c r="E29" s="86">
        <v>39292</v>
      </c>
      <c r="F29" s="86">
        <v>53411</v>
      </c>
      <c r="G29" s="85">
        <v>92703</v>
      </c>
    </row>
    <row r="30" spans="1:9" s="9" customFormat="1" ht="15" customHeight="1">
      <c r="A30" s="87" t="s">
        <v>5</v>
      </c>
      <c r="B30" s="86">
        <v>78757</v>
      </c>
      <c r="C30" s="86">
        <v>148206</v>
      </c>
      <c r="D30" s="86">
        <v>226963</v>
      </c>
      <c r="E30" s="86">
        <v>43215</v>
      </c>
      <c r="F30" s="86">
        <v>54975</v>
      </c>
      <c r="G30" s="85">
        <v>98190</v>
      </c>
    </row>
    <row r="31" spans="1:9" s="9" customFormat="1" ht="15" customHeight="1">
      <c r="A31" s="87" t="s">
        <v>4</v>
      </c>
      <c r="B31" s="86">
        <v>78505</v>
      </c>
      <c r="C31" s="86">
        <v>151893</v>
      </c>
      <c r="D31" s="86">
        <v>230398</v>
      </c>
      <c r="E31" s="86">
        <v>43125</v>
      </c>
      <c r="F31" s="86">
        <v>57174</v>
      </c>
      <c r="G31" s="85">
        <v>100299</v>
      </c>
    </row>
    <row r="32" spans="1:9" s="9" customFormat="1" ht="15" customHeight="1">
      <c r="A32" s="87" t="s">
        <v>3</v>
      </c>
      <c r="B32" s="86">
        <v>78582</v>
      </c>
      <c r="C32" s="86">
        <v>154967</v>
      </c>
      <c r="D32" s="86">
        <v>233549</v>
      </c>
      <c r="E32" s="86">
        <v>43216</v>
      </c>
      <c r="F32" s="86">
        <v>59208</v>
      </c>
      <c r="G32" s="85">
        <v>102424</v>
      </c>
    </row>
    <row r="33" spans="1:8" s="9" customFormat="1" ht="15" customHeight="1">
      <c r="A33" s="87" t="s">
        <v>2</v>
      </c>
      <c r="B33" s="86">
        <v>78206</v>
      </c>
      <c r="C33" s="86">
        <v>158833</v>
      </c>
      <c r="D33" s="86">
        <v>237039</v>
      </c>
      <c r="E33" s="86">
        <v>43085</v>
      </c>
      <c r="F33" s="86">
        <v>61470</v>
      </c>
      <c r="G33" s="85">
        <v>104555</v>
      </c>
    </row>
    <row r="34" spans="1:8" s="9" customFormat="1" ht="15" customHeight="1">
      <c r="A34" s="87" t="s">
        <v>1</v>
      </c>
      <c r="B34" s="86">
        <v>78194</v>
      </c>
      <c r="C34" s="86">
        <v>162793</v>
      </c>
      <c r="D34" s="86">
        <v>240987</v>
      </c>
      <c r="E34" s="86">
        <v>43454</v>
      </c>
      <c r="F34" s="86">
        <v>64039</v>
      </c>
      <c r="G34" s="85">
        <v>107493</v>
      </c>
    </row>
    <row r="35" spans="1:8" s="9" customFormat="1" ht="15" customHeight="1">
      <c r="A35" s="87" t="s">
        <v>0</v>
      </c>
      <c r="B35" s="86">
        <v>78599</v>
      </c>
      <c r="C35" s="86">
        <v>165929</v>
      </c>
      <c r="D35" s="86">
        <v>244528</v>
      </c>
      <c r="E35" s="86">
        <v>43587</v>
      </c>
      <c r="F35" s="86">
        <v>66284</v>
      </c>
      <c r="G35" s="85">
        <v>109871</v>
      </c>
    </row>
    <row r="36" spans="1:8" s="80" customFormat="1" ht="15" customHeight="1">
      <c r="A36" s="84"/>
      <c r="B36" s="83"/>
      <c r="C36" s="9"/>
      <c r="D36" s="76"/>
      <c r="E36" s="76"/>
      <c r="F36" s="76"/>
      <c r="G36" s="76"/>
      <c r="H36" s="11"/>
    </row>
    <row r="37" spans="1:8" s="80" customFormat="1" ht="15" customHeight="1">
      <c r="A37" s="82" t="s">
        <v>424</v>
      </c>
      <c r="B37" s="80" t="s">
        <v>423</v>
      </c>
    </row>
    <row r="38" spans="1:8" s="80" customFormat="1" ht="15" customHeight="1">
      <c r="A38" s="82"/>
      <c r="B38" s="80" t="s">
        <v>422</v>
      </c>
    </row>
    <row r="39" spans="1:8" s="80" customFormat="1" ht="15" customHeight="1">
      <c r="A39" s="82"/>
      <c r="B39" s="80" t="s">
        <v>421</v>
      </c>
    </row>
    <row r="40" spans="1:8" s="80" customFormat="1" ht="15" customHeight="1">
      <c r="A40" s="82"/>
      <c r="B40" s="80" t="s">
        <v>420</v>
      </c>
    </row>
    <row r="41" spans="1:8" s="80" customFormat="1" ht="12">
      <c r="A41" s="82"/>
    </row>
    <row r="42" spans="1:8">
      <c r="A42" s="82" t="s">
        <v>419</v>
      </c>
      <c r="B42" s="80" t="s">
        <v>418</v>
      </c>
      <c r="C42" s="80"/>
      <c r="D42" s="80"/>
      <c r="E42" s="80"/>
      <c r="F42" s="80"/>
      <c r="G42" s="80"/>
      <c r="H42" s="80"/>
    </row>
    <row r="43" spans="1:8">
      <c r="A43" s="80"/>
      <c r="B43" s="80"/>
      <c r="C43" s="80"/>
      <c r="D43" s="81"/>
      <c r="E43" s="81"/>
      <c r="F43" s="81"/>
      <c r="G43" s="81"/>
      <c r="H43" s="80"/>
    </row>
    <row r="45" spans="1:8">
      <c r="A45" s="79"/>
      <c r="B45" s="66"/>
    </row>
    <row r="46" spans="1:8">
      <c r="A46" s="66"/>
      <c r="B46" s="66"/>
    </row>
  </sheetData>
  <mergeCells count="1">
    <mergeCell ref="A1:H1"/>
  </mergeCells>
  <phoneticPr fontId="3"/>
  <printOptions horizontalCentered="1"/>
  <pageMargins left="0.78740157480314965" right="0.78740157480314965" top="0.98425196850393704" bottom="0.98425196850393704" header="0.51181102362204722" footer="0.51181102362204722"/>
  <pageSetup paperSize="9" scale="64"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73</vt:i4>
      </vt:variant>
      <vt:variant>
        <vt:lpstr>名前付き一覧</vt:lpstr>
      </vt:variant>
      <vt:variant>
        <vt:i4>61</vt:i4>
      </vt:variant>
    </vt:vector>
  </HeadingPairs>
  <TitlesOfParts>
    <vt:vector size="134" baseType="lpstr">
      <vt:lpstr>概況_ﾐﾆ・ｲﾝﾌｫﾒｰｼｮﾝ</vt:lpstr>
      <vt:lpstr>気象概況</vt:lpstr>
      <vt:lpstr>早見表</vt:lpstr>
      <vt:lpstr>計算式</vt:lpstr>
      <vt:lpstr>人口_表１</vt:lpstr>
      <vt:lpstr>表２</vt:lpstr>
      <vt:lpstr>表３</vt:lpstr>
      <vt:lpstr>表４</vt:lpstr>
      <vt:lpstr>表５</vt:lpstr>
      <vt:lpstr>表６</vt:lpstr>
      <vt:lpstr>表７</vt:lpstr>
      <vt:lpstr>表８</vt:lpstr>
      <vt:lpstr>表９</vt:lpstr>
      <vt:lpstr>表10</vt:lpstr>
      <vt:lpstr>表11</vt:lpstr>
      <vt:lpstr>産業_表12</vt:lpstr>
      <vt:lpstr>表13</vt:lpstr>
      <vt:lpstr>表14</vt:lpstr>
      <vt:lpstr>表15</vt:lpstr>
      <vt:lpstr>表15（日標）</vt:lpstr>
      <vt:lpstr>表16</vt:lpstr>
      <vt:lpstr>表17</vt:lpstr>
      <vt:lpstr>表18</vt:lpstr>
      <vt:lpstr>表19</vt:lpstr>
      <vt:lpstr>表20</vt:lpstr>
      <vt:lpstr>表21</vt:lpstr>
      <vt:lpstr>表22</vt:lpstr>
      <vt:lpstr>表23</vt:lpstr>
      <vt:lpstr>表24</vt:lpstr>
      <vt:lpstr>表25</vt:lpstr>
      <vt:lpstr>表26</vt:lpstr>
      <vt:lpstr>表27</vt:lpstr>
      <vt:lpstr>土地_表28</vt:lpstr>
      <vt:lpstr>表29</vt:lpstr>
      <vt:lpstr>表30</vt:lpstr>
      <vt:lpstr>住宅_表31</vt:lpstr>
      <vt:lpstr>表32</vt:lpstr>
      <vt:lpstr>公園_表33</vt:lpstr>
      <vt:lpstr>表34</vt:lpstr>
      <vt:lpstr>上・下水道_表35</vt:lpstr>
      <vt:lpstr>表36</vt:lpstr>
      <vt:lpstr>治安_表37</vt:lpstr>
      <vt:lpstr>表38</vt:lpstr>
      <vt:lpstr>表39</vt:lpstr>
      <vt:lpstr>運輸_表40</vt:lpstr>
      <vt:lpstr>表41</vt:lpstr>
      <vt:lpstr>表42</vt:lpstr>
      <vt:lpstr>環境・衛生_表43</vt:lpstr>
      <vt:lpstr>表44</vt:lpstr>
      <vt:lpstr>福祉_表45</vt:lpstr>
      <vt:lpstr>表46</vt:lpstr>
      <vt:lpstr>表47</vt:lpstr>
      <vt:lpstr>表48</vt:lpstr>
      <vt:lpstr>表49</vt:lpstr>
      <vt:lpstr>表50</vt:lpstr>
      <vt:lpstr>表51</vt:lpstr>
      <vt:lpstr>表52</vt:lpstr>
      <vt:lpstr>教育_表53</vt:lpstr>
      <vt:lpstr>表54</vt:lpstr>
      <vt:lpstr>表55</vt:lpstr>
      <vt:lpstr>表56</vt:lpstr>
      <vt:lpstr>表57</vt:lpstr>
      <vt:lpstr>表58</vt:lpstr>
      <vt:lpstr>表59</vt:lpstr>
      <vt:lpstr>表60</vt:lpstr>
      <vt:lpstr>表61</vt:lpstr>
      <vt:lpstr>選挙_表62</vt:lpstr>
      <vt:lpstr>表63</vt:lpstr>
      <vt:lpstr>財政_表64</vt:lpstr>
      <vt:lpstr>表65</vt:lpstr>
      <vt:lpstr>表66</vt:lpstr>
      <vt:lpstr>表67</vt:lpstr>
      <vt:lpstr>職員_表68</vt:lpstr>
      <vt:lpstr>運輸_表40!Print_Area</vt:lpstr>
      <vt:lpstr>概況_ﾐﾆ・ｲﾝﾌｫﾒｰｼｮﾝ!Print_Area</vt:lpstr>
      <vt:lpstr>環境・衛生_表43!Print_Area</vt:lpstr>
      <vt:lpstr>気象概況!Print_Area</vt:lpstr>
      <vt:lpstr>教育_表53!Print_Area</vt:lpstr>
      <vt:lpstr>計算式!Print_Area</vt:lpstr>
      <vt:lpstr>公園_表33!Print_Area</vt:lpstr>
      <vt:lpstr>財政_表64!Print_Area</vt:lpstr>
      <vt:lpstr>治安_表37!Print_Area</vt:lpstr>
      <vt:lpstr>住宅_表31!Print_Area</vt:lpstr>
      <vt:lpstr>上・下水道_表35!Print_Area</vt:lpstr>
      <vt:lpstr>職員_表68!Print_Area</vt:lpstr>
      <vt:lpstr>人口_表１!Print_Area</vt:lpstr>
      <vt:lpstr>土地_表28!Print_Area</vt:lpstr>
      <vt:lpstr>表10!Print_Area</vt:lpstr>
      <vt:lpstr>表11!Print_Area</vt:lpstr>
      <vt:lpstr>表13!Print_Area</vt:lpstr>
      <vt:lpstr>表14!Print_Area</vt:lpstr>
      <vt:lpstr>表15!Print_Area</vt:lpstr>
      <vt:lpstr>表16!Print_Area</vt:lpstr>
      <vt:lpstr>表17!Print_Area</vt:lpstr>
      <vt:lpstr>表18!Print_Area</vt:lpstr>
      <vt:lpstr>表19!Print_Area</vt:lpstr>
      <vt:lpstr>表２!Print_Area</vt:lpstr>
      <vt:lpstr>表20!Print_Area</vt:lpstr>
      <vt:lpstr>表22!Print_Area</vt:lpstr>
      <vt:lpstr>表23!Print_Area</vt:lpstr>
      <vt:lpstr>表24!Print_Area</vt:lpstr>
      <vt:lpstr>表25!Print_Area</vt:lpstr>
      <vt:lpstr>表26!Print_Area</vt:lpstr>
      <vt:lpstr>表27!Print_Area</vt:lpstr>
      <vt:lpstr>表29!Print_Area</vt:lpstr>
      <vt:lpstr>表３!Print_Area</vt:lpstr>
      <vt:lpstr>表34!Print_Area</vt:lpstr>
      <vt:lpstr>表36!Print_Area</vt:lpstr>
      <vt:lpstr>表38!Print_Area</vt:lpstr>
      <vt:lpstr>表39!Print_Area</vt:lpstr>
      <vt:lpstr>表４!Print_Area</vt:lpstr>
      <vt:lpstr>表41!Print_Area</vt:lpstr>
      <vt:lpstr>表42!Print_Area</vt:lpstr>
      <vt:lpstr>表46!Print_Area</vt:lpstr>
      <vt:lpstr>表47!Print_Area</vt:lpstr>
      <vt:lpstr>表48!Print_Area</vt:lpstr>
      <vt:lpstr>表49!Print_Area</vt:lpstr>
      <vt:lpstr>表５!Print_Area</vt:lpstr>
      <vt:lpstr>表51!Print_Area</vt:lpstr>
      <vt:lpstr>表52!Print_Area</vt:lpstr>
      <vt:lpstr>表54!Print_Area</vt:lpstr>
      <vt:lpstr>表55!Print_Area</vt:lpstr>
      <vt:lpstr>表56!Print_Area</vt:lpstr>
      <vt:lpstr>表57!Print_Area</vt:lpstr>
      <vt:lpstr>表58!Print_Area</vt:lpstr>
      <vt:lpstr>表59!Print_Area</vt:lpstr>
      <vt:lpstr>表60!Print_Area</vt:lpstr>
      <vt:lpstr>表61!Print_Area</vt:lpstr>
      <vt:lpstr>表65!Print_Area</vt:lpstr>
      <vt:lpstr>表66!Print_Area</vt:lpstr>
      <vt:lpstr>表67!Print_Area</vt:lpstr>
      <vt:lpstr>表９!Print_Area</vt:lpstr>
      <vt:lpstr>福祉_表45!Print_Area</vt:lpstr>
      <vt:lpstr>早見表!Print_Titles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2022-01-26T04:32:56Z</dcterms:modified>
</cp:coreProperties>
</file>