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5E454078-D13D-4C8E-838F-F63367A10451}" xr6:coauthVersionLast="36" xr6:coauthVersionMax="36" xr10:uidLastSave="{00000000-0000-0000-0000-000000000000}"/>
  <bookViews>
    <workbookView xWindow="0" yWindow="0" windowWidth="20490" windowHeight="7605" xr2:uid="{DBD227EC-8CE8-4FCE-880D-E9D386E9A8A3}"/>
  </bookViews>
  <sheets>
    <sheet name="総計" sheetId="2" r:id="rId1"/>
    <sheet name="R8" sheetId="1" r:id="rId2"/>
    <sheet name="R9" sheetId="3" r:id="rId3"/>
    <sheet name="R10" sheetId="4" r:id="rId4"/>
    <sheet name="R11" sheetId="5" r:id="rId5"/>
    <sheet name="R12" sheetId="6" r:id="rId6"/>
  </sheets>
  <definedNames>
    <definedName name="a" hidden="1">{"検査通知書決済用",#N/A,FALSE,"検査通知書";"検査通知書主管課用",#N/A,FALSE,"検査通知書"}</definedName>
    <definedName name="_xlnm.Print_Area" localSheetId="3">'R10'!$A$1:$N$44</definedName>
    <definedName name="_xlnm.Print_Area" localSheetId="4">'R11'!$A$1:$N$44</definedName>
    <definedName name="_xlnm.Print_Area" localSheetId="5">'R12'!$A$1:$N$44</definedName>
    <definedName name="_xlnm.Print_Area" localSheetId="1">'R8'!$A$1:$N$44</definedName>
    <definedName name="_xlnm.Print_Area" localSheetId="2">'R9'!$A$1:$N$44</definedName>
    <definedName name="_xlnm.Print_Area" localSheetId="0">総計!$A$1:$I$39</definedName>
    <definedName name="wrn.検査通知書Ｗ印刷." hidden="1">{"検査通知書決済用",#N/A,FALSE,"検査通知書";"検査通知書主管課用",#N/A,FALSE,"検査通知書"}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G16" i="1"/>
  <c r="D16" i="1"/>
  <c r="D28" i="2"/>
  <c r="E28" i="2"/>
  <c r="F28" i="2"/>
  <c r="G28" i="2"/>
  <c r="H28" i="2"/>
  <c r="I20" i="2"/>
  <c r="D20" i="2"/>
  <c r="E20" i="2"/>
  <c r="F20" i="2"/>
  <c r="G20" i="2"/>
  <c r="H20" i="2"/>
  <c r="E19" i="2"/>
  <c r="F19" i="2"/>
  <c r="G19" i="2"/>
  <c r="H19" i="2"/>
  <c r="M33" i="6"/>
  <c r="M25" i="6"/>
  <c r="M33" i="5"/>
  <c r="M25" i="5"/>
  <c r="M33" i="4"/>
  <c r="M25" i="4"/>
  <c r="M33" i="3"/>
  <c r="M25" i="3"/>
  <c r="M25" i="1"/>
  <c r="M33" i="1"/>
  <c r="I28" i="2"/>
  <c r="G21" i="6" l="1"/>
  <c r="G22" i="6"/>
  <c r="G23" i="6"/>
  <c r="G24" i="6"/>
  <c r="G21" i="5"/>
  <c r="G22" i="5"/>
  <c r="G23" i="5"/>
  <c r="G24" i="5"/>
  <c r="G21" i="4"/>
  <c r="G22" i="4"/>
  <c r="G23" i="4"/>
  <c r="G24" i="4"/>
  <c r="G21" i="3"/>
  <c r="G22" i="3"/>
  <c r="G23" i="3"/>
  <c r="G24" i="3"/>
  <c r="D17" i="2" l="1"/>
  <c r="D16" i="2"/>
  <c r="D22" i="6"/>
  <c r="M22" i="6" s="1"/>
  <c r="D22" i="5"/>
  <c r="M22" i="5" s="1"/>
  <c r="D22" i="4"/>
  <c r="M22" i="4" s="1"/>
  <c r="D22" i="3"/>
  <c r="M22" i="3" s="1"/>
  <c r="D23" i="1"/>
  <c r="M22" i="1"/>
  <c r="E17" i="2" l="1"/>
  <c r="F17" i="2"/>
  <c r="H17" i="2"/>
  <c r="G17" i="2"/>
  <c r="D21" i="6"/>
  <c r="D21" i="5"/>
  <c r="D21" i="4"/>
  <c r="D21" i="3"/>
  <c r="M21" i="1"/>
  <c r="N36" i="6"/>
  <c r="N35" i="6"/>
  <c r="N32" i="6"/>
  <c r="N31" i="6"/>
  <c r="N30" i="6"/>
  <c r="N29" i="6"/>
  <c r="N28" i="6"/>
  <c r="N27" i="6"/>
  <c r="N23" i="6"/>
  <c r="N20" i="6"/>
  <c r="N19" i="6"/>
  <c r="N17" i="6"/>
  <c r="N15" i="6"/>
  <c r="N14" i="6"/>
  <c r="N13" i="6"/>
  <c r="N36" i="5"/>
  <c r="N35" i="5"/>
  <c r="N32" i="5"/>
  <c r="N31" i="5"/>
  <c r="N30" i="5"/>
  <c r="N29" i="5"/>
  <c r="N28" i="5"/>
  <c r="N27" i="5"/>
  <c r="N23" i="5"/>
  <c r="N20" i="5"/>
  <c r="N19" i="5"/>
  <c r="N17" i="5"/>
  <c r="N15" i="5"/>
  <c r="N14" i="5"/>
  <c r="N13" i="5"/>
  <c r="N36" i="4"/>
  <c r="N35" i="4"/>
  <c r="N32" i="4"/>
  <c r="N31" i="4"/>
  <c r="N30" i="4"/>
  <c r="N29" i="4"/>
  <c r="N28" i="4"/>
  <c r="N27" i="4"/>
  <c r="N23" i="4"/>
  <c r="N20" i="4"/>
  <c r="N19" i="4"/>
  <c r="N17" i="4"/>
  <c r="N15" i="4"/>
  <c r="N14" i="4"/>
  <c r="N13" i="4"/>
  <c r="N14" i="3"/>
  <c r="N15" i="3"/>
  <c r="N17" i="3"/>
  <c r="N19" i="3"/>
  <c r="N20" i="3"/>
  <c r="N23" i="3"/>
  <c r="N27" i="3"/>
  <c r="N28" i="3"/>
  <c r="N29" i="3"/>
  <c r="N30" i="3"/>
  <c r="N31" i="3"/>
  <c r="N32" i="3"/>
  <c r="N35" i="3"/>
  <c r="N36" i="3"/>
  <c r="N13" i="3"/>
  <c r="I17" i="2" l="1"/>
  <c r="M21" i="3"/>
  <c r="E16" i="2"/>
  <c r="M21" i="4"/>
  <c r="F16" i="2"/>
  <c r="M21" i="5"/>
  <c r="G16" i="2"/>
  <c r="M21" i="6"/>
  <c r="H16" i="2"/>
  <c r="D14" i="1"/>
  <c r="D13" i="1"/>
  <c r="I16" i="2" l="1"/>
  <c r="D38" i="6"/>
  <c r="G38" i="6"/>
  <c r="J38" i="6"/>
  <c r="D38" i="5"/>
  <c r="G38" i="5"/>
  <c r="J38" i="5"/>
  <c r="G38" i="4"/>
  <c r="J38" i="4"/>
  <c r="D38" i="4"/>
  <c r="J38" i="3"/>
  <c r="G38" i="3"/>
  <c r="D38" i="3"/>
  <c r="M38" i="1"/>
  <c r="D33" i="2" s="1"/>
  <c r="M38" i="3" l="1"/>
  <c r="E33" i="2" s="1"/>
  <c r="M38" i="4"/>
  <c r="F33" i="2" s="1"/>
  <c r="M38" i="5"/>
  <c r="G33" i="2" s="1"/>
  <c r="M38" i="6"/>
  <c r="H33" i="2" s="1"/>
  <c r="D18" i="6"/>
  <c r="D16" i="6"/>
  <c r="G14" i="6"/>
  <c r="G13" i="6"/>
  <c r="D18" i="5"/>
  <c r="D16" i="5"/>
  <c r="G14" i="5"/>
  <c r="G13" i="5"/>
  <c r="D18" i="4"/>
  <c r="D16" i="4"/>
  <c r="G14" i="4"/>
  <c r="G13" i="4"/>
  <c r="D18" i="3"/>
  <c r="D16" i="3"/>
  <c r="G14" i="3"/>
  <c r="G13" i="3"/>
  <c r="G18" i="1"/>
  <c r="D18" i="1"/>
  <c r="G14" i="1"/>
  <c r="G13" i="1"/>
  <c r="I33" i="2" l="1"/>
  <c r="D13" i="5"/>
  <c r="M13" i="5" s="1"/>
  <c r="M40" i="6"/>
  <c r="J37" i="6"/>
  <c r="G37" i="6"/>
  <c r="D37" i="6"/>
  <c r="J36" i="6"/>
  <c r="G36" i="6"/>
  <c r="D36" i="6"/>
  <c r="J35" i="6"/>
  <c r="G35" i="6"/>
  <c r="D35" i="6"/>
  <c r="D32" i="6"/>
  <c r="M32" i="6" s="1"/>
  <c r="H27" i="2" s="1"/>
  <c r="J31" i="6"/>
  <c r="G31" i="6"/>
  <c r="G30" i="6"/>
  <c r="D30" i="6"/>
  <c r="J29" i="6"/>
  <c r="G29" i="6"/>
  <c r="G28" i="6"/>
  <c r="D28" i="6"/>
  <c r="J27" i="6"/>
  <c r="G27" i="6"/>
  <c r="D27" i="6"/>
  <c r="D24" i="6"/>
  <c r="D23" i="6"/>
  <c r="G20" i="6"/>
  <c r="D20" i="6"/>
  <c r="J19" i="6"/>
  <c r="G19" i="6"/>
  <c r="D19" i="6"/>
  <c r="J17" i="6"/>
  <c r="D14" i="6"/>
  <c r="M14" i="6" s="1"/>
  <c r="H11" i="2" s="1"/>
  <c r="C9" i="6"/>
  <c r="C8" i="6"/>
  <c r="K7" i="6"/>
  <c r="C7" i="6"/>
  <c r="J19" i="5"/>
  <c r="G20" i="5"/>
  <c r="G19" i="5"/>
  <c r="G20" i="4"/>
  <c r="G19" i="4"/>
  <c r="G20" i="3"/>
  <c r="G19" i="3"/>
  <c r="M40" i="5"/>
  <c r="J37" i="5"/>
  <c r="G37" i="5"/>
  <c r="D37" i="5"/>
  <c r="J36" i="5"/>
  <c r="G36" i="5"/>
  <c r="D36" i="5"/>
  <c r="J35" i="5"/>
  <c r="G35" i="5"/>
  <c r="D35" i="5"/>
  <c r="D32" i="5"/>
  <c r="M32" i="5" s="1"/>
  <c r="G27" i="2" s="1"/>
  <c r="J31" i="5"/>
  <c r="G31" i="5"/>
  <c r="G30" i="5"/>
  <c r="D30" i="5"/>
  <c r="J29" i="5"/>
  <c r="G29" i="5"/>
  <c r="G28" i="5"/>
  <c r="D28" i="5"/>
  <c r="J27" i="5"/>
  <c r="G27" i="5"/>
  <c r="D27" i="5"/>
  <c r="D24" i="5"/>
  <c r="M24" i="5" s="1"/>
  <c r="D23" i="5"/>
  <c r="D20" i="5"/>
  <c r="D19" i="5"/>
  <c r="J17" i="5"/>
  <c r="D14" i="5"/>
  <c r="M14" i="5" s="1"/>
  <c r="G11" i="2" s="1"/>
  <c r="C9" i="5"/>
  <c r="C8" i="5"/>
  <c r="K7" i="5"/>
  <c r="C7" i="5"/>
  <c r="M32" i="1"/>
  <c r="M40" i="4"/>
  <c r="J37" i="4"/>
  <c r="G37" i="4"/>
  <c r="D37" i="4"/>
  <c r="J36" i="4"/>
  <c r="G36" i="4"/>
  <c r="D36" i="4"/>
  <c r="J35" i="4"/>
  <c r="G35" i="4"/>
  <c r="D35" i="4"/>
  <c r="D32" i="4"/>
  <c r="M32" i="4" s="1"/>
  <c r="F27" i="2" s="1"/>
  <c r="J31" i="4"/>
  <c r="G31" i="4"/>
  <c r="G30" i="4"/>
  <c r="D30" i="4"/>
  <c r="J29" i="4"/>
  <c r="G29" i="4"/>
  <c r="G28" i="4"/>
  <c r="D28" i="4"/>
  <c r="J27" i="4"/>
  <c r="G27" i="4"/>
  <c r="D27" i="4"/>
  <c r="D24" i="4"/>
  <c r="D23" i="4"/>
  <c r="D20" i="4"/>
  <c r="D19" i="4"/>
  <c r="J17" i="4"/>
  <c r="D14" i="4"/>
  <c r="M14" i="4" s="1"/>
  <c r="F11" i="2" s="1"/>
  <c r="D13" i="4"/>
  <c r="M13" i="4" s="1"/>
  <c r="C9" i="4"/>
  <c r="C8" i="4"/>
  <c r="K7" i="4"/>
  <c r="C7" i="4"/>
  <c r="M40" i="3"/>
  <c r="J36" i="3"/>
  <c r="J37" i="3"/>
  <c r="J35" i="3"/>
  <c r="G36" i="3"/>
  <c r="G37" i="3"/>
  <c r="G35" i="3"/>
  <c r="D37" i="3"/>
  <c r="D36" i="3"/>
  <c r="D35" i="3"/>
  <c r="J29" i="3"/>
  <c r="J31" i="3"/>
  <c r="G28" i="3"/>
  <c r="G29" i="3"/>
  <c r="G30" i="3"/>
  <c r="G31" i="3"/>
  <c r="G27" i="3"/>
  <c r="J27" i="3"/>
  <c r="D28" i="3"/>
  <c r="D30" i="3"/>
  <c r="D32" i="3"/>
  <c r="M32" i="3" s="1"/>
  <c r="D27" i="3"/>
  <c r="K7" i="3"/>
  <c r="D31" i="6"/>
  <c r="F10" i="2" l="1"/>
  <c r="G10" i="2"/>
  <c r="M19" i="4"/>
  <c r="F14" i="2" s="1"/>
  <c r="M20" i="4"/>
  <c r="F15" i="2" s="1"/>
  <c r="M37" i="6"/>
  <c r="H32" i="2" s="1"/>
  <c r="M36" i="5"/>
  <c r="G31" i="2" s="1"/>
  <c r="M20" i="5"/>
  <c r="G15" i="2" s="1"/>
  <c r="M24" i="4"/>
  <c r="G18" i="4"/>
  <c r="J18" i="4" s="1"/>
  <c r="D17" i="4" s="1"/>
  <c r="M17" i="4" s="1"/>
  <c r="F13" i="2" s="1"/>
  <c r="M23" i="4"/>
  <c r="M30" i="4"/>
  <c r="F25" i="2" s="1"/>
  <c r="M27" i="5"/>
  <c r="G22" i="2" s="1"/>
  <c r="D31" i="5"/>
  <c r="M35" i="4"/>
  <c r="M37" i="4"/>
  <c r="F32" i="2" s="1"/>
  <c r="G16" i="5"/>
  <c r="J16" i="5" s="1"/>
  <c r="D15" i="5" s="1"/>
  <c r="M15" i="5" s="1"/>
  <c r="G12" i="2" s="1"/>
  <c r="M28" i="6"/>
  <c r="H23" i="2" s="1"/>
  <c r="M30" i="6"/>
  <c r="H25" i="2" s="1"/>
  <c r="M23" i="6"/>
  <c r="H18" i="2" s="1"/>
  <c r="G18" i="6"/>
  <c r="J18" i="6" s="1"/>
  <c r="D17" i="6" s="1"/>
  <c r="M17" i="6" s="1"/>
  <c r="M24" i="6"/>
  <c r="M23" i="5"/>
  <c r="G18" i="2" s="1"/>
  <c r="M35" i="5"/>
  <c r="M28" i="5"/>
  <c r="G23" i="2" s="1"/>
  <c r="M30" i="5"/>
  <c r="G25" i="2" s="1"/>
  <c r="M28" i="4"/>
  <c r="F23" i="2" s="1"/>
  <c r="G18" i="5"/>
  <c r="J18" i="5" s="1"/>
  <c r="D17" i="5" s="1"/>
  <c r="M17" i="5" s="1"/>
  <c r="G13" i="2" s="1"/>
  <c r="D31" i="4"/>
  <c r="M31" i="4" s="1"/>
  <c r="F26" i="2" s="1"/>
  <c r="M31" i="5"/>
  <c r="G26" i="2" s="1"/>
  <c r="M27" i="6"/>
  <c r="H22" i="2" s="1"/>
  <c r="M27" i="3"/>
  <c r="E22" i="2" s="1"/>
  <c r="G16" i="6"/>
  <c r="J16" i="6" s="1"/>
  <c r="D15" i="6" s="1"/>
  <c r="M15" i="6" s="1"/>
  <c r="H12" i="2" s="1"/>
  <c r="M20" i="6"/>
  <c r="H15" i="2" s="1"/>
  <c r="M36" i="6"/>
  <c r="H31" i="2" s="1"/>
  <c r="M28" i="3"/>
  <c r="E23" i="2" s="1"/>
  <c r="M31" i="1"/>
  <c r="D31" i="3"/>
  <c r="G16" i="4"/>
  <c r="J16" i="4" s="1"/>
  <c r="D15" i="4" s="1"/>
  <c r="M15" i="4" s="1"/>
  <c r="M27" i="4"/>
  <c r="F22" i="2" s="1"/>
  <c r="M36" i="4"/>
  <c r="F31" i="2" s="1"/>
  <c r="M37" i="5"/>
  <c r="G32" i="2" s="1"/>
  <c r="M35" i="6"/>
  <c r="M19" i="6"/>
  <c r="H14" i="2" s="1"/>
  <c r="M31" i="6"/>
  <c r="H26" i="2" s="1"/>
  <c r="D13" i="6"/>
  <c r="M13" i="6" s="1"/>
  <c r="M19" i="5"/>
  <c r="G14" i="2" s="1"/>
  <c r="M26" i="4" l="1"/>
  <c r="M26" i="5"/>
  <c r="H10" i="2"/>
  <c r="M26" i="6"/>
  <c r="H21" i="2" s="1"/>
  <c r="F18" i="2"/>
  <c r="F21" i="2"/>
  <c r="G30" i="2"/>
  <c r="M39" i="5"/>
  <c r="H30" i="2"/>
  <c r="M39" i="6"/>
  <c r="F30" i="2"/>
  <c r="M39" i="4"/>
  <c r="F12" i="2"/>
  <c r="H13" i="2"/>
  <c r="H34" i="2" l="1"/>
  <c r="G34" i="2"/>
  <c r="F34" i="2"/>
  <c r="G21" i="2"/>
  <c r="D29" i="1" l="1"/>
  <c r="D20" i="3"/>
  <c r="M20" i="3" s="1"/>
  <c r="E15" i="2" s="1"/>
  <c r="D23" i="3"/>
  <c r="M23" i="3" s="1"/>
  <c r="E18" i="2" s="1"/>
  <c r="D24" i="3"/>
  <c r="M24" i="3" s="1"/>
  <c r="D19" i="3"/>
  <c r="D14" i="3"/>
  <c r="M14" i="3" s="1"/>
  <c r="E11" i="2" s="1"/>
  <c r="D13" i="3"/>
  <c r="M13" i="3" s="1"/>
  <c r="C8" i="3"/>
  <c r="C9" i="3"/>
  <c r="C7" i="3"/>
  <c r="M37" i="3"/>
  <c r="E32" i="2" s="1"/>
  <c r="M36" i="3"/>
  <c r="E31" i="2" s="1"/>
  <c r="M35" i="3"/>
  <c r="E27" i="2"/>
  <c r="M31" i="3"/>
  <c r="E26" i="2" s="1"/>
  <c r="M30" i="3"/>
  <c r="E25" i="2" s="1"/>
  <c r="M19" i="3"/>
  <c r="E14" i="2" s="1"/>
  <c r="J17" i="3"/>
  <c r="E10" i="2" l="1"/>
  <c r="M26" i="3"/>
  <c r="E30" i="2"/>
  <c r="M39" i="3"/>
  <c r="G16" i="3"/>
  <c r="J16" i="3" s="1"/>
  <c r="D15" i="3" s="1"/>
  <c r="M15" i="3" s="1"/>
  <c r="E12" i="2" s="1"/>
  <c r="D29" i="5"/>
  <c r="M29" i="5" s="1"/>
  <c r="M34" i="5" s="1"/>
  <c r="D29" i="6"/>
  <c r="M29" i="6" s="1"/>
  <c r="M34" i="6" s="1"/>
  <c r="D29" i="3"/>
  <c r="M29" i="3" s="1"/>
  <c r="D29" i="4"/>
  <c r="M29" i="4" s="1"/>
  <c r="M34" i="4" s="1"/>
  <c r="G18" i="3"/>
  <c r="J18" i="3" s="1"/>
  <c r="D17" i="3" s="1"/>
  <c r="M17" i="3" s="1"/>
  <c r="E13" i="2" s="1"/>
  <c r="D27" i="2"/>
  <c r="I27" i="2" s="1"/>
  <c r="E24" i="2" l="1"/>
  <c r="M34" i="3"/>
  <c r="E29" i="2" s="1"/>
  <c r="E34" i="2"/>
  <c r="H24" i="2"/>
  <c r="G24" i="2"/>
  <c r="F24" i="2"/>
  <c r="M27" i="1"/>
  <c r="D22" i="2" s="1"/>
  <c r="I22" i="2" s="1"/>
  <c r="M28" i="1"/>
  <c r="D23" i="2" s="1"/>
  <c r="I23" i="2" s="1"/>
  <c r="M41" i="3" l="1"/>
  <c r="M43" i="3" s="1"/>
  <c r="E38" i="2" s="1"/>
  <c r="H29" i="2"/>
  <c r="M41" i="6"/>
  <c r="F29" i="2"/>
  <c r="M41" i="4"/>
  <c r="M42" i="4" s="1"/>
  <c r="G29" i="2"/>
  <c r="M41" i="5"/>
  <c r="M42" i="5" s="1"/>
  <c r="E21" i="2"/>
  <c r="M30" i="1"/>
  <c r="D25" i="2" s="1"/>
  <c r="I25" i="2" s="1"/>
  <c r="D26" i="2"/>
  <c r="I26" i="2" s="1"/>
  <c r="M29" i="1"/>
  <c r="D24" i="2" l="1"/>
  <c r="I24" i="2" s="1"/>
  <c r="I29" i="2" s="1"/>
  <c r="M34" i="1"/>
  <c r="D29" i="2" s="1"/>
  <c r="G37" i="2"/>
  <c r="F37" i="2"/>
  <c r="F36" i="2"/>
  <c r="M43" i="4"/>
  <c r="F38" i="2" s="1"/>
  <c r="G36" i="2"/>
  <c r="M43" i="5"/>
  <c r="G38" i="2" s="1"/>
  <c r="M42" i="6"/>
  <c r="H36" i="2"/>
  <c r="M43" i="6"/>
  <c r="H38" i="2" s="1"/>
  <c r="E36" i="2"/>
  <c r="M42" i="3"/>
  <c r="M44" i="3" s="1"/>
  <c r="E39" i="2" s="1"/>
  <c r="M44" i="5" l="1"/>
  <c r="M44" i="4"/>
  <c r="H37" i="2"/>
  <c r="M44" i="6"/>
  <c r="E37" i="2"/>
  <c r="C4" i="3"/>
  <c r="M37" i="1"/>
  <c r="D32" i="2" s="1"/>
  <c r="I32" i="2" s="1"/>
  <c r="M36" i="1"/>
  <c r="D31" i="2" s="1"/>
  <c r="I31" i="2" s="1"/>
  <c r="M35" i="1"/>
  <c r="M24" i="1"/>
  <c r="D19" i="2" s="1"/>
  <c r="I19" i="2" s="1"/>
  <c r="M23" i="1"/>
  <c r="D18" i="2" s="1"/>
  <c r="I18" i="2" s="1"/>
  <c r="M20" i="1"/>
  <c r="D15" i="2" s="1"/>
  <c r="I15" i="2" s="1"/>
  <c r="M19" i="1"/>
  <c r="J18" i="1"/>
  <c r="D17" i="1" s="1"/>
  <c r="J16" i="1"/>
  <c r="D15" i="1" s="1"/>
  <c r="M15" i="1" s="1"/>
  <c r="D12" i="2" s="1"/>
  <c r="I12" i="2" s="1"/>
  <c r="M14" i="1"/>
  <c r="D11" i="2" s="1"/>
  <c r="I11" i="2" s="1"/>
  <c r="M13" i="1"/>
  <c r="D10" i="2" l="1"/>
  <c r="I10" i="2" s="1"/>
  <c r="M26" i="1"/>
  <c r="D30" i="2"/>
  <c r="I30" i="2" s="1"/>
  <c r="I34" i="2" s="1"/>
  <c r="M39" i="1"/>
  <c r="D34" i="2" s="1"/>
  <c r="C4" i="5"/>
  <c r="G39" i="2"/>
  <c r="C4" i="4"/>
  <c r="F39" i="2"/>
  <c r="C4" i="6"/>
  <c r="H39" i="2"/>
  <c r="D14" i="2"/>
  <c r="I14" i="2" s="1"/>
  <c r="M17" i="1"/>
  <c r="D13" i="2" s="1"/>
  <c r="I13" i="2" s="1"/>
  <c r="I21" i="2" l="1"/>
  <c r="D21" i="2" l="1"/>
  <c r="M41" i="1"/>
  <c r="M43" i="1" s="1"/>
  <c r="D36" i="2" l="1"/>
  <c r="I36" i="2" s="1"/>
  <c r="M42" i="1"/>
  <c r="D37" i="2" s="1"/>
  <c r="I37" i="2" s="1"/>
  <c r="D38" i="2"/>
  <c r="I38" i="2" s="1"/>
  <c r="M44" i="1" l="1"/>
  <c r="I39" i="2"/>
  <c r="C4" i="2" s="1"/>
  <c r="C4" i="1" l="1"/>
  <c r="D39" i="2"/>
</calcChain>
</file>

<file path=xl/sharedStrings.xml><?xml version="1.0" encoding="utf-8"?>
<sst xmlns="http://schemas.openxmlformats.org/spreadsheetml/2006/main" count="978" uniqueCount="142">
  <si>
    <t>見積金額　</t>
    <rPh sb="0" eb="2">
      <t>ミツモリ</t>
    </rPh>
    <rPh sb="2" eb="4">
      <t>キンガク</t>
    </rPh>
    <phoneticPr fontId="2"/>
  </si>
  <si>
    <t>運行費</t>
    <rPh sb="0" eb="2">
      <t>ウンコウ</t>
    </rPh>
    <rPh sb="2" eb="3">
      <t>ヒ</t>
    </rPh>
    <phoneticPr fontId="2"/>
  </si>
  <si>
    <t>円/日</t>
    <rPh sb="0" eb="1">
      <t>エン</t>
    </rPh>
    <rPh sb="2" eb="3">
      <t>ニチ</t>
    </rPh>
    <phoneticPr fontId="2"/>
  </si>
  <si>
    <t>×</t>
    <phoneticPr fontId="2"/>
  </si>
  <si>
    <t>日</t>
    <rPh sb="0" eb="1">
      <t>ニチ</t>
    </rPh>
    <phoneticPr fontId="2"/>
  </si>
  <si>
    <t>人/日</t>
    <rPh sb="0" eb="1">
      <t>ニン</t>
    </rPh>
    <rPh sb="2" eb="3">
      <t>ニチ</t>
    </rPh>
    <phoneticPr fontId="2"/>
  </si>
  <si>
    <t>=</t>
    <phoneticPr fontId="2"/>
  </si>
  <si>
    <t>㎞</t>
    <phoneticPr fontId="2"/>
  </si>
  <si>
    <t>÷</t>
    <phoneticPr fontId="2"/>
  </si>
  <si>
    <t>㎞/ℓ</t>
    <phoneticPr fontId="2"/>
  </si>
  <si>
    <t>円/ℓ</t>
    <rPh sb="0" eb="1">
      <t>エン</t>
    </rPh>
    <phoneticPr fontId="2"/>
  </si>
  <si>
    <t>＝</t>
    <phoneticPr fontId="2"/>
  </si>
  <si>
    <t>（※）総走行キロ＝実車走行キロ+回送キロ</t>
    <phoneticPr fontId="2"/>
  </si>
  <si>
    <t>+</t>
    <phoneticPr fontId="2"/>
  </si>
  <si>
    <t>点検費用</t>
    <rPh sb="0" eb="2">
      <t>テンケン</t>
    </rPh>
    <rPh sb="2" eb="4">
      <t>ヒヨウ</t>
    </rPh>
    <phoneticPr fontId="2"/>
  </si>
  <si>
    <t>円</t>
    <rPh sb="0" eb="1">
      <t>エン</t>
    </rPh>
    <phoneticPr fontId="2"/>
  </si>
  <si>
    <t>回</t>
    <rPh sb="0" eb="1">
      <t>カイ</t>
    </rPh>
    <phoneticPr fontId="2"/>
  </si>
  <si>
    <t>台</t>
    <rPh sb="0" eb="1">
      <t>ダイ</t>
    </rPh>
    <phoneticPr fontId="2"/>
  </si>
  <si>
    <t>車両修繕費</t>
    <rPh sb="0" eb="2">
      <t>シャリョウ</t>
    </rPh>
    <rPh sb="2" eb="4">
      <t>シュウゼン</t>
    </rPh>
    <phoneticPr fontId="2"/>
  </si>
  <si>
    <t>円</t>
    <phoneticPr fontId="2"/>
  </si>
  <si>
    <t>式</t>
    <rPh sb="0" eb="1">
      <t>シキ</t>
    </rPh>
    <phoneticPr fontId="2"/>
  </si>
  <si>
    <t>①運行費計</t>
    <rPh sb="1" eb="3">
      <t>ウンコウ</t>
    </rPh>
    <rPh sb="3" eb="4">
      <t>ヒ</t>
    </rPh>
    <rPh sb="4" eb="5">
      <t>ケイ</t>
    </rPh>
    <phoneticPr fontId="2"/>
  </si>
  <si>
    <t>その他</t>
    <rPh sb="2" eb="3">
      <t>タ</t>
    </rPh>
    <phoneticPr fontId="2"/>
  </si>
  <si>
    <t>②その他費用計</t>
    <rPh sb="3" eb="4">
      <t>タ</t>
    </rPh>
    <rPh sb="4" eb="6">
      <t>ヒヨウ</t>
    </rPh>
    <rPh sb="6" eb="7">
      <t>ケイ</t>
    </rPh>
    <phoneticPr fontId="2"/>
  </si>
  <si>
    <t>保険料</t>
    <rPh sb="0" eb="2">
      <t>ホケン</t>
    </rPh>
    <phoneticPr fontId="2"/>
  </si>
  <si>
    <t>保険料費（任意保険）※本車両</t>
    <rPh sb="0" eb="3">
      <t>ホケンリョウ</t>
    </rPh>
    <rPh sb="3" eb="4">
      <t>ヒ</t>
    </rPh>
    <rPh sb="5" eb="7">
      <t>ニンイ</t>
    </rPh>
    <rPh sb="7" eb="9">
      <t>ホケン</t>
    </rPh>
    <rPh sb="11" eb="12">
      <t>ホン</t>
    </rPh>
    <rPh sb="12" eb="14">
      <t>シャリョウ</t>
    </rPh>
    <phoneticPr fontId="2"/>
  </si>
  <si>
    <t>保険料費（任意保険）※予備車両</t>
    <rPh sb="0" eb="3">
      <t>ホケンリョウ</t>
    </rPh>
    <rPh sb="3" eb="4">
      <t>ヒ</t>
    </rPh>
    <rPh sb="5" eb="7">
      <t>ニンイ</t>
    </rPh>
    <rPh sb="7" eb="9">
      <t>ホケン</t>
    </rPh>
    <rPh sb="11" eb="13">
      <t>ヨビ</t>
    </rPh>
    <rPh sb="13" eb="15">
      <t>シャリョウ</t>
    </rPh>
    <phoneticPr fontId="2"/>
  </si>
  <si>
    <t>③保険料計</t>
    <rPh sb="1" eb="4">
      <t>ホケンリョウ</t>
    </rPh>
    <rPh sb="4" eb="5">
      <t>ケイ</t>
    </rPh>
    <phoneticPr fontId="2"/>
  </si>
  <si>
    <t>一般管理費</t>
    <rPh sb="0" eb="5">
      <t>イッパンカンリヒ</t>
    </rPh>
    <phoneticPr fontId="2"/>
  </si>
  <si>
    <t>④一般管理費計</t>
    <rPh sb="1" eb="3">
      <t>イッパン</t>
    </rPh>
    <rPh sb="3" eb="6">
      <t>カンリヒ</t>
    </rPh>
    <rPh sb="6" eb="7">
      <t>ケイ</t>
    </rPh>
    <phoneticPr fontId="2"/>
  </si>
  <si>
    <t>合計
(税抜）</t>
    <rPh sb="0" eb="2">
      <t>ゴウケイ</t>
    </rPh>
    <rPh sb="4" eb="5">
      <t>ゼイ</t>
    </rPh>
    <rPh sb="5" eb="6">
      <t>ヌ</t>
    </rPh>
    <phoneticPr fontId="2"/>
  </si>
  <si>
    <t>消費税額</t>
    <rPh sb="0" eb="3">
      <t>ショウヒゼイ</t>
    </rPh>
    <rPh sb="3" eb="4">
      <t>ガク</t>
    </rPh>
    <phoneticPr fontId="2"/>
  </si>
  <si>
    <t>合計
(税込）</t>
    <rPh sb="0" eb="2">
      <t>ゴウケイ</t>
    </rPh>
    <rPh sb="4" eb="5">
      <t>ゼイ</t>
    </rPh>
    <rPh sb="5" eb="6">
      <t>コ</t>
    </rPh>
    <phoneticPr fontId="2"/>
  </si>
  <si>
    <t>R8</t>
    <phoneticPr fontId="2"/>
  </si>
  <si>
    <t>R9</t>
    <phoneticPr fontId="2"/>
  </si>
  <si>
    <t>R10</t>
    <phoneticPr fontId="2"/>
  </si>
  <si>
    <t>R11</t>
    <phoneticPr fontId="2"/>
  </si>
  <si>
    <t>R12</t>
    <phoneticPr fontId="2"/>
  </si>
  <si>
    <t>計</t>
    <rPh sb="0" eb="1">
      <t>ケイ</t>
    </rPh>
    <phoneticPr fontId="2"/>
  </si>
  <si>
    <t>項目</t>
    <rPh sb="0" eb="2">
      <t>コウモク</t>
    </rPh>
    <phoneticPr fontId="2"/>
  </si>
  <si>
    <t>住所</t>
    <rPh sb="0" eb="2">
      <t>ジュウショ</t>
    </rPh>
    <phoneticPr fontId="2"/>
  </si>
  <si>
    <t>事業者名</t>
    <rPh sb="0" eb="3">
      <t>ジギョウシャ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</si>
  <si>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</si>
  <si>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印刷費</t>
    <rPh sb="0" eb="2">
      <t>インサツ</t>
    </rPh>
    <rPh sb="2" eb="3">
      <t>ヒ</t>
    </rPh>
    <phoneticPr fontId="2"/>
  </si>
  <si>
    <t>従業員研修費</t>
    <rPh sb="0" eb="3">
      <t>ジュウギョウイン</t>
    </rPh>
    <rPh sb="3" eb="5">
      <t>ケンシュウ</t>
    </rPh>
    <rPh sb="5" eb="6">
      <t>ヒ</t>
    </rPh>
    <phoneticPr fontId="2"/>
  </si>
  <si>
    <t>交通費</t>
    <rPh sb="0" eb="3">
      <t>コウツウヒ</t>
    </rPh>
    <phoneticPr fontId="2"/>
  </si>
  <si>
    <t>通信費</t>
    <rPh sb="0" eb="3">
      <t>ツウシンヒ</t>
    </rPh>
    <phoneticPr fontId="2"/>
  </si>
  <si>
    <t>運転士（１日２名）</t>
    <rPh sb="0" eb="3">
      <t>ウンテンシ</t>
    </rPh>
    <rPh sb="5" eb="6">
      <t>ニチ</t>
    </rPh>
    <rPh sb="7" eb="8">
      <t>メイ</t>
    </rPh>
    <phoneticPr fontId="2"/>
  </si>
  <si>
    <t>合計(税込）</t>
    <rPh sb="0" eb="2">
      <t>ゴウケイ</t>
    </rPh>
    <rPh sb="3" eb="4">
      <t>ゼイ</t>
    </rPh>
    <rPh sb="4" eb="5">
      <t>コ</t>
    </rPh>
    <phoneticPr fontId="2"/>
  </si>
  <si>
    <t>合計(税抜）</t>
    <rPh sb="0" eb="2">
      <t>ゴウケイ</t>
    </rPh>
    <rPh sb="3" eb="4">
      <t>ゼイ</t>
    </rPh>
    <rPh sb="4" eb="5">
      <t>ヌ</t>
    </rPh>
    <phoneticPr fontId="2"/>
  </si>
  <si>
    <t>令和８年度筑波地区支線型バス（つくばね号）運行事業経費　運行経費積算表</t>
    <rPh sb="0" eb="2">
      <t>レイワ</t>
    </rPh>
    <rPh sb="3" eb="5">
      <t>ネンド</t>
    </rPh>
    <rPh sb="5" eb="7">
      <t>ツクバ</t>
    </rPh>
    <rPh sb="7" eb="9">
      <t>チク</t>
    </rPh>
    <rPh sb="9" eb="12">
      <t>シセンガタ</t>
    </rPh>
    <rPh sb="19" eb="20">
      <t>ゴウ</t>
    </rPh>
    <rPh sb="21" eb="23">
      <t>ウンコウ</t>
    </rPh>
    <rPh sb="23" eb="25">
      <t>ジギョウ</t>
    </rPh>
    <rPh sb="25" eb="27">
      <t>ケイヒ</t>
    </rPh>
    <rPh sb="28" eb="30">
      <t>ウンコウ</t>
    </rPh>
    <rPh sb="30" eb="32">
      <t>ケイヒ</t>
    </rPh>
    <rPh sb="32" eb="34">
      <t>セキサン</t>
    </rPh>
    <rPh sb="34" eb="35">
      <t>ヒョウ</t>
    </rPh>
    <phoneticPr fontId="2"/>
  </si>
  <si>
    <t>見積条件</t>
    <rPh sb="0" eb="2">
      <t>ミツモリ</t>
    </rPh>
    <rPh sb="2" eb="4">
      <t>ジョウケン</t>
    </rPh>
    <phoneticPr fontId="2"/>
  </si>
  <si>
    <t>運転士</t>
    <rPh sb="0" eb="3">
      <t>ウンテンシ</t>
    </rPh>
    <phoneticPr fontId="2"/>
  </si>
  <si>
    <t>事務員（運行管理者）</t>
    <rPh sb="0" eb="3">
      <t>ジムイン</t>
    </rPh>
    <rPh sb="4" eb="6">
      <t>ウンコウ</t>
    </rPh>
    <rPh sb="6" eb="9">
      <t>カンリシャ</t>
    </rPh>
    <phoneticPr fontId="2"/>
  </si>
  <si>
    <t>黄色セル</t>
    <rPh sb="0" eb="2">
      <t>キイロ</t>
    </rPh>
    <phoneticPr fontId="2"/>
  </si>
  <si>
    <t>燃料費１号車</t>
    <rPh sb="0" eb="2">
      <t>ネンリョウ</t>
    </rPh>
    <rPh sb="4" eb="6">
      <t>ゴウシャ</t>
    </rPh>
    <phoneticPr fontId="2"/>
  </si>
  <si>
    <t>燃料費　２号車</t>
    <rPh sb="0" eb="2">
      <t>ネンリョウ</t>
    </rPh>
    <rPh sb="5" eb="7">
      <t>ゴウシャ</t>
    </rPh>
    <phoneticPr fontId="2"/>
  </si>
  <si>
    <t>燃料費　１号車</t>
    <rPh sb="0" eb="2">
      <t>ネンリョウ</t>
    </rPh>
    <rPh sb="5" eb="7">
      <t>ゴウシャ</t>
    </rPh>
    <phoneticPr fontId="2"/>
  </si>
  <si>
    <t>km</t>
    <phoneticPr fontId="2"/>
  </si>
  <si>
    <t>回送距離</t>
    <rPh sb="0" eb="2">
      <t>カイソウ</t>
    </rPh>
    <rPh sb="2" eb="4">
      <t>キョリ</t>
    </rPh>
    <phoneticPr fontId="2"/>
  </si>
  <si>
    <t>営業所から筑波中央病院まで</t>
    <rPh sb="0" eb="3">
      <t>エイギョウショ</t>
    </rPh>
    <rPh sb="5" eb="7">
      <t>ツクバ</t>
    </rPh>
    <rPh sb="7" eb="9">
      <t>チュウオウ</t>
    </rPh>
    <rPh sb="9" eb="11">
      <t>ビョウイン</t>
    </rPh>
    <phoneticPr fontId="2"/>
  </si>
  <si>
    <t>営業所から筑波ふれあいの里入口まで</t>
    <rPh sb="0" eb="3">
      <t>エイギョウショ</t>
    </rPh>
    <rPh sb="5" eb="7">
      <t>ツクバ</t>
    </rPh>
    <rPh sb="12" eb="13">
      <t>サト</t>
    </rPh>
    <rPh sb="13" eb="15">
      <t>イリグチ</t>
    </rPh>
    <phoneticPr fontId="2"/>
  </si>
  <si>
    <t>営業所から筑波山口まで</t>
    <rPh sb="0" eb="3">
      <t>エイギョウショ</t>
    </rPh>
    <rPh sb="5" eb="7">
      <t>ツクバ</t>
    </rPh>
    <rPh sb="7" eb="8">
      <t>サン</t>
    </rPh>
    <rPh sb="8" eb="9">
      <t>グチ</t>
    </rPh>
    <phoneticPr fontId="2"/>
  </si>
  <si>
    <t>始発：つくば湯、最終：つくば湯ｰ筑波山口止</t>
    <rPh sb="0" eb="2">
      <t>シハツ</t>
    </rPh>
    <rPh sb="6" eb="7">
      <t>ユ</t>
    </rPh>
    <rPh sb="8" eb="10">
      <t>サイシュウ</t>
    </rPh>
    <rPh sb="14" eb="15">
      <t>ユ</t>
    </rPh>
    <rPh sb="16" eb="18">
      <t>ツクバ</t>
    </rPh>
    <rPh sb="18" eb="19">
      <t>サン</t>
    </rPh>
    <rPh sb="19" eb="20">
      <t>グチ</t>
    </rPh>
    <rPh sb="20" eb="21">
      <t>ド</t>
    </rPh>
    <phoneticPr fontId="2"/>
  </si>
  <si>
    <t>始発：筑波中央病院、最終：つくば湯止</t>
    <rPh sb="0" eb="2">
      <t>シハツ</t>
    </rPh>
    <rPh sb="3" eb="5">
      <t>ツクバ</t>
    </rPh>
    <rPh sb="5" eb="7">
      <t>チュウオウ</t>
    </rPh>
    <rPh sb="7" eb="9">
      <t>ビョウイン</t>
    </rPh>
    <rPh sb="10" eb="12">
      <t>サイシュウ</t>
    </rPh>
    <rPh sb="16" eb="17">
      <t>ユ</t>
    </rPh>
    <rPh sb="17" eb="18">
      <t>ド</t>
    </rPh>
    <phoneticPr fontId="2"/>
  </si>
  <si>
    <t>車検費用</t>
    <rPh sb="0" eb="2">
      <t>シャケン</t>
    </rPh>
    <rPh sb="2" eb="4">
      <t>ヒヨウ</t>
    </rPh>
    <phoneticPr fontId="2"/>
  </si>
  <si>
    <t>バスロケーションシステム費用</t>
    <rPh sb="12" eb="14">
      <t>ヒヨウ</t>
    </rPh>
    <phoneticPr fontId="2"/>
  </si>
  <si>
    <t>お知らせ掲出に関する費用</t>
    <rPh sb="1" eb="2">
      <t>シ</t>
    </rPh>
    <rPh sb="4" eb="6">
      <t>ケイシュツ</t>
    </rPh>
    <rPh sb="7" eb="8">
      <t>カン</t>
    </rPh>
    <rPh sb="10" eb="12">
      <t>ヒヨウ</t>
    </rPh>
    <phoneticPr fontId="2"/>
  </si>
  <si>
    <t>年分</t>
    <rPh sb="0" eb="1">
      <t>ネン</t>
    </rPh>
    <rPh sb="1" eb="2">
      <t>ブン</t>
    </rPh>
    <phoneticPr fontId="2"/>
  </si>
  <si>
    <t>回線</t>
    <rPh sb="0" eb="2">
      <t>カイセン</t>
    </rPh>
    <phoneticPr fontId="2"/>
  </si>
  <si>
    <t>人</t>
    <rPh sb="0" eb="1">
      <t>ニン</t>
    </rPh>
    <phoneticPr fontId="2"/>
  </si>
  <si>
    <t>■前提条件</t>
    <rPh sb="1" eb="3">
      <t>ゼンテイ</t>
    </rPh>
    <rPh sb="3" eb="5">
      <t>ジョウケン</t>
    </rPh>
    <phoneticPr fontId="2"/>
  </si>
  <si>
    <t>箇所</t>
    <rPh sb="0" eb="2">
      <t>カショ</t>
    </rPh>
    <phoneticPr fontId="2"/>
  </si>
  <si>
    <t>③保険料及び税計</t>
    <rPh sb="1" eb="4">
      <t>ホケンリョウ</t>
    </rPh>
    <rPh sb="4" eb="5">
      <t>オヨ</t>
    </rPh>
    <rPh sb="6" eb="7">
      <t>ゼイ</t>
    </rPh>
    <rPh sb="7" eb="8">
      <t>ケイ</t>
    </rPh>
    <phoneticPr fontId="2"/>
  </si>
  <si>
    <t>人件費及び保険料及び税を除いた額の10％　※（（①-人件費）＋②＋④）×10％</t>
    <rPh sb="0" eb="3">
      <t>ジンケンヒ</t>
    </rPh>
    <rPh sb="3" eb="4">
      <t>オヨ</t>
    </rPh>
    <rPh sb="5" eb="8">
      <t>ホケンリョウ</t>
    </rPh>
    <rPh sb="8" eb="9">
      <t>オヨ</t>
    </rPh>
    <rPh sb="10" eb="11">
      <t>ゼイ</t>
    </rPh>
    <rPh sb="12" eb="13">
      <t>ノゾ</t>
    </rPh>
    <rPh sb="15" eb="16">
      <t>ガク</t>
    </rPh>
    <rPh sb="26" eb="29">
      <t>ジンケンヒ</t>
    </rPh>
    <phoneticPr fontId="2"/>
  </si>
  <si>
    <t>事業費（①＋②＋③）に乗じること</t>
    <rPh sb="0" eb="3">
      <t>ジギョウヒ</t>
    </rPh>
    <rPh sb="11" eb="12">
      <t>ジョウ</t>
    </rPh>
    <phoneticPr fontId="2"/>
  </si>
  <si>
    <t>に、金額、距離又は割合を入力してください。</t>
    <rPh sb="2" eb="4">
      <t>キンガク</t>
    </rPh>
    <rPh sb="5" eb="7">
      <t>キョリ</t>
    </rPh>
    <rPh sb="7" eb="8">
      <t>マタ</t>
    </rPh>
    <rPh sb="9" eb="11">
      <t>ワリアイ</t>
    </rPh>
    <rPh sb="12" eb="14">
      <t>ニュウリョク</t>
    </rPh>
    <phoneticPr fontId="2"/>
  </si>
  <si>
    <t>燃料費２号車</t>
    <rPh sb="0" eb="2">
      <t>ネンリョウ</t>
    </rPh>
    <rPh sb="4" eb="6">
      <t>ゴウシャ</t>
    </rPh>
    <phoneticPr fontId="2"/>
  </si>
  <si>
    <t>事業費（①＋②＋③）の一定割合</t>
    <rPh sb="0" eb="3">
      <t>ジギョウヒ</t>
    </rPh>
    <rPh sb="11" eb="13">
      <t>イッテイ</t>
    </rPh>
    <rPh sb="13" eb="15">
      <t>ワリアイ</t>
    </rPh>
    <phoneticPr fontId="2"/>
  </si>
  <si>
    <t>令和9年度筑波地区支線型バス（つくばね号）運行事業経費　運行経費積算表</t>
    <rPh sb="0" eb="2">
      <t>レイワ</t>
    </rPh>
    <rPh sb="3" eb="5">
      <t>ネンド</t>
    </rPh>
    <rPh sb="5" eb="7">
      <t>ツクバ</t>
    </rPh>
    <rPh sb="7" eb="9">
      <t>チク</t>
    </rPh>
    <rPh sb="9" eb="12">
      <t>シセンガタ</t>
    </rPh>
    <rPh sb="19" eb="20">
      <t>ゴウ</t>
    </rPh>
    <rPh sb="21" eb="23">
      <t>ウンコウ</t>
    </rPh>
    <rPh sb="23" eb="25">
      <t>ジギョウ</t>
    </rPh>
    <rPh sb="25" eb="27">
      <t>ケイヒ</t>
    </rPh>
    <rPh sb="28" eb="30">
      <t>ウンコウ</t>
    </rPh>
    <rPh sb="30" eb="32">
      <t>ケイヒ</t>
    </rPh>
    <rPh sb="32" eb="34">
      <t>セキサン</t>
    </rPh>
    <rPh sb="34" eb="35">
      <t>ヒョウ</t>
    </rPh>
    <phoneticPr fontId="2"/>
  </si>
  <si>
    <t>営業所からつくば市役所まで</t>
    <rPh sb="0" eb="3">
      <t>エイギョウショ</t>
    </rPh>
    <rPh sb="8" eb="11">
      <t>シヤクショ</t>
    </rPh>
    <phoneticPr fontId="2"/>
  </si>
  <si>
    <t>km</t>
    <phoneticPr fontId="2"/>
  </si>
  <si>
    <t>回(往復)</t>
    <rPh sb="0" eb="1">
      <t>カイ</t>
    </rPh>
    <rPh sb="2" eb="4">
      <t>オウフク</t>
    </rPh>
    <phoneticPr fontId="2"/>
  </si>
  <si>
    <t>令和10年度筑波地区支線型バス（つくばね号）運行事業経費　運行経費積算表</t>
    <rPh sb="0" eb="2">
      <t>レイワ</t>
    </rPh>
    <rPh sb="4" eb="6">
      <t>ネンド</t>
    </rPh>
    <rPh sb="6" eb="8">
      <t>ツクバ</t>
    </rPh>
    <rPh sb="8" eb="10">
      <t>チク</t>
    </rPh>
    <rPh sb="10" eb="13">
      <t>シセンガタ</t>
    </rPh>
    <rPh sb="20" eb="21">
      <t>ゴウ</t>
    </rPh>
    <rPh sb="22" eb="24">
      <t>ウンコウ</t>
    </rPh>
    <rPh sb="24" eb="26">
      <t>ジギョウ</t>
    </rPh>
    <rPh sb="26" eb="28">
      <t>ケイヒ</t>
    </rPh>
    <rPh sb="29" eb="31">
      <t>ウンコウ</t>
    </rPh>
    <rPh sb="31" eb="33">
      <t>ケイヒ</t>
    </rPh>
    <rPh sb="33" eb="35">
      <t>セキサン</t>
    </rPh>
    <rPh sb="35" eb="36">
      <t>ヒョウ</t>
    </rPh>
    <phoneticPr fontId="2"/>
  </si>
  <si>
    <t>×</t>
    <phoneticPr fontId="2"/>
  </si>
  <si>
    <t>月</t>
    <rPh sb="0" eb="1">
      <t>ツキ</t>
    </rPh>
    <phoneticPr fontId="2"/>
  </si>
  <si>
    <t>消耗品費</t>
    <rPh sb="0" eb="3">
      <t>ショウモウヒン</t>
    </rPh>
    <rPh sb="3" eb="4">
      <t>ヒ</t>
    </rPh>
    <phoneticPr fontId="2"/>
  </si>
  <si>
    <t>令和11年度筑波地区支線型バス（つくばね号）運行事業経費　運行経費積算表</t>
    <rPh sb="0" eb="2">
      <t>レイワ</t>
    </rPh>
    <rPh sb="4" eb="6">
      <t>ネンド</t>
    </rPh>
    <rPh sb="6" eb="8">
      <t>ツクバ</t>
    </rPh>
    <rPh sb="8" eb="10">
      <t>チク</t>
    </rPh>
    <rPh sb="10" eb="13">
      <t>シセンガタ</t>
    </rPh>
    <rPh sb="20" eb="21">
      <t>ゴウ</t>
    </rPh>
    <rPh sb="22" eb="24">
      <t>ウンコウ</t>
    </rPh>
    <rPh sb="24" eb="26">
      <t>ジギョウ</t>
    </rPh>
    <rPh sb="26" eb="28">
      <t>ケイヒ</t>
    </rPh>
    <rPh sb="29" eb="31">
      <t>ウンコウ</t>
    </rPh>
    <rPh sb="31" eb="33">
      <t>ケイヒ</t>
    </rPh>
    <rPh sb="33" eb="35">
      <t>セキサン</t>
    </rPh>
    <rPh sb="35" eb="36">
      <t>ヒョウ</t>
    </rPh>
    <phoneticPr fontId="2"/>
  </si>
  <si>
    <t>令和12年度筑波地区支線型バス（つくばね号）運行事業経費　運行経費積算表</t>
    <rPh sb="0" eb="2">
      <t>レイワ</t>
    </rPh>
    <rPh sb="4" eb="6">
      <t>ネンド</t>
    </rPh>
    <rPh sb="6" eb="8">
      <t>ツクバ</t>
    </rPh>
    <rPh sb="8" eb="10">
      <t>チク</t>
    </rPh>
    <rPh sb="10" eb="13">
      <t>シセンガタ</t>
    </rPh>
    <rPh sb="20" eb="21">
      <t>ゴウ</t>
    </rPh>
    <rPh sb="22" eb="24">
      <t>ウンコウ</t>
    </rPh>
    <rPh sb="24" eb="26">
      <t>ジギョウ</t>
    </rPh>
    <rPh sb="26" eb="28">
      <t>ケイヒ</t>
    </rPh>
    <rPh sb="29" eb="31">
      <t>ウンコウ</t>
    </rPh>
    <rPh sb="31" eb="33">
      <t>ケイヒ</t>
    </rPh>
    <rPh sb="33" eb="35">
      <t>セキサン</t>
    </rPh>
    <rPh sb="35" eb="36">
      <t>ヒョウ</t>
    </rPh>
    <phoneticPr fontId="2"/>
  </si>
  <si>
    <t>運行日数</t>
    <rPh sb="0" eb="2">
      <t>ウンコウ</t>
    </rPh>
    <rPh sb="2" eb="4">
      <t>ニッスウ</t>
    </rPh>
    <phoneticPr fontId="2"/>
  </si>
  <si>
    <t>日</t>
    <rPh sb="0" eb="1">
      <t>ニチ</t>
    </rPh>
    <phoneticPr fontId="2"/>
  </si>
  <si>
    <t>12月1日～2月28日を除いた運行日数</t>
    <rPh sb="2" eb="3">
      <t>ガツ</t>
    </rPh>
    <rPh sb="4" eb="5">
      <t>ニチ</t>
    </rPh>
    <rPh sb="7" eb="8">
      <t>ガツ</t>
    </rPh>
    <rPh sb="10" eb="11">
      <t>ニチ</t>
    </rPh>
    <rPh sb="12" eb="13">
      <t>ノゾ</t>
    </rPh>
    <rPh sb="15" eb="17">
      <t>ウンコウ</t>
    </rPh>
    <rPh sb="17" eb="19">
      <t>ニッスウ</t>
    </rPh>
    <phoneticPr fontId="2"/>
  </si>
  <si>
    <t>12月1日～2月29日を除いた運行日数</t>
    <rPh sb="2" eb="3">
      <t>ガツ</t>
    </rPh>
    <rPh sb="4" eb="5">
      <t>ニチ</t>
    </rPh>
    <rPh sb="7" eb="8">
      <t>ガツ</t>
    </rPh>
    <rPh sb="10" eb="11">
      <t>ニチ</t>
    </rPh>
    <rPh sb="12" eb="13">
      <t>ノゾ</t>
    </rPh>
    <rPh sb="15" eb="17">
      <t>ウンコウ</t>
    </rPh>
    <rPh sb="17" eb="19">
      <t>ニッスウ</t>
    </rPh>
    <phoneticPr fontId="2"/>
  </si>
  <si>
    <t>バス停の告知掲出、時刻表貼替費用</t>
    <rPh sb="2" eb="3">
      <t>テイ</t>
    </rPh>
    <rPh sb="4" eb="6">
      <t>コクチ</t>
    </rPh>
    <rPh sb="6" eb="8">
      <t>ケイシュツ</t>
    </rPh>
    <rPh sb="9" eb="12">
      <t>ジコクヒョウ</t>
    </rPh>
    <rPh sb="12" eb="14">
      <t>ハリカエ</t>
    </rPh>
    <rPh sb="14" eb="16">
      <t>ヒヨウ</t>
    </rPh>
    <phoneticPr fontId="2"/>
  </si>
  <si>
    <t>円/日</t>
    <rPh sb="0" eb="1">
      <t>エン</t>
    </rPh>
    <rPh sb="2" eb="3">
      <t>ニチ</t>
    </rPh>
    <phoneticPr fontId="2"/>
  </si>
  <si>
    <t>円/日</t>
    <rPh sb="2" eb="3">
      <t>ニチ</t>
    </rPh>
    <phoneticPr fontId="2"/>
  </si>
  <si>
    <t>車検費用（非課税対象費用を除く）</t>
    <rPh sb="0" eb="2">
      <t>シャケン</t>
    </rPh>
    <rPh sb="2" eb="4">
      <t>ヒヨウ</t>
    </rPh>
    <rPh sb="5" eb="8">
      <t>ヒカゼイ</t>
    </rPh>
    <rPh sb="8" eb="10">
      <t>タイショウ</t>
    </rPh>
    <rPh sb="10" eb="12">
      <t>ヒヨウ</t>
    </rPh>
    <rPh sb="13" eb="14">
      <t>ノゾ</t>
    </rPh>
    <phoneticPr fontId="2"/>
  </si>
  <si>
    <t>保険料・税</t>
    <rPh sb="0" eb="2">
      <t>ホケン</t>
    </rPh>
    <rPh sb="4" eb="5">
      <t>ゼイ</t>
    </rPh>
    <phoneticPr fontId="2"/>
  </si>
  <si>
    <t>車検非課税経費（自賠責保険、重量税等）</t>
    <rPh sb="0" eb="2">
      <t>シャケン</t>
    </rPh>
    <rPh sb="2" eb="5">
      <t>ヒカゼイ</t>
    </rPh>
    <rPh sb="5" eb="7">
      <t>ケイヒ</t>
    </rPh>
    <rPh sb="8" eb="11">
      <t>ジバイセキ</t>
    </rPh>
    <rPh sb="11" eb="13">
      <t>ホケン</t>
    </rPh>
    <rPh sb="14" eb="17">
      <t>ジュウリョウゼイ</t>
    </rPh>
    <rPh sb="17" eb="18">
      <t>トウ</t>
    </rPh>
    <phoneticPr fontId="2"/>
  </si>
  <si>
    <t>自動車税（３ナンバー、キャラバンorハイエース）</t>
    <rPh sb="0" eb="3">
      <t>ジドウシャ</t>
    </rPh>
    <rPh sb="3" eb="4">
      <t>ゼイ</t>
    </rPh>
    <phoneticPr fontId="2"/>
  </si>
  <si>
    <t>台</t>
    <rPh sb="0" eb="1">
      <t>ダイ</t>
    </rPh>
    <phoneticPr fontId="2"/>
  </si>
  <si>
    <t>年分</t>
    <rPh sb="0" eb="1">
      <t>ネン</t>
    </rPh>
    <rPh sb="1" eb="2">
      <t>ブン</t>
    </rPh>
    <phoneticPr fontId="2"/>
  </si>
  <si>
    <t>＝</t>
    <phoneticPr fontId="2"/>
  </si>
  <si>
    <t>人件費及び保険料・税を除いた額の10％　※（（①-人件費）＋②＋④）×10％</t>
    <rPh sb="0" eb="3">
      <t>ジンケンヒ</t>
    </rPh>
    <rPh sb="3" eb="4">
      <t>オヨ</t>
    </rPh>
    <rPh sb="5" eb="8">
      <t>ホケンリョウ</t>
    </rPh>
    <rPh sb="9" eb="10">
      <t>ゼイ</t>
    </rPh>
    <rPh sb="11" eb="12">
      <t>ノゾ</t>
    </rPh>
    <rPh sb="14" eb="15">
      <t>ガク</t>
    </rPh>
    <rPh sb="25" eb="28">
      <t>ジンケンヒ</t>
    </rPh>
    <phoneticPr fontId="2"/>
  </si>
  <si>
    <t>運転士時給</t>
    <rPh sb="0" eb="3">
      <t>ウンテンシ</t>
    </rPh>
    <rPh sb="3" eb="5">
      <t>ジキュウ</t>
    </rPh>
    <phoneticPr fontId="2"/>
  </si>
  <si>
    <t>運行管理者 時給</t>
    <rPh sb="0" eb="2">
      <t>ウンコウ</t>
    </rPh>
    <rPh sb="2" eb="5">
      <t>カンリシャ</t>
    </rPh>
    <rPh sb="6" eb="8">
      <t>ジキュウ</t>
    </rPh>
    <phoneticPr fontId="2"/>
  </si>
  <si>
    <t>円</t>
    <rPh sb="0" eb="1">
      <t>エン</t>
    </rPh>
    <phoneticPr fontId="2"/>
  </si>
  <si>
    <t>冬タイヤ交換費用</t>
    <rPh sb="0" eb="1">
      <t>フユ</t>
    </rPh>
    <rPh sb="4" eb="6">
      <t>コウカン</t>
    </rPh>
    <rPh sb="6" eb="8">
      <t>ヒヨウ</t>
    </rPh>
    <phoneticPr fontId="2"/>
  </si>
  <si>
    <t>正規車両２台、予備車１台を見込む</t>
    <rPh sb="0" eb="2">
      <t>セイキ</t>
    </rPh>
    <rPh sb="2" eb="4">
      <t>シャリョウ</t>
    </rPh>
    <rPh sb="5" eb="6">
      <t>ダイ</t>
    </rPh>
    <rPh sb="7" eb="9">
      <t>ヨビ</t>
    </rPh>
    <rPh sb="9" eb="10">
      <t>クルマ</t>
    </rPh>
    <rPh sb="11" eb="12">
      <t>ダイ</t>
    </rPh>
    <rPh sb="13" eb="15">
      <t>ミコ</t>
    </rPh>
    <phoneticPr fontId="2"/>
  </si>
  <si>
    <t>夏タイヤ交換費用</t>
    <rPh sb="0" eb="1">
      <t>ナツ</t>
    </rPh>
    <rPh sb="4" eb="6">
      <t>コウカン</t>
    </rPh>
    <rPh sb="6" eb="8">
      <t>ヒヨウ</t>
    </rPh>
    <phoneticPr fontId="2"/>
  </si>
  <si>
    <r>
      <t>自動車税（</t>
    </r>
    <r>
      <rPr>
        <sz val="10"/>
        <color theme="1"/>
        <rFont val="BIZ UDゴシック"/>
        <family val="3"/>
        <charset val="128"/>
      </rPr>
      <t>３ナンバー、キャラバンorハイエース）</t>
    </r>
    <rPh sb="0" eb="3">
      <t>ジドウシャ</t>
    </rPh>
    <rPh sb="3" eb="4">
      <t>ゼイ</t>
    </rPh>
    <phoneticPr fontId="2"/>
  </si>
  <si>
    <t>営業所から筑波ふれあいの里入口まで</t>
    <rPh sb="0" eb="3">
      <t>エイ</t>
    </rPh>
    <rPh sb="5" eb="7">
      <t>ツクバ</t>
    </rPh>
    <rPh sb="12" eb="13">
      <t>サト</t>
    </rPh>
    <rPh sb="13" eb="15">
      <t>イリグチ</t>
    </rPh>
    <phoneticPr fontId="2"/>
  </si>
  <si>
    <t>営業所から筑波山口まで</t>
    <rPh sb="0" eb="3">
      <t>エイ</t>
    </rPh>
    <rPh sb="5" eb="7">
      <t>ツクバ</t>
    </rPh>
    <rPh sb="7" eb="8">
      <t>サン</t>
    </rPh>
    <rPh sb="8" eb="9">
      <t>グチ</t>
    </rPh>
    <phoneticPr fontId="2"/>
  </si>
  <si>
    <t>営業所からつくば市役所まで</t>
    <rPh sb="0" eb="3">
      <t>エイ</t>
    </rPh>
    <rPh sb="8" eb="11">
      <t>シヤクショ</t>
    </rPh>
    <phoneticPr fontId="2"/>
  </si>
  <si>
    <t>R8-12筑波地区支線型バス（つくばね号）運行経費見積書内訳書</t>
    <rPh sb="5" eb="7">
      <t>ツクバ</t>
    </rPh>
    <rPh sb="7" eb="9">
      <t>チク</t>
    </rPh>
    <rPh sb="9" eb="12">
      <t>シセンガタ</t>
    </rPh>
    <rPh sb="19" eb="20">
      <t>ゴウ</t>
    </rPh>
    <rPh sb="21" eb="23">
      <t>ウンコウ</t>
    </rPh>
    <rPh sb="23" eb="25">
      <t>ケイヒ</t>
    </rPh>
    <rPh sb="25" eb="28">
      <t>ミツモリショ</t>
    </rPh>
    <rPh sb="28" eb="31">
      <t>ウチワケショ</t>
    </rPh>
    <phoneticPr fontId="2"/>
  </si>
  <si>
    <t>様式第５号別紙</t>
    <phoneticPr fontId="2"/>
  </si>
  <si>
    <t>運行経費総額（５年間）</t>
    <rPh sb="0" eb="2">
      <t>ウンコウ</t>
    </rPh>
    <rPh sb="2" eb="4">
      <t>ケイヒ</t>
    </rPh>
    <rPh sb="4" eb="6">
      <t>ソウガク</t>
    </rPh>
    <rPh sb="8" eb="10">
      <t>ネンカン</t>
    </rPh>
    <phoneticPr fontId="2"/>
  </si>
  <si>
    <t>円</t>
    <rPh sb="0" eb="1">
      <t>エン</t>
    </rPh>
    <phoneticPr fontId="2"/>
  </si>
  <si>
    <t>企画提案に関する経費</t>
    <rPh sb="0" eb="2">
      <t>キカク</t>
    </rPh>
    <rPh sb="2" eb="4">
      <t>テイアン</t>
    </rPh>
    <rPh sb="5" eb="6">
      <t>カン</t>
    </rPh>
    <rPh sb="8" eb="10">
      <t>ケイヒ</t>
    </rPh>
    <phoneticPr fontId="2"/>
  </si>
  <si>
    <t>企画提案に関する経費</t>
    <rPh sb="0" eb="2">
      <t>キカク</t>
    </rPh>
    <rPh sb="2" eb="4">
      <t>テイアン</t>
    </rPh>
    <rPh sb="5" eb="6">
      <t>カン</t>
    </rPh>
    <rPh sb="8" eb="10">
      <t>ケイヒ</t>
    </rPh>
    <phoneticPr fontId="2"/>
  </si>
  <si>
    <t>(株)アチピレーションテクノロジーバスロケーションシステム</t>
    <rPh sb="0" eb="17">
      <t>エイケイ</t>
    </rPh>
    <phoneticPr fontId="2"/>
  </si>
  <si>
    <t>企画提案に関する運行費</t>
    <rPh sb="0" eb="2">
      <t>キカク</t>
    </rPh>
    <rPh sb="2" eb="4">
      <t>テイアン</t>
    </rPh>
    <rPh sb="5" eb="6">
      <t>カン</t>
    </rPh>
    <rPh sb="8" eb="10">
      <t>ウンコウ</t>
    </rPh>
    <rPh sb="10" eb="11">
      <t>ヒ</t>
    </rPh>
    <phoneticPr fontId="2"/>
  </si>
  <si>
    <t>実車時間８時間</t>
    <rPh sb="0" eb="2">
      <t>ジッシャ</t>
    </rPh>
    <rPh sb="2" eb="4">
      <t>ジカン</t>
    </rPh>
    <rPh sb="5" eb="7">
      <t>ジカン</t>
    </rPh>
    <phoneticPr fontId="2"/>
  </si>
  <si>
    <t>１日12時間（運転手出庫～帰庫）</t>
    <rPh sb="1" eb="2">
      <t>ニチ</t>
    </rPh>
    <rPh sb="4" eb="6">
      <t>ジカン</t>
    </rPh>
    <rPh sb="7" eb="10">
      <t>ウンテンシュ</t>
    </rPh>
    <rPh sb="10" eb="12">
      <t>シュッコ</t>
    </rPh>
    <rPh sb="13" eb="15">
      <t>キコ</t>
    </rPh>
    <phoneticPr fontId="2"/>
  </si>
  <si>
    <t>法定点検（点検・オイル・エレメント交換）</t>
    <rPh sb="0" eb="2">
      <t>ホウテイ</t>
    </rPh>
    <rPh sb="2" eb="4">
      <t>テンケン</t>
    </rPh>
    <rPh sb="5" eb="7">
      <t>テンケン</t>
    </rPh>
    <rPh sb="17" eb="19">
      <t>コウカン</t>
    </rPh>
    <phoneticPr fontId="2"/>
  </si>
  <si>
    <t>点検・車検費用を除いた修理費用（走行予定距離で算出すること）</t>
    <rPh sb="0" eb="2">
      <t>テンケン</t>
    </rPh>
    <rPh sb="3" eb="5">
      <t>シャケン</t>
    </rPh>
    <rPh sb="5" eb="7">
      <t>ヒヨウ</t>
    </rPh>
    <rPh sb="8" eb="9">
      <t>ノゾ</t>
    </rPh>
    <rPh sb="11" eb="13">
      <t>シュウリ</t>
    </rPh>
    <rPh sb="13" eb="15">
      <t>ヒヨウ</t>
    </rPh>
    <rPh sb="16" eb="18">
      <t>ソウコウ</t>
    </rPh>
    <rPh sb="18" eb="20">
      <t>ヨテイ</t>
    </rPh>
    <rPh sb="20" eb="22">
      <t>キョリ</t>
    </rPh>
    <rPh sb="23" eb="25">
      <t>サンシュツ</t>
    </rPh>
    <phoneticPr fontId="2"/>
  </si>
  <si>
    <t>正規車両２台、予備車１台を見込んだ費用</t>
    <rPh sb="0" eb="2">
      <t>セイキ</t>
    </rPh>
    <rPh sb="2" eb="4">
      <t>シャリョウ</t>
    </rPh>
    <rPh sb="5" eb="6">
      <t>ダイ</t>
    </rPh>
    <rPh sb="7" eb="9">
      <t>ヨビ</t>
    </rPh>
    <rPh sb="9" eb="10">
      <t>クルマ</t>
    </rPh>
    <rPh sb="11" eb="12">
      <t>ダイ</t>
    </rPh>
    <rPh sb="13" eb="15">
      <t>ミコ</t>
    </rPh>
    <rPh sb="17" eb="19">
      <t>ヒヨウ</t>
    </rPh>
    <phoneticPr fontId="2"/>
  </si>
  <si>
    <t>非課税対象費用を除いた費用</t>
    <rPh sb="11" eb="13">
      <t>ヒヨウ</t>
    </rPh>
    <phoneticPr fontId="2"/>
  </si>
  <si>
    <t>(株)アチピレーションテクノロジーのバスロケーションシステム維持費</t>
    <rPh sb="0" eb="17">
      <t>エイケイ</t>
    </rPh>
    <rPh sb="30" eb="33">
      <t>イジヒ</t>
    </rPh>
    <phoneticPr fontId="2"/>
  </si>
  <si>
    <t>上記仕様のほか、企画提案に関する運行費用を記載すること。</t>
    <rPh sb="0" eb="2">
      <t>ジョウキ</t>
    </rPh>
    <rPh sb="2" eb="4">
      <t>シヨウ</t>
    </rPh>
    <rPh sb="8" eb="10">
      <t>キカク</t>
    </rPh>
    <rPh sb="10" eb="12">
      <t>テイアン</t>
    </rPh>
    <rPh sb="13" eb="14">
      <t>カン</t>
    </rPh>
    <rPh sb="16" eb="18">
      <t>ウンコウ</t>
    </rPh>
    <rPh sb="18" eb="20">
      <t>ヒヨウ</t>
    </rPh>
    <rPh sb="21" eb="23">
      <t>キサイ</t>
    </rPh>
    <phoneticPr fontId="2"/>
  </si>
  <si>
    <t>運転手３人、運行管理者２人（年１回程度）</t>
    <rPh sb="0" eb="3">
      <t>ウンテンシュ</t>
    </rPh>
    <rPh sb="4" eb="5">
      <t>ニン</t>
    </rPh>
    <rPh sb="6" eb="8">
      <t>ウンコウ</t>
    </rPh>
    <rPh sb="8" eb="11">
      <t>カンリシャ</t>
    </rPh>
    <rPh sb="12" eb="13">
      <t>ニン</t>
    </rPh>
    <rPh sb="14" eb="15">
      <t>ネン</t>
    </rPh>
    <rPh sb="16" eb="17">
      <t>カイ</t>
    </rPh>
    <rPh sb="17" eb="19">
      <t>テイド</t>
    </rPh>
    <phoneticPr fontId="2"/>
  </si>
  <si>
    <t>回数券80冊、乗継券30枚を印刷すること。</t>
    <rPh sb="0" eb="3">
      <t>カイスウケン</t>
    </rPh>
    <rPh sb="5" eb="6">
      <t>サツ</t>
    </rPh>
    <rPh sb="7" eb="9">
      <t>ノリツギ</t>
    </rPh>
    <rPh sb="9" eb="10">
      <t>ケン</t>
    </rPh>
    <rPh sb="12" eb="13">
      <t>マイ</t>
    </rPh>
    <rPh sb="14" eb="16">
      <t>インサツ</t>
    </rPh>
    <phoneticPr fontId="2"/>
  </si>
  <si>
    <t>式</t>
    <rPh sb="0" eb="1">
      <t>シキ</t>
    </rPh>
    <phoneticPr fontId="2"/>
  </si>
  <si>
    <t>カ月</t>
    <rPh sb="1" eb="2">
      <t>ゲツ</t>
    </rPh>
    <phoneticPr fontId="2"/>
  </si>
  <si>
    <t>車検の非課税費用を計上すること。</t>
    <rPh sb="0" eb="2">
      <t>シャケン</t>
    </rPh>
    <rPh sb="3" eb="6">
      <t>ヒカゼイ</t>
    </rPh>
    <rPh sb="6" eb="8">
      <t>ヒヨウ</t>
    </rPh>
    <rPh sb="9" eb="11">
      <t>ケイジョウ</t>
    </rPh>
    <phoneticPr fontId="2"/>
  </si>
  <si>
    <t>貸与する本車両２台、用意する予備車２台分を計上すること。</t>
    <rPh sb="0" eb="2">
      <t>タイヨ</t>
    </rPh>
    <rPh sb="4" eb="5">
      <t>ホン</t>
    </rPh>
    <rPh sb="5" eb="7">
      <t>シャリョウ</t>
    </rPh>
    <rPh sb="8" eb="9">
      <t>ダイ</t>
    </rPh>
    <rPh sb="10" eb="12">
      <t>ヨウイ</t>
    </rPh>
    <rPh sb="14" eb="16">
      <t>ヨビ</t>
    </rPh>
    <rPh sb="16" eb="17">
      <t>シャ</t>
    </rPh>
    <rPh sb="18" eb="19">
      <t>ダイ</t>
    </rPh>
    <rPh sb="19" eb="20">
      <t>ブン</t>
    </rPh>
    <rPh sb="21" eb="23">
      <t>ケイジョウ</t>
    </rPh>
    <phoneticPr fontId="2"/>
  </si>
  <si>
    <t>一般管理費の割合を入力すること。</t>
    <rPh sb="0" eb="2">
      <t>イッパン</t>
    </rPh>
    <rPh sb="2" eb="5">
      <t>カンリヒ</t>
    </rPh>
    <rPh sb="6" eb="8">
      <t>ワリアイ</t>
    </rPh>
    <rPh sb="9" eb="11">
      <t>ニュウリョク</t>
    </rPh>
    <phoneticPr fontId="2"/>
  </si>
  <si>
    <t>対人・対物無制限以上の保険に加入すること。</t>
    <rPh sb="0" eb="2">
      <t>タイジン</t>
    </rPh>
    <rPh sb="3" eb="5">
      <t>タイブツ</t>
    </rPh>
    <rPh sb="5" eb="8">
      <t>ムセイゲン</t>
    </rPh>
    <rPh sb="8" eb="10">
      <t>イジョウ</t>
    </rPh>
    <rPh sb="11" eb="13">
      <t>ホケン</t>
    </rPh>
    <rPh sb="14" eb="16">
      <t>カニュウ</t>
    </rPh>
    <phoneticPr fontId="2"/>
  </si>
  <si>
    <t>バス停作業に係る費用（作業バス停64か所×年間５回程度）</t>
    <rPh sb="2" eb="3">
      <t>テイ</t>
    </rPh>
    <rPh sb="3" eb="5">
      <t>サギョウ</t>
    </rPh>
    <rPh sb="6" eb="7">
      <t>カカ</t>
    </rPh>
    <rPh sb="8" eb="10">
      <t>ヒヨウ</t>
    </rPh>
    <rPh sb="11" eb="13">
      <t>サギョウ</t>
    </rPh>
    <rPh sb="15" eb="16">
      <t>テイ</t>
    </rPh>
    <rPh sb="19" eb="20">
      <t>ショ</t>
    </rPh>
    <rPh sb="21" eb="23">
      <t>ネンカン</t>
    </rPh>
    <rPh sb="24" eb="25">
      <t>カイ</t>
    </rPh>
    <rPh sb="25" eb="27">
      <t>テイド</t>
    </rPh>
    <phoneticPr fontId="2"/>
  </si>
  <si>
    <t>営業所、1号車及び２号車分の携帯電話使用料を見込むこと。</t>
    <rPh sb="0" eb="3">
      <t>エイギョウショ</t>
    </rPh>
    <rPh sb="5" eb="7">
      <t>ゴウシャ</t>
    </rPh>
    <rPh sb="7" eb="8">
      <t>オヨ</t>
    </rPh>
    <rPh sb="10" eb="12">
      <t>ゴウシャ</t>
    </rPh>
    <rPh sb="12" eb="13">
      <t>ブン</t>
    </rPh>
    <rPh sb="14" eb="16">
      <t>ケイタイ</t>
    </rPh>
    <rPh sb="16" eb="18">
      <t>デンワ</t>
    </rPh>
    <rPh sb="18" eb="20">
      <t>シヨウ</t>
    </rPh>
    <rPh sb="20" eb="21">
      <t>リョウ</t>
    </rPh>
    <rPh sb="22" eb="24">
      <t>ミコ</t>
    </rPh>
    <phoneticPr fontId="2"/>
  </si>
  <si>
    <t>運行に要する消耗品のほか、日報管理、月次実績作成等も含む</t>
    <rPh sb="0" eb="2">
      <t>ウンコウ</t>
    </rPh>
    <rPh sb="3" eb="4">
      <t>ヨウ</t>
    </rPh>
    <rPh sb="6" eb="8">
      <t>ショウモウ</t>
    </rPh>
    <rPh sb="8" eb="9">
      <t>ヒン</t>
    </rPh>
    <rPh sb="13" eb="15">
      <t>ニッポウ</t>
    </rPh>
    <rPh sb="15" eb="17">
      <t>カンリ</t>
    </rPh>
    <rPh sb="18" eb="20">
      <t>ゲツジ</t>
    </rPh>
    <rPh sb="20" eb="22">
      <t>ジッセキ</t>
    </rPh>
    <rPh sb="22" eb="24">
      <t>サクセイ</t>
    </rPh>
    <rPh sb="24" eb="25">
      <t>トウ</t>
    </rPh>
    <rPh sb="26" eb="27">
      <t>フク</t>
    </rPh>
    <phoneticPr fontId="2"/>
  </si>
  <si>
    <t>営業所～市役所往復分（月２回程度×往復分×１名）を見込むこと。</t>
    <rPh sb="0" eb="3">
      <t>エイギョウショ</t>
    </rPh>
    <rPh sb="4" eb="7">
      <t>シヤクショ</t>
    </rPh>
    <rPh sb="7" eb="9">
      <t>オウフク</t>
    </rPh>
    <rPh sb="9" eb="10">
      <t>ブン</t>
    </rPh>
    <rPh sb="11" eb="12">
      <t>ツキ</t>
    </rPh>
    <rPh sb="13" eb="14">
      <t>カイ</t>
    </rPh>
    <rPh sb="14" eb="16">
      <t>テイド</t>
    </rPh>
    <rPh sb="17" eb="19">
      <t>オウフク</t>
    </rPh>
    <rPh sb="19" eb="20">
      <t>ブン</t>
    </rPh>
    <rPh sb="22" eb="23">
      <t>メイ</t>
    </rPh>
    <rPh sb="25" eb="27">
      <t>ミコ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</si>
</sst>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¥&quot;#,##0_);[Red]\(&quot;¥&quot;#,##0\)"/>
    <numFmt numFmtId="177" formatCode="#&quot;人&quot;"/>
    <numFmt numFmtId="178" formatCode="#&quot;ヶ月&quot;"/>
    <numFmt numFmtId="179" formatCode="#&quot;式&quot;"/>
    <numFmt numFmtId="180" formatCode="#&quot;通&quot;"/>
    <numFmt numFmtId="181" formatCode="0.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0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明朝 Medium"/>
      <family val="1"/>
      <charset val="128"/>
    </font>
    <font>
      <b/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3" xfId="0" applyFont="1" applyFill="1" applyBorder="1">
      <alignment vertical="center"/>
    </xf>
    <xf numFmtId="177" fontId="9" fillId="0" borderId="14" xfId="0" applyNumberFormat="1" applyFont="1" applyFill="1" applyBorder="1" applyAlignment="1">
      <alignment vertical="center"/>
    </xf>
    <xf numFmtId="178" fontId="7" fillId="0" borderId="14" xfId="0" applyNumberFormat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/>
    </xf>
    <xf numFmtId="38" fontId="7" fillId="0" borderId="16" xfId="0" applyNumberFormat="1" applyFont="1" applyFill="1" applyBorder="1" applyAlignment="1">
      <alignment vertical="center" wrapText="1"/>
    </xf>
    <xf numFmtId="38" fontId="7" fillId="0" borderId="17" xfId="1" applyFont="1" applyFill="1" applyBorder="1" applyAlignment="1">
      <alignment horizontal="center" vertical="center"/>
    </xf>
    <xf numFmtId="38" fontId="0" fillId="0" borderId="0" xfId="0" applyNumberFormat="1" applyFill="1">
      <alignment vertical="center"/>
    </xf>
    <xf numFmtId="177" fontId="9" fillId="0" borderId="14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38" fontId="7" fillId="0" borderId="14" xfId="1" applyFont="1" applyFill="1" applyBorder="1">
      <alignment vertical="center"/>
    </xf>
    <xf numFmtId="0" fontId="7" fillId="0" borderId="13" xfId="0" applyFont="1" applyFill="1" applyBorder="1" applyAlignment="1">
      <alignment horizontal="left" vertical="center"/>
    </xf>
    <xf numFmtId="179" fontId="7" fillId="0" borderId="13" xfId="0" applyNumberFormat="1" applyFont="1" applyFill="1" applyBorder="1">
      <alignment vertical="center"/>
    </xf>
    <xf numFmtId="179" fontId="7" fillId="0" borderId="14" xfId="0" applyNumberFormat="1" applyFont="1" applyFill="1" applyBorder="1" applyAlignment="1">
      <alignment vertical="center"/>
    </xf>
    <xf numFmtId="38" fontId="7" fillId="0" borderId="2" xfId="1" applyFont="1" applyFill="1" applyBorder="1">
      <alignment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right" vertical="center"/>
    </xf>
    <xf numFmtId="38" fontId="10" fillId="0" borderId="2" xfId="0" applyNumberFormat="1" applyFont="1" applyFill="1" applyBorder="1">
      <alignment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0" fontId="7" fillId="0" borderId="14" xfId="0" applyNumberFormat="1" applyFont="1" applyFill="1" applyBorder="1" applyAlignment="1">
      <alignment vertical="center"/>
    </xf>
    <xf numFmtId="38" fontId="10" fillId="0" borderId="19" xfId="1" applyFont="1" applyFill="1" applyBorder="1">
      <alignment vertical="center"/>
    </xf>
    <xf numFmtId="38" fontId="10" fillId="0" borderId="20" xfId="0" applyNumberFormat="1" applyFont="1" applyFill="1" applyBorder="1">
      <alignment vertical="center"/>
    </xf>
    <xf numFmtId="0" fontId="11" fillId="0" borderId="21" xfId="0" applyFont="1" applyFill="1" applyBorder="1" applyAlignment="1">
      <alignment horizontal="center" vertical="center" wrapText="1"/>
    </xf>
    <xf numFmtId="38" fontId="10" fillId="0" borderId="21" xfId="0" applyNumberFormat="1" applyFont="1" applyFill="1" applyBorder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Continuous" vertical="center"/>
    </xf>
    <xf numFmtId="0" fontId="8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7" fillId="0" borderId="14" xfId="0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38" fontId="7" fillId="0" borderId="10" xfId="1" applyFont="1" applyFill="1" applyBorder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Fill="1" applyBorder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14" xfId="0" applyFont="1" applyFill="1" applyBorder="1" applyAlignment="1">
      <alignment vertical="center"/>
    </xf>
    <xf numFmtId="176" fontId="15" fillId="0" borderId="1" xfId="0" applyNumberFormat="1" applyFont="1" applyBorder="1" applyAlignment="1">
      <alignment horizontal="center" vertical="center"/>
    </xf>
    <xf numFmtId="0" fontId="7" fillId="0" borderId="12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20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38" fontId="7" fillId="2" borderId="13" xfId="1" applyFont="1" applyFill="1" applyBorder="1" applyAlignment="1">
      <alignment vertical="center"/>
    </xf>
    <xf numFmtId="0" fontId="7" fillId="0" borderId="14" xfId="0" applyFont="1" applyFill="1" applyBorder="1" applyAlignment="1">
      <alignment horizontal="right" vertical="center"/>
    </xf>
    <xf numFmtId="38" fontId="7" fillId="0" borderId="2" xfId="0" applyNumberFormat="1" applyFont="1" applyFill="1" applyBorder="1">
      <alignment vertical="center"/>
    </xf>
    <xf numFmtId="38" fontId="7" fillId="2" borderId="13" xfId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176" fontId="9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9" fontId="7" fillId="2" borderId="14" xfId="2" applyFont="1" applyFill="1" applyBorder="1">
      <alignment vertical="center"/>
    </xf>
    <xf numFmtId="0" fontId="11" fillId="0" borderId="2" xfId="0" applyFont="1" applyFill="1" applyBorder="1" applyAlignment="1">
      <alignment vertical="center" wrapText="1"/>
    </xf>
    <xf numFmtId="0" fontId="8" fillId="2" borderId="2" xfId="0" applyFont="1" applyFill="1" applyBorder="1">
      <alignment vertical="center"/>
    </xf>
    <xf numFmtId="0" fontId="7" fillId="0" borderId="39" xfId="0" applyFont="1" applyFill="1" applyBorder="1" applyAlignment="1">
      <alignment vertical="center"/>
    </xf>
    <xf numFmtId="0" fontId="7" fillId="0" borderId="40" xfId="0" applyFont="1" applyFill="1" applyBorder="1" applyAlignment="1">
      <alignment vertical="center"/>
    </xf>
    <xf numFmtId="38" fontId="10" fillId="0" borderId="27" xfId="0" applyNumberFormat="1" applyFont="1" applyFill="1" applyBorder="1" applyAlignment="1">
      <alignment vertical="center"/>
    </xf>
    <xf numFmtId="38" fontId="7" fillId="0" borderId="2" xfId="0" applyNumberFormat="1" applyFont="1" applyFill="1" applyBorder="1" applyAlignment="1">
      <alignment vertical="center"/>
    </xf>
    <xf numFmtId="38" fontId="7" fillId="0" borderId="22" xfId="0" applyNumberFormat="1" applyFont="1" applyFill="1" applyBorder="1" applyAlignment="1">
      <alignment vertical="center"/>
    </xf>
    <xf numFmtId="38" fontId="7" fillId="0" borderId="15" xfId="1" applyFont="1" applyFill="1" applyBorder="1" applyAlignment="1">
      <alignment vertical="center"/>
    </xf>
    <xf numFmtId="38" fontId="10" fillId="0" borderId="41" xfId="0" applyNumberFormat="1" applyFont="1" applyFill="1" applyBorder="1" applyAlignment="1">
      <alignment vertical="center"/>
    </xf>
    <xf numFmtId="38" fontId="10" fillId="0" borderId="15" xfId="0" applyNumberFormat="1" applyFont="1" applyFill="1" applyBorder="1" applyAlignment="1">
      <alignment horizontal="right" vertical="center"/>
    </xf>
    <xf numFmtId="38" fontId="10" fillId="0" borderId="15" xfId="0" applyNumberFormat="1" applyFont="1" applyFill="1" applyBorder="1" applyAlignment="1">
      <alignment vertical="center"/>
    </xf>
    <xf numFmtId="38" fontId="10" fillId="0" borderId="22" xfId="0" applyNumberFormat="1" applyFont="1" applyFill="1" applyBorder="1" applyAlignment="1">
      <alignment vertical="center"/>
    </xf>
    <xf numFmtId="181" fontId="14" fillId="0" borderId="13" xfId="0" applyNumberFormat="1" applyFont="1" applyFill="1" applyBorder="1" applyAlignment="1">
      <alignment vertical="center"/>
    </xf>
    <xf numFmtId="0" fontId="0" fillId="0" borderId="14" xfId="0" applyBorder="1">
      <alignment vertical="center"/>
    </xf>
    <xf numFmtId="38" fontId="7" fillId="0" borderId="13" xfId="1" applyFont="1" applyFill="1" applyBorder="1" applyAlignment="1">
      <alignment horizontal="right" vertical="center"/>
    </xf>
    <xf numFmtId="0" fontId="0" fillId="0" borderId="13" xfId="0" applyFill="1" applyBorder="1">
      <alignment vertical="center"/>
    </xf>
    <xf numFmtId="38" fontId="7" fillId="0" borderId="3" xfId="1" applyFont="1" applyFill="1" applyBorder="1" applyAlignment="1">
      <alignment vertical="center"/>
    </xf>
    <xf numFmtId="38" fontId="7" fillId="0" borderId="7" xfId="1" applyFont="1" applyFill="1" applyBorder="1" applyAlignment="1">
      <alignment vertical="center"/>
    </xf>
    <xf numFmtId="9" fontId="7" fillId="0" borderId="14" xfId="2" applyFont="1" applyFill="1" applyBorder="1">
      <alignment vertical="center"/>
    </xf>
    <xf numFmtId="38" fontId="7" fillId="0" borderId="2" xfId="0" applyNumberFormat="1" applyFont="1" applyFill="1" applyBorder="1" applyAlignment="1">
      <alignment horizontal="right" vertical="center"/>
    </xf>
    <xf numFmtId="38" fontId="7" fillId="0" borderId="22" xfId="0" applyNumberFormat="1" applyFont="1" applyFill="1" applyBorder="1" applyAlignment="1">
      <alignment horizontal="right" vertical="center"/>
    </xf>
    <xf numFmtId="38" fontId="10" fillId="0" borderId="21" xfId="0" applyNumberFormat="1" applyFont="1" applyFill="1" applyBorder="1" applyAlignment="1">
      <alignment vertical="center"/>
    </xf>
    <xf numFmtId="38" fontId="7" fillId="0" borderId="15" xfId="0" applyNumberFormat="1" applyFont="1" applyFill="1" applyBorder="1" applyAlignment="1">
      <alignment vertical="center"/>
    </xf>
    <xf numFmtId="38" fontId="7" fillId="0" borderId="21" xfId="0" applyNumberFormat="1" applyFont="1" applyFill="1" applyBorder="1" applyAlignment="1">
      <alignment vertical="center"/>
    </xf>
    <xf numFmtId="38" fontId="10" fillId="0" borderId="41" xfId="0" applyNumberFormat="1" applyFont="1" applyFill="1" applyBorder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38" fontId="10" fillId="0" borderId="26" xfId="1" applyFont="1" applyFill="1" applyBorder="1" applyAlignment="1">
      <alignment vertical="center"/>
    </xf>
    <xf numFmtId="38" fontId="10" fillId="0" borderId="42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5" xfId="1" applyFont="1" applyFill="1" applyBorder="1" applyAlignment="1">
      <alignment vertical="center"/>
    </xf>
    <xf numFmtId="38" fontId="10" fillId="0" borderId="28" xfId="1" applyFont="1" applyFill="1" applyBorder="1" applyAlignment="1">
      <alignment vertical="center"/>
    </xf>
    <xf numFmtId="38" fontId="10" fillId="0" borderId="26" xfId="0" applyNumberFormat="1" applyFont="1" applyFill="1" applyBorder="1" applyAlignment="1">
      <alignment vertical="center"/>
    </xf>
    <xf numFmtId="38" fontId="10" fillId="0" borderId="28" xfId="0" applyNumberFormat="1" applyFont="1" applyFill="1" applyBorder="1" applyAlignment="1">
      <alignment vertical="center"/>
    </xf>
    <xf numFmtId="38" fontId="7" fillId="0" borderId="28" xfId="0" applyNumberFormat="1" applyFont="1" applyFill="1" applyBorder="1" applyAlignment="1">
      <alignment vertical="center"/>
    </xf>
    <xf numFmtId="38" fontId="7" fillId="0" borderId="35" xfId="0" applyNumberFormat="1" applyFont="1" applyFill="1" applyBorder="1" applyAlignment="1">
      <alignment vertical="center"/>
    </xf>
    <xf numFmtId="38" fontId="10" fillId="0" borderId="37" xfId="0" applyNumberFormat="1" applyFont="1" applyFill="1" applyBorder="1" applyAlignment="1">
      <alignment vertical="center"/>
    </xf>
    <xf numFmtId="38" fontId="10" fillId="0" borderId="33" xfId="0" applyNumberFormat="1" applyFont="1" applyFill="1" applyBorder="1" applyAlignment="1">
      <alignment vertical="center"/>
    </xf>
    <xf numFmtId="38" fontId="7" fillId="0" borderId="34" xfId="0" applyNumberFormat="1" applyFont="1" applyFill="1" applyBorder="1" applyAlignment="1">
      <alignment horizontal="right" vertical="center"/>
    </xf>
    <xf numFmtId="38" fontId="10" fillId="0" borderId="34" xfId="0" applyNumberFormat="1" applyFont="1" applyFill="1" applyBorder="1" applyAlignment="1">
      <alignment horizontal="right" vertical="center"/>
    </xf>
    <xf numFmtId="38" fontId="7" fillId="0" borderId="36" xfId="0" applyNumberFormat="1" applyFont="1" applyFill="1" applyBorder="1" applyAlignment="1">
      <alignment horizontal="right" vertical="center"/>
    </xf>
    <xf numFmtId="38" fontId="10" fillId="0" borderId="34" xfId="0" applyNumberFormat="1" applyFont="1" applyFill="1" applyBorder="1" applyAlignment="1">
      <alignment vertical="center"/>
    </xf>
    <xf numFmtId="38" fontId="10" fillId="0" borderId="36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>
      <alignment vertical="center"/>
    </xf>
    <xf numFmtId="38" fontId="7" fillId="0" borderId="15" xfId="0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7" fillId="0" borderId="16" xfId="0" applyFont="1" applyFill="1" applyBorder="1">
      <alignment vertical="center"/>
    </xf>
    <xf numFmtId="0" fontId="7" fillId="0" borderId="16" xfId="0" applyFont="1" applyFill="1" applyBorder="1" applyAlignment="1">
      <alignment vertical="center"/>
    </xf>
    <xf numFmtId="38" fontId="7" fillId="0" borderId="19" xfId="1" applyFont="1" applyFill="1" applyBorder="1">
      <alignment vertical="center"/>
    </xf>
    <xf numFmtId="38" fontId="7" fillId="0" borderId="46" xfId="1" applyFont="1" applyFill="1" applyBorder="1" applyAlignment="1">
      <alignment vertical="center"/>
    </xf>
    <xf numFmtId="38" fontId="7" fillId="0" borderId="35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1" fontId="14" fillId="0" borderId="13" xfId="0" applyNumberFormat="1" applyFon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181" fontId="13" fillId="2" borderId="13" xfId="0" applyNumberFormat="1" applyFont="1" applyFill="1" applyBorder="1" applyAlignment="1">
      <alignment vertical="center"/>
    </xf>
    <xf numFmtId="1" fontId="13" fillId="2" borderId="13" xfId="0" applyNumberFormat="1" applyFont="1" applyFill="1" applyBorder="1" applyAlignment="1">
      <alignment vertical="center"/>
    </xf>
    <xf numFmtId="181" fontId="18" fillId="2" borderId="13" xfId="0" applyNumberFormat="1" applyFont="1" applyFill="1" applyBorder="1">
      <alignment vertical="center"/>
    </xf>
    <xf numFmtId="0" fontId="20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181" fontId="0" fillId="0" borderId="13" xfId="0" applyNumberFormat="1" applyFill="1" applyBorder="1">
      <alignment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1" fillId="0" borderId="0" xfId="0" applyFont="1">
      <alignment vertical="center"/>
    </xf>
    <xf numFmtId="0" fontId="15" fillId="0" borderId="49" xfId="0" applyFont="1" applyBorder="1" applyAlignment="1">
      <alignment vertical="center"/>
    </xf>
    <xf numFmtId="38" fontId="22" fillId="0" borderId="47" xfId="1" applyFont="1" applyBorder="1" applyAlignment="1">
      <alignment horizontal="center" vertical="center"/>
    </xf>
    <xf numFmtId="38" fontId="7" fillId="0" borderId="46" xfId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179" fontId="7" fillId="2" borderId="13" xfId="0" applyNumberFormat="1" applyFont="1" applyFill="1" applyBorder="1">
      <alignment vertical="center"/>
    </xf>
    <xf numFmtId="0" fontId="18" fillId="0" borderId="13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255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19" fillId="0" borderId="31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right" vertical="center"/>
    </xf>
    <xf numFmtId="0" fontId="10" fillId="0" borderId="42" xfId="0" applyFont="1" applyFill="1" applyBorder="1" applyAlignment="1">
      <alignment horizontal="right" vertical="center"/>
    </xf>
    <xf numFmtId="0" fontId="10" fillId="0" borderId="43" xfId="0" applyFont="1" applyFill="1" applyBorder="1" applyAlignment="1">
      <alignment horizontal="right" vertical="center"/>
    </xf>
    <xf numFmtId="0" fontId="10" fillId="0" borderId="26" xfId="0" applyFont="1" applyFill="1" applyBorder="1" applyAlignment="1">
      <alignment horizontal="right" vertical="center"/>
    </xf>
    <xf numFmtId="0" fontId="10" fillId="0" borderId="3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 wrapText="1"/>
    </xf>
    <xf numFmtId="0" fontId="14" fillId="0" borderId="44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horizontal="right" vertical="center"/>
    </xf>
    <xf numFmtId="0" fontId="10" fillId="0" borderId="38" xfId="0" applyFont="1" applyFill="1" applyBorder="1" applyAlignment="1">
      <alignment horizontal="right" vertical="center"/>
    </xf>
    <xf numFmtId="0" fontId="10" fillId="0" borderId="3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14" fillId="0" borderId="44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B332-DAC5-45A8-A09F-FE1BD5902948}">
  <sheetPr>
    <pageSetUpPr fitToPage="1"/>
  </sheetPr>
  <dimension ref="A1:N43"/>
  <sheetViews>
    <sheetView tabSelected="1" view="pageBreakPreview" topLeftCell="A4" zoomScale="85" zoomScaleNormal="100" zoomScaleSheetLayoutView="85" zoomScalePageLayoutView="55" workbookViewId="0">
      <selection activeCell="D10" sqref="D10"/>
    </sheetView>
  </sheetViews>
  <sheetFormatPr defaultRowHeight="18.75" x14ac:dyDescent="0.4"/>
  <cols>
    <col min="1" max="1" width="8.75" customWidth="1"/>
    <col min="2" max="2" width="23" customWidth="1"/>
    <col min="3" max="3" width="18.125" customWidth="1"/>
    <col min="4" max="4" width="11.25" style="4" customWidth="1"/>
    <col min="5" max="5" width="11.375" style="4" customWidth="1"/>
    <col min="6" max="6" width="11.375" style="5" customWidth="1"/>
    <col min="7" max="7" width="11.375" customWidth="1"/>
    <col min="8" max="8" width="11.375" style="4" customWidth="1"/>
    <col min="9" max="9" width="13" style="5" customWidth="1"/>
    <col min="10" max="10" width="9" style="1"/>
    <col min="11" max="11" width="9.875" style="1" bestFit="1" customWidth="1"/>
  </cols>
  <sheetData>
    <row r="1" spans="1:14" ht="23.25" customHeight="1" x14ac:dyDescent="0.4">
      <c r="A1" s="152" t="s">
        <v>115</v>
      </c>
      <c r="B1" s="153"/>
      <c r="D1" s="164"/>
      <c r="E1" s="164"/>
      <c r="F1" s="164"/>
      <c r="G1" s="164"/>
      <c r="H1" s="164"/>
      <c r="I1" s="164"/>
    </row>
    <row r="2" spans="1:14" ht="18.75" customHeight="1" x14ac:dyDescent="0.4">
      <c r="A2" s="165" t="s">
        <v>114</v>
      </c>
      <c r="B2" s="165"/>
      <c r="C2" s="165"/>
      <c r="D2" s="165"/>
      <c r="E2" s="165"/>
      <c r="F2" s="165"/>
      <c r="G2" s="165"/>
      <c r="H2" s="165"/>
      <c r="I2" s="165"/>
    </row>
    <row r="3" spans="1:14" ht="18.75" customHeight="1" thickBot="1" x14ac:dyDescent="0.45">
      <c r="A3" s="165"/>
      <c r="B3" s="165"/>
      <c r="C3" s="165"/>
      <c r="D3" s="165"/>
      <c r="E3" s="165"/>
      <c r="F3" s="165"/>
      <c r="G3" s="165"/>
      <c r="H3" s="165"/>
      <c r="I3" s="165"/>
    </row>
    <row r="4" spans="1:14" ht="24.75" thickBot="1" x14ac:dyDescent="0.45">
      <c r="A4" s="166" t="s">
        <v>116</v>
      </c>
      <c r="B4" s="167"/>
      <c r="C4" s="155">
        <f>I39</f>
        <v>25023522.699999999</v>
      </c>
      <c r="D4" s="154" t="s">
        <v>117</v>
      </c>
      <c r="E4" s="3"/>
      <c r="F4" s="3"/>
      <c r="G4" s="3"/>
      <c r="H4" s="2"/>
      <c r="I4" s="2"/>
    </row>
    <row r="5" spans="1:14" ht="24.75" hidden="1" thickTop="1" x14ac:dyDescent="0.4">
      <c r="A5" s="37"/>
      <c r="B5" s="37"/>
      <c r="C5" s="38"/>
      <c r="D5" s="3"/>
      <c r="E5" s="50" t="s">
        <v>40</v>
      </c>
      <c r="F5" s="171"/>
      <c r="G5" s="171"/>
      <c r="H5" s="171"/>
      <c r="I5" s="171"/>
    </row>
    <row r="6" spans="1:14" ht="24" hidden="1" x14ac:dyDescent="0.4">
      <c r="A6" s="37"/>
      <c r="B6" s="37"/>
      <c r="C6" s="38"/>
      <c r="D6" s="3"/>
      <c r="E6" s="50" t="s">
        <v>41</v>
      </c>
      <c r="F6" s="171"/>
      <c r="G6" s="171"/>
      <c r="H6" s="171"/>
      <c r="I6" s="171"/>
    </row>
    <row r="7" spans="1:14" ht="24" hidden="1" x14ac:dyDescent="0.4">
      <c r="A7" s="37"/>
      <c r="B7" s="37"/>
      <c r="C7" s="38"/>
      <c r="D7" s="3"/>
      <c r="E7" s="50" t="s">
        <v>42</v>
      </c>
      <c r="F7" s="171"/>
      <c r="G7" s="171"/>
      <c r="H7" s="171"/>
      <c r="I7" s="171"/>
    </row>
    <row r="8" spans="1:14" ht="24" x14ac:dyDescent="0.4">
      <c r="A8" s="37"/>
      <c r="B8" s="37"/>
      <c r="C8" s="38"/>
      <c r="D8" s="3"/>
      <c r="E8" s="3"/>
      <c r="F8" s="3"/>
      <c r="G8" s="3"/>
      <c r="H8" s="2"/>
      <c r="I8" s="2"/>
    </row>
    <row r="9" spans="1:14" x14ac:dyDescent="0.4">
      <c r="A9" s="39"/>
      <c r="B9" s="40" t="s">
        <v>39</v>
      </c>
      <c r="C9" s="40"/>
      <c r="D9" s="106" t="s">
        <v>33</v>
      </c>
      <c r="E9" s="106" t="s">
        <v>34</v>
      </c>
      <c r="F9" s="106" t="s">
        <v>35</v>
      </c>
      <c r="G9" s="106" t="s">
        <v>36</v>
      </c>
      <c r="H9" s="107" t="s">
        <v>37</v>
      </c>
      <c r="I9" s="108" t="s">
        <v>38</v>
      </c>
    </row>
    <row r="10" spans="1:14" x14ac:dyDescent="0.4">
      <c r="A10" s="168" t="s">
        <v>1</v>
      </c>
      <c r="B10" s="53" t="s">
        <v>47</v>
      </c>
      <c r="C10" s="18"/>
      <c r="D10" s="12">
        <f>'R8'!M13</f>
        <v>0</v>
      </c>
      <c r="E10" s="12">
        <f>'R9'!M13</f>
        <v>0</v>
      </c>
      <c r="F10" s="100">
        <f>'R10'!M13</f>
        <v>0</v>
      </c>
      <c r="G10" s="86">
        <f>'R11'!M13</f>
        <v>0</v>
      </c>
      <c r="H10" s="6">
        <f>'R12'!M13</f>
        <v>0</v>
      </c>
      <c r="I10" s="117">
        <f>SUM(D10:H10)</f>
        <v>0</v>
      </c>
    </row>
    <row r="11" spans="1:14" ht="19.5" customHeight="1" x14ac:dyDescent="0.4">
      <c r="A11" s="168"/>
      <c r="B11" s="83" t="s">
        <v>53</v>
      </c>
      <c r="C11" s="84"/>
      <c r="D11" s="12">
        <f>'R8'!M14</f>
        <v>0</v>
      </c>
      <c r="E11" s="12">
        <f>'R9'!M14</f>
        <v>0</v>
      </c>
      <c r="F11" s="100">
        <f>'R10'!M14</f>
        <v>0</v>
      </c>
      <c r="G11" s="86">
        <f>'R11'!M14</f>
        <v>0</v>
      </c>
      <c r="H11" s="6">
        <f>'R12'!M14</f>
        <v>0</v>
      </c>
      <c r="I11" s="117">
        <f t="shared" ref="I11:I19" si="0">SUM(D11:H11)</f>
        <v>0</v>
      </c>
    </row>
    <row r="12" spans="1:14" x14ac:dyDescent="0.4">
      <c r="A12" s="168"/>
      <c r="B12" s="169" t="s">
        <v>55</v>
      </c>
      <c r="C12" s="170"/>
      <c r="D12" s="12">
        <f>'R8'!M15</f>
        <v>1517372</v>
      </c>
      <c r="E12" s="12">
        <f>'R9'!M15</f>
        <v>1521504</v>
      </c>
      <c r="F12" s="100">
        <f>'R10'!M15</f>
        <v>1517372</v>
      </c>
      <c r="G12" s="86">
        <f>'R11'!M15</f>
        <v>1517372</v>
      </c>
      <c r="H12" s="6">
        <f>'R12'!M15</f>
        <v>1517372</v>
      </c>
      <c r="I12" s="117">
        <f t="shared" si="0"/>
        <v>7590992</v>
      </c>
    </row>
    <row r="13" spans="1:14" x14ac:dyDescent="0.4">
      <c r="A13" s="168"/>
      <c r="B13" s="169" t="s">
        <v>77</v>
      </c>
      <c r="C13" s="170"/>
      <c r="D13" s="12">
        <f>'R8'!M17</f>
        <v>1470840</v>
      </c>
      <c r="E13" s="12">
        <f>'R9'!M17</f>
        <v>1474925</v>
      </c>
      <c r="F13" s="100">
        <f>'R10'!M17</f>
        <v>1470840</v>
      </c>
      <c r="G13" s="75">
        <f>'R11'!M17</f>
        <v>1470840</v>
      </c>
      <c r="H13" s="6">
        <f>'R12'!M17</f>
        <v>1470840</v>
      </c>
      <c r="I13" s="117">
        <f t="shared" si="0"/>
        <v>7358285</v>
      </c>
    </row>
    <row r="14" spans="1:14" s="1" customFormat="1" ht="18.75" customHeight="1" x14ac:dyDescent="0.4">
      <c r="A14" s="168"/>
      <c r="B14" s="169" t="s">
        <v>14</v>
      </c>
      <c r="C14" s="170"/>
      <c r="D14" s="12">
        <f>'R8'!M19</f>
        <v>251880</v>
      </c>
      <c r="E14" s="12">
        <f>'R9'!M19</f>
        <v>251880</v>
      </c>
      <c r="F14" s="100">
        <f>'R10'!M19</f>
        <v>251880</v>
      </c>
      <c r="G14" s="75">
        <f>'R11'!M19</f>
        <v>251880</v>
      </c>
      <c r="H14" s="95">
        <f>'R12'!M19</f>
        <v>251880</v>
      </c>
      <c r="I14" s="117">
        <f t="shared" si="0"/>
        <v>1259400</v>
      </c>
      <c r="L14"/>
      <c r="M14"/>
      <c r="N14"/>
    </row>
    <row r="15" spans="1:14" s="1" customFormat="1" ht="18.75" customHeight="1" x14ac:dyDescent="0.4">
      <c r="A15" s="168"/>
      <c r="B15" s="162" t="s">
        <v>18</v>
      </c>
      <c r="C15" s="163"/>
      <c r="D15" s="12">
        <f>'R8'!M20</f>
        <v>0</v>
      </c>
      <c r="E15" s="12">
        <f>'R9'!M20</f>
        <v>0</v>
      </c>
      <c r="F15" s="100">
        <f>'R10'!M20</f>
        <v>0</v>
      </c>
      <c r="G15" s="75">
        <f>'R11'!M20</f>
        <v>0</v>
      </c>
      <c r="H15" s="95">
        <f>'R12'!M20</f>
        <v>0</v>
      </c>
      <c r="I15" s="117">
        <f t="shared" si="0"/>
        <v>0</v>
      </c>
      <c r="L15"/>
      <c r="M15"/>
      <c r="N15"/>
    </row>
    <row r="16" spans="1:14" s="1" customFormat="1" ht="18.75" customHeight="1" x14ac:dyDescent="0.4">
      <c r="A16" s="168"/>
      <c r="B16" s="162" t="s">
        <v>107</v>
      </c>
      <c r="C16" s="163"/>
      <c r="D16" s="12">
        <f>'R8'!D21</f>
        <v>0</v>
      </c>
      <c r="E16" s="12">
        <f>'R9'!D21</f>
        <v>0</v>
      </c>
      <c r="F16" s="100">
        <f>'R10'!D21</f>
        <v>0</v>
      </c>
      <c r="G16" s="75">
        <f>'R11'!D21</f>
        <v>0</v>
      </c>
      <c r="H16" s="95">
        <f>'R12'!D21</f>
        <v>0</v>
      </c>
      <c r="I16" s="117">
        <f t="shared" si="0"/>
        <v>0</v>
      </c>
      <c r="L16"/>
      <c r="M16"/>
      <c r="N16"/>
    </row>
    <row r="17" spans="1:14" s="1" customFormat="1" ht="18.75" customHeight="1" x14ac:dyDescent="0.4">
      <c r="A17" s="168"/>
      <c r="B17" s="162" t="s">
        <v>109</v>
      </c>
      <c r="C17" s="163"/>
      <c r="D17" s="12">
        <f>'R8'!D22</f>
        <v>0</v>
      </c>
      <c r="E17" s="12">
        <f>'R9'!D22</f>
        <v>0</v>
      </c>
      <c r="F17" s="100">
        <f>'R10'!D22</f>
        <v>0</v>
      </c>
      <c r="G17" s="75">
        <f>'R11'!D22</f>
        <v>0</v>
      </c>
      <c r="H17" s="95">
        <f>'R12'!D22</f>
        <v>0</v>
      </c>
      <c r="I17" s="117">
        <f t="shared" si="0"/>
        <v>0</v>
      </c>
      <c r="L17"/>
      <c r="M17"/>
      <c r="N17"/>
    </row>
    <row r="18" spans="1:14" s="1" customFormat="1" ht="18.75" customHeight="1" x14ac:dyDescent="0.4">
      <c r="A18" s="168"/>
      <c r="B18" s="162" t="s">
        <v>96</v>
      </c>
      <c r="C18" s="163"/>
      <c r="D18" s="12">
        <f>'R8'!M23</f>
        <v>660716</v>
      </c>
      <c r="E18" s="12">
        <f>'R9'!M23</f>
        <v>660716</v>
      </c>
      <c r="F18" s="100">
        <f>'R10'!M23</f>
        <v>660716</v>
      </c>
      <c r="G18" s="75">
        <f>'R11'!M23</f>
        <v>660716</v>
      </c>
      <c r="H18" s="95">
        <f>'R12'!M23</f>
        <v>660716</v>
      </c>
      <c r="I18" s="117">
        <f t="shared" si="0"/>
        <v>3303580</v>
      </c>
      <c r="L18"/>
      <c r="M18"/>
      <c r="N18"/>
    </row>
    <row r="19" spans="1:14" s="1" customFormat="1" ht="18.75" customHeight="1" x14ac:dyDescent="0.4">
      <c r="A19" s="168"/>
      <c r="B19" s="194" t="s">
        <v>66</v>
      </c>
      <c r="C19" s="195"/>
      <c r="D19" s="12">
        <f>'R8'!M24</f>
        <v>203280</v>
      </c>
      <c r="E19" s="12">
        <f>'R9'!M24</f>
        <v>203280</v>
      </c>
      <c r="F19" s="100">
        <f>'R10'!M24</f>
        <v>203280</v>
      </c>
      <c r="G19" s="75">
        <f>'R11'!M24</f>
        <v>203280</v>
      </c>
      <c r="H19" s="156">
        <f>'R12'!M24</f>
        <v>203280</v>
      </c>
      <c r="I19" s="117">
        <f t="shared" si="0"/>
        <v>1016400</v>
      </c>
      <c r="L19"/>
      <c r="M19"/>
      <c r="N19"/>
    </row>
    <row r="20" spans="1:14" s="1" customFormat="1" ht="18.75" customHeight="1" thickBot="1" x14ac:dyDescent="0.45">
      <c r="A20" s="168"/>
      <c r="B20" s="186" t="s">
        <v>118</v>
      </c>
      <c r="C20" s="187"/>
      <c r="D20" s="12">
        <f>'R8'!M25</f>
        <v>0</v>
      </c>
      <c r="E20" s="12">
        <f>'R9'!M25</f>
        <v>0</v>
      </c>
      <c r="F20" s="100">
        <f>'R10'!M25</f>
        <v>0</v>
      </c>
      <c r="G20" s="75">
        <f>'R11'!M25</f>
        <v>0</v>
      </c>
      <c r="H20" s="156">
        <f>'R12'!M25</f>
        <v>0</v>
      </c>
      <c r="I20" s="117">
        <f>SUM(D20:H20)</f>
        <v>0</v>
      </c>
      <c r="L20"/>
      <c r="M20"/>
      <c r="N20"/>
    </row>
    <row r="21" spans="1:14" s="1" customFormat="1" ht="18.75" customHeight="1" thickTop="1" thickBot="1" x14ac:dyDescent="0.45">
      <c r="A21" s="168"/>
      <c r="B21" s="191" t="s">
        <v>21</v>
      </c>
      <c r="C21" s="192"/>
      <c r="D21" s="85">
        <f>'R8'!M26</f>
        <v>4104088</v>
      </c>
      <c r="E21" s="85">
        <f>'R9'!M26</f>
        <v>4112305</v>
      </c>
      <c r="F21" s="85">
        <f>'R10'!M26</f>
        <v>4104088</v>
      </c>
      <c r="G21" s="105">
        <f>'R11'!M26</f>
        <v>4104088</v>
      </c>
      <c r="H21" s="109">
        <f>'R12'!M26</f>
        <v>4104088</v>
      </c>
      <c r="I21" s="118">
        <f>SUM(I10:I19)</f>
        <v>20528657</v>
      </c>
      <c r="L21"/>
      <c r="M21"/>
      <c r="N21"/>
    </row>
    <row r="22" spans="1:14" s="1" customFormat="1" ht="18.75" customHeight="1" thickTop="1" x14ac:dyDescent="0.4">
      <c r="A22" s="71" t="s">
        <v>22</v>
      </c>
      <c r="B22" s="162" t="s">
        <v>44</v>
      </c>
      <c r="C22" s="172"/>
      <c r="D22" s="86">
        <f>'R8'!M27</f>
        <v>0</v>
      </c>
      <c r="E22" s="86">
        <f>'R9'!M27</f>
        <v>0</v>
      </c>
      <c r="F22" s="86">
        <f>'R10'!M27</f>
        <v>0</v>
      </c>
      <c r="G22" s="103">
        <f>'R11'!M27</f>
        <v>0</v>
      </c>
      <c r="H22" s="6">
        <f>'R12'!M27</f>
        <v>0</v>
      </c>
      <c r="I22" s="117">
        <f t="shared" ref="I22:I28" si="1">SUM(D22:H22)</f>
        <v>0</v>
      </c>
      <c r="L22"/>
      <c r="M22"/>
      <c r="N22"/>
    </row>
    <row r="23" spans="1:14" s="1" customFormat="1" ht="18.75" customHeight="1" x14ac:dyDescent="0.4">
      <c r="A23" s="71"/>
      <c r="B23" s="162" t="s">
        <v>43</v>
      </c>
      <c r="C23" s="172"/>
      <c r="D23" s="86">
        <f>'R8'!M28</f>
        <v>0</v>
      </c>
      <c r="E23" s="86">
        <f>'R9'!M28</f>
        <v>0</v>
      </c>
      <c r="F23" s="86">
        <f>'R10'!M28</f>
        <v>0</v>
      </c>
      <c r="G23" s="103">
        <f>'R11'!M28</f>
        <v>0</v>
      </c>
      <c r="H23" s="6">
        <f>'R12'!M28</f>
        <v>0</v>
      </c>
      <c r="I23" s="117">
        <f t="shared" si="1"/>
        <v>0</v>
      </c>
      <c r="L23"/>
      <c r="M23"/>
      <c r="N23"/>
    </row>
    <row r="24" spans="1:14" s="1" customFormat="1" ht="18.75" customHeight="1" x14ac:dyDescent="0.4">
      <c r="A24" s="71"/>
      <c r="B24" s="162" t="s">
        <v>45</v>
      </c>
      <c r="C24" s="172"/>
      <c r="D24" s="86">
        <f>'R8'!M29</f>
        <v>0</v>
      </c>
      <c r="E24" s="86">
        <f>'R9'!M29</f>
        <v>0</v>
      </c>
      <c r="F24" s="86">
        <f>'R10'!M29</f>
        <v>0</v>
      </c>
      <c r="G24" s="103">
        <f>'R11'!M29</f>
        <v>0</v>
      </c>
      <c r="H24" s="6">
        <f>'R12'!M29</f>
        <v>0</v>
      </c>
      <c r="I24" s="117">
        <f t="shared" si="1"/>
        <v>0</v>
      </c>
      <c r="L24"/>
      <c r="M24"/>
      <c r="N24"/>
    </row>
    <row r="25" spans="1:14" s="1" customFormat="1" ht="18.75" customHeight="1" x14ac:dyDescent="0.4">
      <c r="A25" s="71"/>
      <c r="B25" s="162" t="s">
        <v>86</v>
      </c>
      <c r="C25" s="172"/>
      <c r="D25" s="86">
        <f>'R8'!M30</f>
        <v>0</v>
      </c>
      <c r="E25" s="86">
        <f>'R9'!M30</f>
        <v>0</v>
      </c>
      <c r="F25" s="86">
        <f>'R10'!M30</f>
        <v>0</v>
      </c>
      <c r="G25" s="103">
        <f>'R11'!M30</f>
        <v>0</v>
      </c>
      <c r="H25" s="6">
        <f>'R12'!M30</f>
        <v>0</v>
      </c>
      <c r="I25" s="117">
        <f t="shared" si="1"/>
        <v>0</v>
      </c>
      <c r="L25"/>
      <c r="M25"/>
      <c r="N25"/>
    </row>
    <row r="26" spans="1:14" s="1" customFormat="1" ht="18.75" customHeight="1" x14ac:dyDescent="0.4">
      <c r="A26" s="71"/>
      <c r="B26" s="162" t="s">
        <v>93</v>
      </c>
      <c r="C26" s="172"/>
      <c r="D26" s="86">
        <f>'R8'!M31</f>
        <v>0</v>
      </c>
      <c r="E26" s="86">
        <f>'R9'!M31</f>
        <v>0</v>
      </c>
      <c r="F26" s="86">
        <f>'R10'!M31</f>
        <v>0</v>
      </c>
      <c r="G26" s="103">
        <f>'R11'!M31</f>
        <v>0</v>
      </c>
      <c r="H26" s="6">
        <f>'R12'!M31</f>
        <v>0</v>
      </c>
      <c r="I26" s="117">
        <f t="shared" si="1"/>
        <v>0</v>
      </c>
      <c r="L26"/>
      <c r="M26"/>
      <c r="N26"/>
    </row>
    <row r="27" spans="1:14" s="1" customFormat="1" ht="18.75" customHeight="1" x14ac:dyDescent="0.4">
      <c r="A27" s="71"/>
      <c r="B27" s="162" t="s">
        <v>46</v>
      </c>
      <c r="C27" s="172"/>
      <c r="D27" s="86">
        <f>'R8'!M32</f>
        <v>0</v>
      </c>
      <c r="E27" s="86">
        <f>'R9'!M32</f>
        <v>0</v>
      </c>
      <c r="F27" s="86">
        <f>'R10'!M32</f>
        <v>0</v>
      </c>
      <c r="G27" s="86">
        <f>'R11'!M32</f>
        <v>0</v>
      </c>
      <c r="H27" s="6">
        <f>'R12'!M32</f>
        <v>0</v>
      </c>
      <c r="I27" s="117">
        <f t="shared" si="1"/>
        <v>0</v>
      </c>
      <c r="L27"/>
      <c r="M27"/>
      <c r="N27"/>
    </row>
    <row r="28" spans="1:14" s="1" customFormat="1" ht="18.75" customHeight="1" thickBot="1" x14ac:dyDescent="0.45">
      <c r="A28" s="71"/>
      <c r="B28" s="175" t="s">
        <v>118</v>
      </c>
      <c r="C28" s="196"/>
      <c r="D28" s="86">
        <f>'R8'!M33</f>
        <v>0</v>
      </c>
      <c r="E28" s="86">
        <f>'R9'!M33</f>
        <v>0</v>
      </c>
      <c r="F28" s="86">
        <f>'R10'!M33</f>
        <v>0</v>
      </c>
      <c r="G28" s="86">
        <f>'R11'!M33</f>
        <v>0</v>
      </c>
      <c r="H28" s="6">
        <f>'R12'!M33</f>
        <v>0</v>
      </c>
      <c r="I28" s="117">
        <f t="shared" si="1"/>
        <v>0</v>
      </c>
      <c r="L28"/>
      <c r="M28"/>
      <c r="N28"/>
    </row>
    <row r="29" spans="1:14" s="1" customFormat="1" ht="18.75" customHeight="1" thickTop="1" thickBot="1" x14ac:dyDescent="0.45">
      <c r="A29" s="72"/>
      <c r="B29" s="189" t="s">
        <v>23</v>
      </c>
      <c r="C29" s="190"/>
      <c r="D29" s="89">
        <f>'R8'!M34</f>
        <v>0</v>
      </c>
      <c r="E29" s="89">
        <f>'R9'!M34</f>
        <v>0</v>
      </c>
      <c r="F29" s="89">
        <f>'R10'!M34</f>
        <v>0</v>
      </c>
      <c r="G29" s="89">
        <f>'R11'!M34</f>
        <v>0</v>
      </c>
      <c r="H29" s="110">
        <f>'R12'!M34</f>
        <v>0</v>
      </c>
      <c r="I29" s="119">
        <f>SUM(I22:I27)</f>
        <v>0</v>
      </c>
      <c r="L29"/>
      <c r="M29"/>
      <c r="N29"/>
    </row>
    <row r="30" spans="1:14" s="1" customFormat="1" ht="18.75" customHeight="1" thickTop="1" x14ac:dyDescent="0.4">
      <c r="A30" s="160" t="s">
        <v>24</v>
      </c>
      <c r="B30" s="162" t="s">
        <v>25</v>
      </c>
      <c r="C30" s="163"/>
      <c r="D30" s="88">
        <f>'R8'!M35</f>
        <v>0</v>
      </c>
      <c r="E30" s="88">
        <f>'R9'!M35</f>
        <v>0</v>
      </c>
      <c r="F30" s="127">
        <f>'R10'!M35</f>
        <v>0</v>
      </c>
      <c r="G30" s="104">
        <f>'R11'!M35</f>
        <v>0</v>
      </c>
      <c r="H30" s="111">
        <f>'R12'!M35</f>
        <v>0</v>
      </c>
      <c r="I30" s="120">
        <f>SUM(D30:H30)</f>
        <v>0</v>
      </c>
      <c r="L30"/>
      <c r="M30"/>
      <c r="N30"/>
    </row>
    <row r="31" spans="1:14" s="1" customFormat="1" ht="18.75" customHeight="1" x14ac:dyDescent="0.4">
      <c r="A31" s="161"/>
      <c r="B31" s="162" t="s">
        <v>26</v>
      </c>
      <c r="C31" s="163"/>
      <c r="D31" s="12">
        <f>'R8'!M36</f>
        <v>0</v>
      </c>
      <c r="E31" s="88">
        <f>'R9'!M36</f>
        <v>0</v>
      </c>
      <c r="F31" s="127">
        <f>'R10'!M36</f>
        <v>0</v>
      </c>
      <c r="G31" s="86">
        <f>'R11'!M36</f>
        <v>0</v>
      </c>
      <c r="H31" s="111">
        <f>'R12'!M36</f>
        <v>0</v>
      </c>
      <c r="I31" s="120">
        <f>SUM(D31:H31)</f>
        <v>0</v>
      </c>
      <c r="L31"/>
      <c r="M31"/>
      <c r="N31"/>
    </row>
    <row r="32" spans="1:14" s="1" customFormat="1" ht="18.75" customHeight="1" x14ac:dyDescent="0.4">
      <c r="A32" s="161"/>
      <c r="B32" s="27" t="s">
        <v>98</v>
      </c>
      <c r="C32" s="28"/>
      <c r="D32" s="12">
        <f>'R8'!M37</f>
        <v>308400</v>
      </c>
      <c r="E32" s="12">
        <f>'R9'!M37</f>
        <v>308400</v>
      </c>
      <c r="F32" s="100">
        <f>'R10'!M37</f>
        <v>308400</v>
      </c>
      <c r="G32" s="86">
        <f>'R11'!M37</f>
        <v>308400</v>
      </c>
      <c r="H32" s="133">
        <f>'R12'!M37</f>
        <v>308400</v>
      </c>
      <c r="I32" s="134">
        <f>SUM(D32:H32)</f>
        <v>1542000</v>
      </c>
      <c r="L32"/>
      <c r="M32"/>
      <c r="N32"/>
    </row>
    <row r="33" spans="1:14" s="1" customFormat="1" ht="18.75" customHeight="1" thickBot="1" x14ac:dyDescent="0.45">
      <c r="A33" s="161"/>
      <c r="B33" s="175" t="s">
        <v>99</v>
      </c>
      <c r="C33" s="196"/>
      <c r="D33" s="52">
        <f>'R8'!M38</f>
        <v>180000</v>
      </c>
      <c r="E33" s="52">
        <f>'R9'!M38</f>
        <v>180000</v>
      </c>
      <c r="F33" s="101">
        <f>'R10'!M38</f>
        <v>180000</v>
      </c>
      <c r="G33" s="87">
        <f>'R11'!M38</f>
        <v>180000</v>
      </c>
      <c r="H33" s="112">
        <f>'R12'!M38</f>
        <v>180000</v>
      </c>
      <c r="I33" s="122">
        <f>SUM(D33:H33)</f>
        <v>900000</v>
      </c>
      <c r="L33"/>
      <c r="M33"/>
      <c r="N33"/>
    </row>
    <row r="34" spans="1:14" s="1" customFormat="1" ht="18.75" customHeight="1" thickTop="1" x14ac:dyDescent="0.4">
      <c r="A34" s="161"/>
      <c r="B34" s="188" t="s">
        <v>27</v>
      </c>
      <c r="C34" s="188"/>
      <c r="D34" s="90">
        <f>'R8'!M39</f>
        <v>488400</v>
      </c>
      <c r="E34" s="90">
        <f>'R9'!M39</f>
        <v>488400</v>
      </c>
      <c r="F34" s="90">
        <f>'R10'!M39</f>
        <v>488400</v>
      </c>
      <c r="G34" s="90">
        <f>'R11'!M39</f>
        <v>488400</v>
      </c>
      <c r="H34" s="113">
        <f>'R12'!M39</f>
        <v>488400</v>
      </c>
      <c r="I34" s="121">
        <f>SUM(I30:I32)</f>
        <v>1542000</v>
      </c>
      <c r="L34"/>
      <c r="M34"/>
      <c r="N34"/>
    </row>
    <row r="35" spans="1:14" s="1" customFormat="1" ht="18.75" customHeight="1" thickBot="1" x14ac:dyDescent="0.45">
      <c r="A35" s="173" t="s">
        <v>28</v>
      </c>
      <c r="B35" s="175" t="s">
        <v>78</v>
      </c>
      <c r="C35" s="176"/>
      <c r="D35" s="176"/>
      <c r="E35" s="176"/>
      <c r="F35" s="176"/>
      <c r="G35" s="176"/>
      <c r="H35" s="176"/>
      <c r="I35" s="176"/>
      <c r="L35"/>
      <c r="M35"/>
      <c r="N35"/>
    </row>
    <row r="36" spans="1:14" s="1" customFormat="1" ht="18.75" customHeight="1" thickTop="1" thickBot="1" x14ac:dyDescent="0.45">
      <c r="A36" s="174"/>
      <c r="B36" s="191" t="s">
        <v>29</v>
      </c>
      <c r="C36" s="193"/>
      <c r="D36" s="85">
        <f>'R8'!M41</f>
        <v>0</v>
      </c>
      <c r="E36" s="85">
        <f>'R9'!M41</f>
        <v>0</v>
      </c>
      <c r="F36" s="85">
        <f>'R10'!M41</f>
        <v>0</v>
      </c>
      <c r="G36" s="85">
        <f>'R11'!M41</f>
        <v>0</v>
      </c>
      <c r="H36" s="114">
        <f>'R12'!M41</f>
        <v>0</v>
      </c>
      <c r="I36" s="119">
        <f>SUM(D36:H36)</f>
        <v>0</v>
      </c>
      <c r="L36"/>
      <c r="M36"/>
      <c r="N36"/>
    </row>
    <row r="37" spans="1:14" s="1" customFormat="1" ht="18.75" customHeight="1" thickTop="1" x14ac:dyDescent="0.4">
      <c r="A37" s="177" t="s">
        <v>49</v>
      </c>
      <c r="B37" s="178"/>
      <c r="C37" s="179"/>
      <c r="D37" s="91">
        <f>'R8'!M42</f>
        <v>4592488</v>
      </c>
      <c r="E37" s="91">
        <f>'R9'!M42</f>
        <v>4600705</v>
      </c>
      <c r="F37" s="102">
        <f>'R10'!M42</f>
        <v>4592488</v>
      </c>
      <c r="G37" s="102">
        <f>'R11'!M42</f>
        <v>4592488</v>
      </c>
      <c r="H37" s="115">
        <f>'R12'!M42</f>
        <v>4592488</v>
      </c>
      <c r="I37" s="123">
        <f>SUM(D37:H37)</f>
        <v>22970657</v>
      </c>
      <c r="L37"/>
      <c r="M37"/>
      <c r="N37"/>
    </row>
    <row r="38" spans="1:14" s="1" customFormat="1" ht="18.75" customHeight="1" x14ac:dyDescent="0.4">
      <c r="A38" s="180" t="s">
        <v>31</v>
      </c>
      <c r="B38" s="181"/>
      <c r="C38" s="182"/>
      <c r="D38" s="86">
        <f>'R8'!M43</f>
        <v>410408.80000000005</v>
      </c>
      <c r="E38" s="103">
        <f>'R9'!M43</f>
        <v>411230.5</v>
      </c>
      <c r="F38" s="86">
        <f>'R10'!M43</f>
        <v>410408.80000000005</v>
      </c>
      <c r="G38" s="86">
        <f>'R11'!M43</f>
        <v>410408.80000000005</v>
      </c>
      <c r="H38" s="116">
        <f>'R12'!M43</f>
        <v>410408.80000000005</v>
      </c>
      <c r="I38" s="117">
        <f>SUM(D38:H38)</f>
        <v>2052865.7000000002</v>
      </c>
      <c r="L38"/>
      <c r="M38"/>
      <c r="N38"/>
    </row>
    <row r="39" spans="1:14" s="1" customFormat="1" ht="18.75" customHeight="1" thickBot="1" x14ac:dyDescent="0.45">
      <c r="A39" s="183" t="s">
        <v>48</v>
      </c>
      <c r="B39" s="184"/>
      <c r="C39" s="185"/>
      <c r="D39" s="92">
        <f>'R8'!M44</f>
        <v>5002896.8</v>
      </c>
      <c r="E39" s="92">
        <f>'R9'!M44</f>
        <v>5011935.5</v>
      </c>
      <c r="F39" s="85">
        <f>'R10'!M44</f>
        <v>5002896.8</v>
      </c>
      <c r="G39" s="85">
        <f>'R11'!M44</f>
        <v>5002896.8</v>
      </c>
      <c r="H39" s="115">
        <f>'R12'!M44</f>
        <v>5002896.8</v>
      </c>
      <c r="I39" s="124">
        <f>SUM(I37:I38)</f>
        <v>25023522.699999999</v>
      </c>
      <c r="L39"/>
      <c r="M39"/>
      <c r="N39"/>
    </row>
    <row r="40" spans="1:14" s="1" customFormat="1" ht="33" customHeight="1" thickTop="1" x14ac:dyDescent="0.4">
      <c r="A40" s="35"/>
      <c r="B40" s="36"/>
      <c r="C40" s="36"/>
      <c r="D40" s="36"/>
      <c r="E40" s="36"/>
      <c r="F40" s="36"/>
      <c r="G40" s="36"/>
      <c r="H40" s="36"/>
      <c r="I40" s="36"/>
      <c r="L40"/>
      <c r="M40"/>
      <c r="N40"/>
    </row>
    <row r="41" spans="1:14" s="1" customFormat="1" x14ac:dyDescent="0.4">
      <c r="A41"/>
      <c r="B41"/>
      <c r="C41"/>
      <c r="D41" s="4"/>
      <c r="E41" s="4"/>
      <c r="F41" s="5"/>
      <c r="G41"/>
      <c r="H41" s="4"/>
      <c r="I41" s="5"/>
      <c r="L41"/>
      <c r="M41"/>
      <c r="N41"/>
    </row>
    <row r="42" spans="1:14" s="1" customFormat="1" x14ac:dyDescent="0.4">
      <c r="A42"/>
      <c r="B42"/>
      <c r="C42"/>
      <c r="D42" s="4"/>
      <c r="E42" s="4"/>
      <c r="F42" s="5"/>
      <c r="G42"/>
      <c r="H42" s="4"/>
      <c r="I42" s="5"/>
      <c r="L42"/>
      <c r="M42"/>
      <c r="N42"/>
    </row>
    <row r="43" spans="1:14" s="1" customFormat="1" x14ac:dyDescent="0.4">
      <c r="A43"/>
      <c r="B43"/>
      <c r="C43"/>
      <c r="D43" s="4"/>
      <c r="E43" s="4"/>
      <c r="F43" s="5"/>
      <c r="G43"/>
      <c r="H43" s="4"/>
      <c r="I43" s="5"/>
      <c r="L43"/>
      <c r="M43"/>
      <c r="N43"/>
    </row>
  </sheetData>
  <mergeCells count="36">
    <mergeCell ref="B34:C34"/>
    <mergeCell ref="B29:C29"/>
    <mergeCell ref="B21:C21"/>
    <mergeCell ref="B36:C36"/>
    <mergeCell ref="B19:C19"/>
    <mergeCell ref="B33:C33"/>
    <mergeCell ref="B28:C28"/>
    <mergeCell ref="B16:C16"/>
    <mergeCell ref="B27:C27"/>
    <mergeCell ref="B18:C18"/>
    <mergeCell ref="B23:C23"/>
    <mergeCell ref="B24:C24"/>
    <mergeCell ref="B25:C25"/>
    <mergeCell ref="B26:C26"/>
    <mergeCell ref="B20:C20"/>
    <mergeCell ref="A35:A36"/>
    <mergeCell ref="B35:I35"/>
    <mergeCell ref="A37:C37"/>
    <mergeCell ref="A38:C38"/>
    <mergeCell ref="A39:C39"/>
    <mergeCell ref="A30:A34"/>
    <mergeCell ref="B30:C30"/>
    <mergeCell ref="B31:C31"/>
    <mergeCell ref="D1:I1"/>
    <mergeCell ref="A2:I3"/>
    <mergeCell ref="A4:B4"/>
    <mergeCell ref="A10:A21"/>
    <mergeCell ref="B12:C12"/>
    <mergeCell ref="B13:C13"/>
    <mergeCell ref="B14:C14"/>
    <mergeCell ref="B15:C15"/>
    <mergeCell ref="F5:I5"/>
    <mergeCell ref="F6:I6"/>
    <mergeCell ref="F7:I7"/>
    <mergeCell ref="B22:C22"/>
    <mergeCell ref="B17:C1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F6C8-8EEA-4C68-A313-9581B55AEFFA}">
  <sheetPr>
    <tabColor rgb="FFFFC000"/>
    <pageSetUpPr fitToPage="1"/>
  </sheetPr>
  <dimension ref="A1:N44"/>
  <sheetViews>
    <sheetView view="pageBreakPreview" topLeftCell="A4" zoomScale="85" zoomScaleNormal="85" zoomScaleSheetLayoutView="85" zoomScalePageLayoutView="55" workbookViewId="0">
      <selection activeCell="D14" sqref="D14"/>
    </sheetView>
  </sheetViews>
  <sheetFormatPr defaultRowHeight="18.75" x14ac:dyDescent="0.4"/>
  <cols>
    <col min="1" max="1" width="6.75" customWidth="1"/>
    <col min="2" max="2" width="23" customWidth="1"/>
    <col min="3" max="3" width="18.125" customWidth="1"/>
    <col min="4" max="4" width="11.25" style="4" customWidth="1"/>
    <col min="5" max="5" width="4.75" style="4" customWidth="1"/>
    <col min="6" max="6" width="2.75" style="5" customWidth="1"/>
    <col min="7" max="7" width="6.875" customWidth="1"/>
    <col min="8" max="8" width="4.625" style="4" customWidth="1"/>
    <col min="9" max="9" width="2.875" style="5" customWidth="1"/>
    <col min="10" max="10" width="8.25" customWidth="1"/>
    <col min="11" max="11" width="9.875" style="4" customWidth="1"/>
    <col min="12" max="12" width="4.875" customWidth="1"/>
    <col min="13" max="13" width="16.25" customWidth="1"/>
    <col min="14" max="14" width="53" style="60" customWidth="1"/>
  </cols>
  <sheetData>
    <row r="1" spans="1:14" ht="23.25" customHeight="1" x14ac:dyDescent="0.4">
      <c r="A1" s="82" t="s">
        <v>54</v>
      </c>
      <c r="B1" s="58" t="s">
        <v>76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4" ht="18.75" customHeight="1" x14ac:dyDescent="0.4">
      <c r="A2" s="165" t="s">
        <v>50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4" ht="18.75" customHeight="1" x14ac:dyDescent="0.4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4" ht="19.5" thickBot="1" x14ac:dyDescent="0.45">
      <c r="A4" s="197" t="s">
        <v>0</v>
      </c>
      <c r="B4" s="197"/>
      <c r="C4" s="68">
        <f>M44</f>
        <v>5002896.8</v>
      </c>
      <c r="D4" s="64"/>
      <c r="E4" s="64"/>
      <c r="F4" s="64"/>
      <c r="G4" s="64"/>
      <c r="H4" s="62"/>
      <c r="I4" s="62"/>
      <c r="K4" s="62"/>
      <c r="L4" s="62"/>
      <c r="M4" s="62"/>
    </row>
    <row r="5" spans="1:14" ht="19.5" thickTop="1" x14ac:dyDescent="0.4">
      <c r="A5" s="77" t="s">
        <v>71</v>
      </c>
      <c r="B5" s="77"/>
      <c r="C5" s="78"/>
      <c r="D5" s="64"/>
      <c r="E5" s="64"/>
      <c r="F5" s="64"/>
      <c r="G5" s="64"/>
      <c r="H5" s="62"/>
      <c r="I5" s="62"/>
      <c r="J5" s="62"/>
      <c r="K5" s="62"/>
      <c r="L5" s="62"/>
      <c r="M5" s="62"/>
    </row>
    <row r="6" spans="1:14" ht="15.75" customHeight="1" x14ac:dyDescent="0.4">
      <c r="A6" s="77"/>
      <c r="B6" s="77"/>
      <c r="C6" s="62" t="s">
        <v>59</v>
      </c>
      <c r="D6" s="64"/>
      <c r="E6" s="64"/>
      <c r="F6" s="64"/>
      <c r="G6" s="62"/>
      <c r="H6" s="60"/>
      <c r="I6" s="1"/>
      <c r="K6"/>
      <c r="N6"/>
    </row>
    <row r="7" spans="1:14" ht="15.75" customHeight="1" x14ac:dyDescent="0.4">
      <c r="A7" s="79"/>
      <c r="B7" s="66" t="s">
        <v>60</v>
      </c>
      <c r="C7" s="142"/>
      <c r="D7" s="65" t="s">
        <v>58</v>
      </c>
      <c r="E7" s="199" t="s">
        <v>113</v>
      </c>
      <c r="F7" s="200"/>
      <c r="G7" s="200"/>
      <c r="H7" s="200"/>
      <c r="I7" s="200"/>
      <c r="J7" s="200"/>
      <c r="K7" s="145"/>
      <c r="L7" s="94" t="s">
        <v>81</v>
      </c>
      <c r="N7"/>
    </row>
    <row r="8" spans="1:14" ht="15.75" customHeight="1" x14ac:dyDescent="0.4">
      <c r="A8" s="79"/>
      <c r="B8" s="66" t="s">
        <v>111</v>
      </c>
      <c r="C8" s="143"/>
      <c r="D8" s="67" t="s">
        <v>58</v>
      </c>
      <c r="E8" s="199" t="s">
        <v>89</v>
      </c>
      <c r="F8" s="200"/>
      <c r="G8" s="200"/>
      <c r="H8" s="200"/>
      <c r="I8" s="200"/>
      <c r="J8" s="200"/>
      <c r="K8" s="159">
        <v>360</v>
      </c>
      <c r="L8" s="94" t="s">
        <v>90</v>
      </c>
      <c r="M8" s="62"/>
    </row>
    <row r="9" spans="1:14" ht="15.75" customHeight="1" x14ac:dyDescent="0.4">
      <c r="A9" s="79"/>
      <c r="B9" s="66" t="s">
        <v>112</v>
      </c>
      <c r="C9" s="143"/>
      <c r="D9" s="67" t="s">
        <v>58</v>
      </c>
      <c r="E9" s="199" t="s">
        <v>91</v>
      </c>
      <c r="F9" s="200"/>
      <c r="G9" s="200"/>
      <c r="H9" s="200"/>
      <c r="I9" s="200"/>
      <c r="J9" s="200"/>
      <c r="K9" s="159">
        <v>275</v>
      </c>
      <c r="L9" s="94" t="s">
        <v>90</v>
      </c>
      <c r="M9" s="62"/>
    </row>
    <row r="10" spans="1:14" ht="15.75" customHeight="1" x14ac:dyDescent="0.4">
      <c r="A10" s="79"/>
      <c r="B10" s="66" t="s">
        <v>104</v>
      </c>
      <c r="C10" s="144"/>
      <c r="D10" s="67" t="s">
        <v>106</v>
      </c>
      <c r="E10" s="128"/>
      <c r="F10" s="128"/>
      <c r="G10" s="128"/>
      <c r="H10" s="128"/>
      <c r="I10" s="128"/>
      <c r="J10" s="129"/>
      <c r="K10" s="138"/>
      <c r="L10" s="137"/>
      <c r="M10" s="62"/>
    </row>
    <row r="11" spans="1:14" ht="15.75" customHeight="1" x14ac:dyDescent="0.4">
      <c r="A11" s="79"/>
      <c r="B11" s="66" t="s">
        <v>105</v>
      </c>
      <c r="C11" s="144"/>
      <c r="D11" s="139" t="s">
        <v>106</v>
      </c>
      <c r="E11" s="128"/>
      <c r="F11" s="128"/>
      <c r="G11" s="128"/>
      <c r="H11" s="128"/>
      <c r="I11" s="128"/>
      <c r="J11" s="129"/>
      <c r="K11" s="138"/>
      <c r="L11" s="137"/>
      <c r="M11" s="62"/>
    </row>
    <row r="12" spans="1:14" ht="15.75" customHeight="1" x14ac:dyDescent="0.4">
      <c r="D12" s="62"/>
      <c r="E12" s="62"/>
      <c r="F12" s="63"/>
      <c r="G12" s="58"/>
      <c r="H12" s="62"/>
      <c r="I12" s="63"/>
      <c r="J12" s="58"/>
      <c r="K12" s="62"/>
      <c r="L12" s="58"/>
      <c r="M12" s="58"/>
      <c r="N12" s="60" t="s">
        <v>51</v>
      </c>
    </row>
    <row r="13" spans="1:14" x14ac:dyDescent="0.4">
      <c r="A13" s="168" t="s">
        <v>1</v>
      </c>
      <c r="B13" s="43" t="s">
        <v>52</v>
      </c>
      <c r="C13" s="42"/>
      <c r="D13" s="97">
        <f>C10*8</f>
        <v>0</v>
      </c>
      <c r="E13" s="41" t="s">
        <v>94</v>
      </c>
      <c r="F13" s="42" t="s">
        <v>3</v>
      </c>
      <c r="G13" s="43">
        <f>K8</f>
        <v>360</v>
      </c>
      <c r="H13" s="44" t="s">
        <v>4</v>
      </c>
      <c r="I13" s="42" t="s">
        <v>3</v>
      </c>
      <c r="J13" s="43">
        <v>2</v>
      </c>
      <c r="K13" s="44" t="s">
        <v>5</v>
      </c>
      <c r="L13" s="54" t="s">
        <v>6</v>
      </c>
      <c r="M13" s="55">
        <f>D13*G13*J13</f>
        <v>0</v>
      </c>
      <c r="N13" s="59" t="s">
        <v>122</v>
      </c>
    </row>
    <row r="14" spans="1:14" x14ac:dyDescent="0.4">
      <c r="A14" s="168"/>
      <c r="B14" s="47" t="s">
        <v>53</v>
      </c>
      <c r="C14" s="46"/>
      <c r="D14" s="98">
        <f>C11*12</f>
        <v>0</v>
      </c>
      <c r="E14" s="45" t="s">
        <v>95</v>
      </c>
      <c r="F14" s="46" t="s">
        <v>3</v>
      </c>
      <c r="G14" s="47">
        <f>K8</f>
        <v>360</v>
      </c>
      <c r="H14" s="48" t="s">
        <v>4</v>
      </c>
      <c r="I14" s="46" t="s">
        <v>3</v>
      </c>
      <c r="J14" s="47">
        <v>1</v>
      </c>
      <c r="K14" s="48" t="s">
        <v>5</v>
      </c>
      <c r="L14" s="56" t="s">
        <v>6</v>
      </c>
      <c r="M14" s="57">
        <f>D14*G14*J14</f>
        <v>0</v>
      </c>
      <c r="N14" s="59" t="s">
        <v>123</v>
      </c>
    </row>
    <row r="15" spans="1:14" ht="18.75" customHeight="1" x14ac:dyDescent="0.4">
      <c r="A15" s="168"/>
      <c r="B15" s="169" t="s">
        <v>57</v>
      </c>
      <c r="C15" s="170"/>
      <c r="D15" s="6">
        <f>J16</f>
        <v>54107.700000000004</v>
      </c>
      <c r="E15" s="7" t="s">
        <v>7</v>
      </c>
      <c r="F15" s="8" t="s">
        <v>8</v>
      </c>
      <c r="G15" s="9">
        <v>6.2</v>
      </c>
      <c r="H15" s="10" t="s">
        <v>9</v>
      </c>
      <c r="I15" s="8" t="s">
        <v>3</v>
      </c>
      <c r="J15" s="9">
        <v>173.87</v>
      </c>
      <c r="K15" s="11" t="s">
        <v>10</v>
      </c>
      <c r="L15" s="8" t="s">
        <v>11</v>
      </c>
      <c r="M15" s="12">
        <f>ROUNDUP((D15/G15*J15),0)</f>
        <v>1517372</v>
      </c>
      <c r="N15" s="61" t="s">
        <v>63</v>
      </c>
    </row>
    <row r="16" spans="1:14" ht="18.75" customHeight="1" x14ac:dyDescent="0.4">
      <c r="A16" s="168"/>
      <c r="B16" s="198" t="s">
        <v>12</v>
      </c>
      <c r="C16" s="195"/>
      <c r="D16" s="6">
        <f>(17.5+17.7)*4*K8+3.9*K9</f>
        <v>51760.500000000007</v>
      </c>
      <c r="E16" s="7" t="s">
        <v>7</v>
      </c>
      <c r="F16" s="13" t="s">
        <v>13</v>
      </c>
      <c r="G16" s="6">
        <f>C8*K8+1.63*4*K8+C9*K9</f>
        <v>2347.1999999999998</v>
      </c>
      <c r="H16" s="7" t="s">
        <v>7</v>
      </c>
      <c r="I16" s="8" t="s">
        <v>11</v>
      </c>
      <c r="J16" s="14">
        <f>D16+G16</f>
        <v>54107.700000000004</v>
      </c>
      <c r="K16" s="7" t="s">
        <v>7</v>
      </c>
      <c r="L16" s="8"/>
      <c r="M16" s="15"/>
    </row>
    <row r="17" spans="1:14" ht="18.75" customHeight="1" x14ac:dyDescent="0.4">
      <c r="A17" s="168"/>
      <c r="B17" s="169" t="s">
        <v>56</v>
      </c>
      <c r="C17" s="170"/>
      <c r="D17" s="6">
        <f>J18</f>
        <v>52448.400000000009</v>
      </c>
      <c r="E17" s="7" t="s">
        <v>7</v>
      </c>
      <c r="F17" s="8" t="s">
        <v>8</v>
      </c>
      <c r="G17" s="9">
        <v>6.2</v>
      </c>
      <c r="H17" s="10" t="s">
        <v>9</v>
      </c>
      <c r="I17" s="8" t="s">
        <v>3</v>
      </c>
      <c r="J17" s="9">
        <f>J15</f>
        <v>173.87</v>
      </c>
      <c r="K17" s="11" t="s">
        <v>10</v>
      </c>
      <c r="L17" s="8" t="s">
        <v>11</v>
      </c>
      <c r="M17" s="12">
        <f>ROUNDUP((D17/G17*J17),0)</f>
        <v>1470840</v>
      </c>
      <c r="N17" s="60" t="s">
        <v>64</v>
      </c>
    </row>
    <row r="18" spans="1:14" s="1" customFormat="1" ht="18.75" customHeight="1" x14ac:dyDescent="0.4">
      <c r="A18" s="168"/>
      <c r="B18" s="198" t="s">
        <v>12</v>
      </c>
      <c r="C18" s="195"/>
      <c r="D18" s="6">
        <f>(17.5+17.7)*4*K8</f>
        <v>50688.000000000007</v>
      </c>
      <c r="E18" s="7" t="s">
        <v>7</v>
      </c>
      <c r="F18" s="13" t="s">
        <v>13</v>
      </c>
      <c r="G18" s="6">
        <f>C7*K8+1.63*3*K8+C8*K8</f>
        <v>1760.3999999999999</v>
      </c>
      <c r="H18" s="7" t="s">
        <v>7</v>
      </c>
      <c r="I18" s="8" t="s">
        <v>11</v>
      </c>
      <c r="J18" s="14">
        <f>D18+G18</f>
        <v>52448.400000000009</v>
      </c>
      <c r="K18" s="7" t="s">
        <v>7</v>
      </c>
      <c r="L18" s="8"/>
      <c r="M18" s="15"/>
      <c r="N18" s="60"/>
    </row>
    <row r="19" spans="1:14" s="1" customFormat="1" ht="18.75" customHeight="1" x14ac:dyDescent="0.4">
      <c r="A19" s="168"/>
      <c r="B19" s="169" t="s">
        <v>14</v>
      </c>
      <c r="C19" s="170"/>
      <c r="D19" s="6">
        <v>20990</v>
      </c>
      <c r="E19" s="7" t="s">
        <v>15</v>
      </c>
      <c r="F19" s="8" t="s">
        <v>3</v>
      </c>
      <c r="G19" s="9">
        <v>3</v>
      </c>
      <c r="H19" s="17" t="s">
        <v>16</v>
      </c>
      <c r="I19" s="8" t="s">
        <v>3</v>
      </c>
      <c r="J19" s="9">
        <v>4</v>
      </c>
      <c r="K19" s="18" t="s">
        <v>17</v>
      </c>
      <c r="L19" s="8" t="s">
        <v>11</v>
      </c>
      <c r="M19" s="19">
        <f>D19*G19*J19</f>
        <v>251880</v>
      </c>
      <c r="N19" s="60" t="s">
        <v>124</v>
      </c>
    </row>
    <row r="20" spans="1:14" s="1" customFormat="1" ht="18.75" customHeight="1" x14ac:dyDescent="0.4">
      <c r="A20" s="168"/>
      <c r="B20" s="162" t="s">
        <v>18</v>
      </c>
      <c r="C20" s="163"/>
      <c r="D20" s="73"/>
      <c r="E20" s="7" t="s">
        <v>19</v>
      </c>
      <c r="F20" s="8" t="s">
        <v>3</v>
      </c>
      <c r="G20" s="9">
        <v>4</v>
      </c>
      <c r="H20" s="18" t="s">
        <v>17</v>
      </c>
      <c r="I20" s="8"/>
      <c r="J20" s="21"/>
      <c r="K20" s="22"/>
      <c r="L20" s="8" t="s">
        <v>11</v>
      </c>
      <c r="M20" s="23">
        <f>ROUNDUP(D20*G20,0)</f>
        <v>0</v>
      </c>
      <c r="N20" s="60" t="s">
        <v>125</v>
      </c>
    </row>
    <row r="21" spans="1:14" s="1" customFormat="1" ht="18.75" customHeight="1" x14ac:dyDescent="0.4">
      <c r="A21" s="168"/>
      <c r="B21" s="162" t="s">
        <v>107</v>
      </c>
      <c r="C21" s="163"/>
      <c r="D21" s="73"/>
      <c r="E21" s="7" t="s">
        <v>106</v>
      </c>
      <c r="F21" s="8" t="s">
        <v>3</v>
      </c>
      <c r="G21" s="9">
        <v>3</v>
      </c>
      <c r="H21" s="18" t="s">
        <v>17</v>
      </c>
      <c r="I21" s="8"/>
      <c r="J21" s="21"/>
      <c r="K21" s="22"/>
      <c r="L21" s="8" t="s">
        <v>11</v>
      </c>
      <c r="M21" s="23">
        <f>ROUNDUP(D21*G21,0)</f>
        <v>0</v>
      </c>
      <c r="N21" s="60" t="s">
        <v>126</v>
      </c>
    </row>
    <row r="22" spans="1:14" s="1" customFormat="1" ht="18.75" customHeight="1" x14ac:dyDescent="0.4">
      <c r="A22" s="168"/>
      <c r="B22" s="135" t="s">
        <v>109</v>
      </c>
      <c r="C22" s="136"/>
      <c r="D22" s="73"/>
      <c r="E22" s="7" t="s">
        <v>15</v>
      </c>
      <c r="F22" s="8" t="s">
        <v>3</v>
      </c>
      <c r="G22" s="9">
        <v>3</v>
      </c>
      <c r="H22" s="18" t="s">
        <v>17</v>
      </c>
      <c r="I22" s="8"/>
      <c r="J22" s="21"/>
      <c r="K22" s="22"/>
      <c r="L22" s="8" t="s">
        <v>11</v>
      </c>
      <c r="M22" s="23">
        <f>ROUNDUP(D22*G22,0)</f>
        <v>0</v>
      </c>
      <c r="N22" s="60" t="s">
        <v>126</v>
      </c>
    </row>
    <row r="23" spans="1:14" s="1" customFormat="1" ht="18.75" customHeight="1" x14ac:dyDescent="0.4">
      <c r="A23" s="168"/>
      <c r="B23" s="162" t="s">
        <v>96</v>
      </c>
      <c r="C23" s="163"/>
      <c r="D23" s="6">
        <f>165179-D22</f>
        <v>165179</v>
      </c>
      <c r="E23" s="7" t="s">
        <v>19</v>
      </c>
      <c r="F23" s="8" t="s">
        <v>3</v>
      </c>
      <c r="G23" s="9">
        <v>4</v>
      </c>
      <c r="H23" s="18" t="s">
        <v>17</v>
      </c>
      <c r="I23" s="8"/>
      <c r="J23" s="21"/>
      <c r="K23" s="22"/>
      <c r="L23" s="8" t="s">
        <v>11</v>
      </c>
      <c r="M23" s="23">
        <f>ROUNDUP(D23*G23,0)</f>
        <v>660716</v>
      </c>
      <c r="N23" s="60" t="s">
        <v>127</v>
      </c>
    </row>
    <row r="24" spans="1:14" s="1" customFormat="1" ht="18.75" customHeight="1" x14ac:dyDescent="0.4">
      <c r="A24" s="168"/>
      <c r="B24" s="194" t="s">
        <v>66</v>
      </c>
      <c r="C24" s="195"/>
      <c r="D24" s="6">
        <v>203280</v>
      </c>
      <c r="E24" s="7" t="s">
        <v>19</v>
      </c>
      <c r="F24" s="8" t="s">
        <v>3</v>
      </c>
      <c r="G24" s="25">
        <v>1</v>
      </c>
      <c r="H24" s="18" t="s">
        <v>20</v>
      </c>
      <c r="I24" s="8"/>
      <c r="J24" s="21"/>
      <c r="K24" s="22"/>
      <c r="L24" s="8" t="s">
        <v>11</v>
      </c>
      <c r="M24" s="23">
        <f>ROUNDUP(D24*G24,0)</f>
        <v>203280</v>
      </c>
      <c r="N24" s="60" t="s">
        <v>128</v>
      </c>
    </row>
    <row r="25" spans="1:14" s="1" customFormat="1" ht="18.75" customHeight="1" x14ac:dyDescent="0.4">
      <c r="A25" s="168"/>
      <c r="B25" s="194" t="s">
        <v>121</v>
      </c>
      <c r="C25" s="195"/>
      <c r="D25" s="73"/>
      <c r="E25" s="7" t="s">
        <v>19</v>
      </c>
      <c r="F25" s="8" t="s">
        <v>3</v>
      </c>
      <c r="G25" s="157"/>
      <c r="H25" s="18"/>
      <c r="I25" s="8" t="s">
        <v>3</v>
      </c>
      <c r="J25" s="158"/>
      <c r="K25" s="22"/>
      <c r="L25" s="8" t="s">
        <v>11</v>
      </c>
      <c r="M25" s="23">
        <f>ROUNDUP(D25*G25*J25,0)</f>
        <v>0</v>
      </c>
      <c r="N25" s="60" t="s">
        <v>129</v>
      </c>
    </row>
    <row r="26" spans="1:14" s="1" customFormat="1" x14ac:dyDescent="0.4">
      <c r="A26" s="168"/>
      <c r="B26" s="204" t="s">
        <v>21</v>
      </c>
      <c r="C26" s="205"/>
      <c r="D26" s="205"/>
      <c r="E26" s="205"/>
      <c r="F26" s="205"/>
      <c r="G26" s="205"/>
      <c r="H26" s="205"/>
      <c r="I26" s="205"/>
      <c r="J26" s="205"/>
      <c r="K26" s="205"/>
      <c r="L26" s="206"/>
      <c r="M26" s="26">
        <f>SUM(M13:M25)</f>
        <v>4104088</v>
      </c>
      <c r="N26" s="60"/>
    </row>
    <row r="27" spans="1:14" s="1" customFormat="1" x14ac:dyDescent="0.4">
      <c r="A27" s="71" t="s">
        <v>22</v>
      </c>
      <c r="B27" s="162" t="s">
        <v>44</v>
      </c>
      <c r="C27" s="172"/>
      <c r="D27" s="95"/>
      <c r="E27" s="69" t="s">
        <v>19</v>
      </c>
      <c r="F27" s="70" t="s">
        <v>3</v>
      </c>
      <c r="G27" s="25">
        <v>1</v>
      </c>
      <c r="H27" s="74" t="s">
        <v>16</v>
      </c>
      <c r="I27" s="49" t="s">
        <v>3</v>
      </c>
      <c r="J27" s="25">
        <v>5</v>
      </c>
      <c r="K27" s="24" t="s">
        <v>70</v>
      </c>
      <c r="L27" s="51" t="s">
        <v>11</v>
      </c>
      <c r="M27" s="75">
        <f>D27*G27*J27</f>
        <v>0</v>
      </c>
      <c r="N27" s="60" t="s">
        <v>130</v>
      </c>
    </row>
    <row r="28" spans="1:14" s="1" customFormat="1" x14ac:dyDescent="0.4">
      <c r="A28" s="71"/>
      <c r="B28" s="162" t="s">
        <v>43</v>
      </c>
      <c r="C28" s="172"/>
      <c r="D28" s="95"/>
      <c r="E28" s="69" t="s">
        <v>19</v>
      </c>
      <c r="F28" s="70" t="s">
        <v>3</v>
      </c>
      <c r="G28" s="25">
        <v>1</v>
      </c>
      <c r="H28" s="74" t="s">
        <v>20</v>
      </c>
      <c r="I28" s="49"/>
      <c r="J28" s="25"/>
      <c r="K28" s="24"/>
      <c r="L28" s="51" t="s">
        <v>11</v>
      </c>
      <c r="M28" s="75">
        <f>D28*G28</f>
        <v>0</v>
      </c>
      <c r="N28" s="60" t="s">
        <v>131</v>
      </c>
    </row>
    <row r="29" spans="1:14" s="1" customFormat="1" x14ac:dyDescent="0.4">
      <c r="A29" s="71"/>
      <c r="B29" s="162" t="s">
        <v>45</v>
      </c>
      <c r="C29" s="172"/>
      <c r="D29" s="95">
        <f>K7*37</f>
        <v>0</v>
      </c>
      <c r="E29" s="69" t="s">
        <v>19</v>
      </c>
      <c r="F29" s="70" t="s">
        <v>3</v>
      </c>
      <c r="G29" s="25">
        <v>24</v>
      </c>
      <c r="H29" s="74" t="s">
        <v>16</v>
      </c>
      <c r="I29" s="49" t="s">
        <v>3</v>
      </c>
      <c r="J29" s="25">
        <v>2</v>
      </c>
      <c r="K29" s="24" t="s">
        <v>82</v>
      </c>
      <c r="L29" s="51" t="s">
        <v>11</v>
      </c>
      <c r="M29" s="75">
        <f>D29*G29*J29</f>
        <v>0</v>
      </c>
      <c r="N29" s="60" t="s">
        <v>141</v>
      </c>
    </row>
    <row r="30" spans="1:14" s="1" customFormat="1" x14ac:dyDescent="0.4">
      <c r="A30" s="71"/>
      <c r="B30" s="162" t="s">
        <v>86</v>
      </c>
      <c r="C30" s="172"/>
      <c r="D30" s="76"/>
      <c r="E30" s="69" t="s">
        <v>19</v>
      </c>
      <c r="F30" s="70" t="s">
        <v>3</v>
      </c>
      <c r="G30" s="25">
        <v>1</v>
      </c>
      <c r="H30" s="74" t="s">
        <v>20</v>
      </c>
      <c r="I30" s="49"/>
      <c r="J30" s="25"/>
      <c r="K30" s="74"/>
      <c r="L30" s="51" t="s">
        <v>11</v>
      </c>
      <c r="M30" s="75">
        <f>D30*G30</f>
        <v>0</v>
      </c>
      <c r="N30" s="60" t="s">
        <v>140</v>
      </c>
    </row>
    <row r="31" spans="1:14" s="1" customFormat="1" x14ac:dyDescent="0.4">
      <c r="A31" s="71"/>
      <c r="B31" s="162" t="s">
        <v>93</v>
      </c>
      <c r="C31" s="172"/>
      <c r="D31" s="76"/>
      <c r="E31" s="69" t="s">
        <v>19</v>
      </c>
      <c r="F31" s="70"/>
      <c r="G31" s="25">
        <v>1</v>
      </c>
      <c r="H31" s="74" t="s">
        <v>132</v>
      </c>
      <c r="I31" s="49"/>
      <c r="J31" s="20"/>
      <c r="K31" s="24"/>
      <c r="L31" s="51" t="s">
        <v>11</v>
      </c>
      <c r="M31" s="75">
        <f>D31*G31</f>
        <v>0</v>
      </c>
      <c r="N31" s="60" t="s">
        <v>138</v>
      </c>
    </row>
    <row r="32" spans="1:14" s="1" customFormat="1" x14ac:dyDescent="0.4">
      <c r="A32" s="71"/>
      <c r="B32" s="162" t="s">
        <v>46</v>
      </c>
      <c r="C32" s="172"/>
      <c r="D32" s="76"/>
      <c r="E32" s="69" t="s">
        <v>19</v>
      </c>
      <c r="F32" s="70" t="s">
        <v>3</v>
      </c>
      <c r="G32" s="157">
        <v>3</v>
      </c>
      <c r="H32" s="74" t="s">
        <v>69</v>
      </c>
      <c r="I32" s="49" t="s">
        <v>84</v>
      </c>
      <c r="J32" s="25">
        <v>12</v>
      </c>
      <c r="K32" s="24" t="s">
        <v>133</v>
      </c>
      <c r="L32" s="51" t="s">
        <v>11</v>
      </c>
      <c r="M32" s="75">
        <f>D32*G32*J32</f>
        <v>0</v>
      </c>
      <c r="N32" s="60" t="s">
        <v>139</v>
      </c>
    </row>
    <row r="33" spans="1:14" s="1" customFormat="1" x14ac:dyDescent="0.4">
      <c r="A33" s="71"/>
      <c r="B33" s="162" t="s">
        <v>119</v>
      </c>
      <c r="C33" s="172"/>
      <c r="D33" s="76"/>
      <c r="E33" s="69" t="s">
        <v>19</v>
      </c>
      <c r="F33" s="70" t="s">
        <v>3</v>
      </c>
      <c r="G33" s="157"/>
      <c r="H33" s="74"/>
      <c r="I33" s="49" t="s">
        <v>3</v>
      </c>
      <c r="J33" s="157"/>
      <c r="K33" s="150"/>
      <c r="L33" s="151" t="s">
        <v>11</v>
      </c>
      <c r="M33" s="75">
        <f>D33*G33*J33</f>
        <v>0</v>
      </c>
      <c r="N33" s="60"/>
    </row>
    <row r="34" spans="1:14" s="1" customFormat="1" x14ac:dyDescent="0.4">
      <c r="A34" s="72"/>
      <c r="B34" s="204" t="s">
        <v>23</v>
      </c>
      <c r="C34" s="205"/>
      <c r="D34" s="205"/>
      <c r="E34" s="205"/>
      <c r="F34" s="205"/>
      <c r="G34" s="205"/>
      <c r="H34" s="205"/>
      <c r="I34" s="205"/>
      <c r="J34" s="205"/>
      <c r="K34" s="205"/>
      <c r="L34" s="206"/>
      <c r="M34" s="26">
        <f>SUM(M27:M33)</f>
        <v>0</v>
      </c>
      <c r="N34" s="60"/>
    </row>
    <row r="35" spans="1:14" s="1" customFormat="1" ht="18" customHeight="1" x14ac:dyDescent="0.4">
      <c r="A35" s="207" t="s">
        <v>97</v>
      </c>
      <c r="B35" s="162" t="s">
        <v>25</v>
      </c>
      <c r="C35" s="163"/>
      <c r="D35" s="73"/>
      <c r="E35" s="7" t="s">
        <v>19</v>
      </c>
      <c r="F35" s="8" t="s">
        <v>3</v>
      </c>
      <c r="G35" s="9">
        <v>2</v>
      </c>
      <c r="H35" s="18" t="s">
        <v>17</v>
      </c>
      <c r="I35" s="8"/>
      <c r="J35" s="9">
        <v>1</v>
      </c>
      <c r="K35" s="11" t="s">
        <v>68</v>
      </c>
      <c r="L35" s="8" t="s">
        <v>11</v>
      </c>
      <c r="M35" s="23">
        <f>ROUNDUP(D35*G35*J35,0)</f>
        <v>0</v>
      </c>
      <c r="N35" s="60" t="s">
        <v>137</v>
      </c>
    </row>
    <row r="36" spans="1:14" s="1" customFormat="1" ht="18" customHeight="1" x14ac:dyDescent="0.4">
      <c r="A36" s="208"/>
      <c r="B36" s="162" t="s">
        <v>26</v>
      </c>
      <c r="C36" s="163"/>
      <c r="D36" s="73"/>
      <c r="E36" s="7" t="s">
        <v>19</v>
      </c>
      <c r="F36" s="8" t="s">
        <v>3</v>
      </c>
      <c r="G36" s="9">
        <v>2</v>
      </c>
      <c r="H36" s="18" t="s">
        <v>17</v>
      </c>
      <c r="I36" s="8"/>
      <c r="J36" s="9">
        <v>1</v>
      </c>
      <c r="K36" s="11" t="s">
        <v>68</v>
      </c>
      <c r="L36" s="8" t="s">
        <v>11</v>
      </c>
      <c r="M36" s="23">
        <f>ROUNDUP(D36*G36*J36,0)</f>
        <v>0</v>
      </c>
      <c r="N36" s="60" t="s">
        <v>137</v>
      </c>
    </row>
    <row r="37" spans="1:14" s="1" customFormat="1" ht="18" customHeight="1" x14ac:dyDescent="0.4">
      <c r="A37" s="208"/>
      <c r="B37" s="27" t="s">
        <v>98</v>
      </c>
      <c r="C37" s="28"/>
      <c r="D37" s="6">
        <v>77100</v>
      </c>
      <c r="E37" s="7" t="s">
        <v>19</v>
      </c>
      <c r="F37" s="8" t="s">
        <v>3</v>
      </c>
      <c r="G37" s="9">
        <v>4</v>
      </c>
      <c r="H37" s="29" t="s">
        <v>17</v>
      </c>
      <c r="I37" s="8" t="s">
        <v>3</v>
      </c>
      <c r="J37" s="9">
        <v>1</v>
      </c>
      <c r="K37" s="18" t="s">
        <v>68</v>
      </c>
      <c r="L37" s="8" t="s">
        <v>11</v>
      </c>
      <c r="M37" s="23">
        <f>ROUNDUP(D37*G37,0)</f>
        <v>308400</v>
      </c>
      <c r="N37" s="60" t="s">
        <v>134</v>
      </c>
    </row>
    <row r="38" spans="1:14" s="1" customFormat="1" ht="18" customHeight="1" x14ac:dyDescent="0.4">
      <c r="A38" s="208"/>
      <c r="B38" s="162" t="s">
        <v>110</v>
      </c>
      <c r="C38" s="172"/>
      <c r="D38" s="6">
        <v>45000</v>
      </c>
      <c r="E38" s="7" t="s">
        <v>19</v>
      </c>
      <c r="F38" s="8" t="s">
        <v>3</v>
      </c>
      <c r="G38" s="9">
        <v>4</v>
      </c>
      <c r="H38" s="29" t="s">
        <v>100</v>
      </c>
      <c r="I38" s="8" t="s">
        <v>3</v>
      </c>
      <c r="J38" s="130">
        <v>1</v>
      </c>
      <c r="K38" s="131" t="s">
        <v>101</v>
      </c>
      <c r="L38" s="8" t="s">
        <v>102</v>
      </c>
      <c r="M38" s="132">
        <f>D38*G38</f>
        <v>180000</v>
      </c>
      <c r="N38" s="60" t="s">
        <v>135</v>
      </c>
    </row>
    <row r="39" spans="1:14" s="1" customFormat="1" ht="18" customHeight="1" x14ac:dyDescent="0.4">
      <c r="A39" s="208"/>
      <c r="B39" s="209" t="s">
        <v>73</v>
      </c>
      <c r="C39" s="210"/>
      <c r="D39" s="210"/>
      <c r="E39" s="210"/>
      <c r="F39" s="210"/>
      <c r="G39" s="210"/>
      <c r="H39" s="210"/>
      <c r="I39" s="210"/>
      <c r="J39" s="210"/>
      <c r="K39" s="210"/>
      <c r="L39" s="211"/>
      <c r="M39" s="30">
        <f>SUM(M35:M38)</f>
        <v>488400</v>
      </c>
      <c r="N39" s="60"/>
    </row>
    <row r="40" spans="1:14" s="1" customFormat="1" ht="19.5" customHeight="1" x14ac:dyDescent="0.4">
      <c r="A40" s="173" t="s">
        <v>28</v>
      </c>
      <c r="B40" s="201" t="s">
        <v>75</v>
      </c>
      <c r="C40" s="202"/>
      <c r="D40" s="202"/>
      <c r="E40" s="202"/>
      <c r="F40" s="202"/>
      <c r="G40" s="202"/>
      <c r="H40" s="202"/>
      <c r="I40" s="202"/>
      <c r="J40" s="202"/>
      <c r="K40" s="202"/>
      <c r="L40" s="203"/>
      <c r="M40" s="80"/>
      <c r="N40" s="60" t="s">
        <v>136</v>
      </c>
    </row>
    <row r="41" spans="1:14" s="1" customFormat="1" ht="18" customHeight="1" thickBot="1" x14ac:dyDescent="0.45">
      <c r="A41" s="174"/>
      <c r="B41" s="204" t="s">
        <v>29</v>
      </c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M41" s="31">
        <f>(M26+M34+M39)*M40</f>
        <v>0</v>
      </c>
      <c r="N41" s="60"/>
    </row>
    <row r="42" spans="1:14" s="1" customFormat="1" ht="33" customHeight="1" thickTop="1" x14ac:dyDescent="0.4">
      <c r="A42" s="32" t="s">
        <v>30</v>
      </c>
      <c r="B42" s="212"/>
      <c r="C42" s="213"/>
      <c r="D42" s="213"/>
      <c r="E42" s="213"/>
      <c r="F42" s="213"/>
      <c r="G42" s="213"/>
      <c r="H42" s="213"/>
      <c r="I42" s="213"/>
      <c r="J42" s="213"/>
      <c r="K42" s="213"/>
      <c r="L42" s="214"/>
      <c r="M42" s="33">
        <f>SUM(M26,M34,M41,M39)</f>
        <v>4592488</v>
      </c>
      <c r="N42" s="60"/>
    </row>
    <row r="43" spans="1:14" s="1" customFormat="1" ht="23.25" customHeight="1" x14ac:dyDescent="0.4">
      <c r="A43" s="81" t="s">
        <v>31</v>
      </c>
      <c r="B43" s="202" t="s">
        <v>103</v>
      </c>
      <c r="C43" s="202"/>
      <c r="D43" s="202"/>
      <c r="E43" s="202"/>
      <c r="F43" s="202"/>
      <c r="G43" s="202"/>
      <c r="H43" s="202"/>
      <c r="I43" s="202"/>
      <c r="J43" s="202"/>
      <c r="K43" s="202"/>
      <c r="L43" s="203"/>
      <c r="M43" s="26">
        <f>((M26-(M13+M14)+M41+M34)*0.1)</f>
        <v>410408.80000000005</v>
      </c>
      <c r="N43" s="60"/>
    </row>
    <row r="44" spans="1:14" s="1" customFormat="1" ht="33" customHeight="1" x14ac:dyDescent="0.4">
      <c r="A44" s="34" t="s">
        <v>32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6">
        <f>SUM(M42:M43)</f>
        <v>5002896.8</v>
      </c>
      <c r="N44" s="60"/>
    </row>
  </sheetData>
  <mergeCells count="37">
    <mergeCell ref="B42:L42"/>
    <mergeCell ref="B44:L44"/>
    <mergeCell ref="B32:C32"/>
    <mergeCell ref="B43:L43"/>
    <mergeCell ref="B24:C24"/>
    <mergeCell ref="B27:C27"/>
    <mergeCell ref="B28:C28"/>
    <mergeCell ref="B29:C29"/>
    <mergeCell ref="B30:C30"/>
    <mergeCell ref="B31:C31"/>
    <mergeCell ref="B26:L26"/>
    <mergeCell ref="B34:L34"/>
    <mergeCell ref="B33:C33"/>
    <mergeCell ref="A40:A41"/>
    <mergeCell ref="B40:L40"/>
    <mergeCell ref="B41:L41"/>
    <mergeCell ref="A35:A39"/>
    <mergeCell ref="B35:C35"/>
    <mergeCell ref="B36:C36"/>
    <mergeCell ref="B39:L39"/>
    <mergeCell ref="B38:C38"/>
    <mergeCell ref="D1:M1"/>
    <mergeCell ref="A2:M3"/>
    <mergeCell ref="A4:B4"/>
    <mergeCell ref="A13:A26"/>
    <mergeCell ref="B15:C15"/>
    <mergeCell ref="B16:C16"/>
    <mergeCell ref="B17:C17"/>
    <mergeCell ref="B18:C18"/>
    <mergeCell ref="B19:C19"/>
    <mergeCell ref="B20:C20"/>
    <mergeCell ref="E7:J7"/>
    <mergeCell ref="E8:J8"/>
    <mergeCell ref="E9:J9"/>
    <mergeCell ref="B23:C23"/>
    <mergeCell ref="B21:C21"/>
    <mergeCell ref="B25:C2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AC40B-2746-46C3-B93C-846495D7BA3C}">
  <sheetPr>
    <pageSetUpPr fitToPage="1"/>
  </sheetPr>
  <dimension ref="A1:R44"/>
  <sheetViews>
    <sheetView view="pageBreakPreview" zoomScale="85" zoomScaleNormal="100" zoomScaleSheetLayoutView="85" zoomScalePageLayoutView="55" workbookViewId="0">
      <selection activeCell="N1" sqref="N1:N1048576"/>
    </sheetView>
  </sheetViews>
  <sheetFormatPr defaultRowHeight="18.75" x14ac:dyDescent="0.4"/>
  <cols>
    <col min="1" max="1" width="6.75" customWidth="1"/>
    <col min="2" max="2" width="23" customWidth="1"/>
    <col min="3" max="3" width="18.125" customWidth="1"/>
    <col min="4" max="4" width="11.25" style="4" customWidth="1"/>
    <col min="5" max="5" width="4.75" style="4" customWidth="1"/>
    <col min="6" max="6" width="2.75" style="5" customWidth="1"/>
    <col min="7" max="7" width="6.875" customWidth="1"/>
    <col min="8" max="8" width="4.625" style="4" customWidth="1"/>
    <col min="9" max="9" width="2.875" style="5" customWidth="1"/>
    <col min="10" max="10" width="8.25" customWidth="1"/>
    <col min="11" max="11" width="9.875" style="4" customWidth="1"/>
    <col min="12" max="12" width="4.875" customWidth="1"/>
    <col min="13" max="13" width="16.25" customWidth="1"/>
    <col min="14" max="14" width="52.625" style="60" customWidth="1"/>
    <col min="15" max="15" width="9.875" style="1" bestFit="1" customWidth="1"/>
  </cols>
  <sheetData>
    <row r="1" spans="1:15" ht="23.25" customHeight="1" x14ac:dyDescent="0.4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60"/>
      <c r="L1" s="1"/>
      <c r="N1"/>
      <c r="O1"/>
    </row>
    <row r="2" spans="1:15" ht="18.75" customHeight="1" x14ac:dyDescent="0.4">
      <c r="A2" s="165" t="s">
        <v>79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5" ht="18.75" customHeight="1" x14ac:dyDescent="0.4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5" ht="19.5" thickBot="1" x14ac:dyDescent="0.45">
      <c r="A4" s="197" t="s">
        <v>0</v>
      </c>
      <c r="B4" s="197"/>
      <c r="C4" s="68">
        <f>M44</f>
        <v>5011935.5</v>
      </c>
      <c r="D4" s="64"/>
      <c r="E4" s="64"/>
      <c r="F4" s="64"/>
      <c r="G4" s="64"/>
      <c r="H4" s="62"/>
      <c r="I4" s="62"/>
      <c r="K4" s="62"/>
      <c r="L4" s="62"/>
      <c r="M4" s="62"/>
    </row>
    <row r="5" spans="1:15" ht="19.5" thickTop="1" x14ac:dyDescent="0.4">
      <c r="A5" s="77" t="s">
        <v>71</v>
      </c>
      <c r="B5" s="77"/>
      <c r="C5" s="78"/>
      <c r="D5" s="64"/>
      <c r="E5" s="64"/>
      <c r="F5" s="64"/>
      <c r="G5" s="64"/>
      <c r="H5" s="62"/>
      <c r="I5" s="62"/>
      <c r="J5" s="62"/>
      <c r="K5" s="62"/>
      <c r="L5" s="62"/>
      <c r="M5" s="62"/>
    </row>
    <row r="6" spans="1:15" x14ac:dyDescent="0.4">
      <c r="A6" s="77"/>
      <c r="B6" s="77"/>
      <c r="C6" s="62" t="s">
        <v>59</v>
      </c>
      <c r="D6" s="64"/>
      <c r="E6" s="64"/>
      <c r="F6" s="64"/>
      <c r="G6" s="62"/>
      <c r="H6" s="60"/>
      <c r="I6" s="1"/>
      <c r="K6"/>
      <c r="N6"/>
      <c r="O6"/>
    </row>
    <row r="7" spans="1:15" x14ac:dyDescent="0.4">
      <c r="A7" s="79"/>
      <c r="B7" s="66" t="s">
        <v>60</v>
      </c>
      <c r="C7" s="93">
        <f>'R8'!C7</f>
        <v>0</v>
      </c>
      <c r="D7" s="65" t="s">
        <v>58</v>
      </c>
      <c r="E7" s="199" t="s">
        <v>80</v>
      </c>
      <c r="F7" s="200"/>
      <c r="G7" s="200"/>
      <c r="H7" s="200"/>
      <c r="I7" s="200"/>
      <c r="J7" s="200"/>
      <c r="K7" s="96">
        <f>'R8'!K7</f>
        <v>0</v>
      </c>
      <c r="L7" s="94" t="s">
        <v>81</v>
      </c>
      <c r="N7"/>
      <c r="O7"/>
    </row>
    <row r="8" spans="1:15" x14ac:dyDescent="0.4">
      <c r="A8" s="79"/>
      <c r="B8" s="66" t="s">
        <v>61</v>
      </c>
      <c r="C8" s="93">
        <f>'R8'!C8</f>
        <v>0</v>
      </c>
      <c r="D8" s="67" t="s">
        <v>58</v>
      </c>
      <c r="E8" s="216" t="s">
        <v>89</v>
      </c>
      <c r="F8" s="217"/>
      <c r="G8" s="217"/>
      <c r="H8" s="217"/>
      <c r="I8" s="217"/>
      <c r="J8" s="217"/>
      <c r="K8" s="125">
        <v>361</v>
      </c>
      <c r="L8" s="126" t="s">
        <v>90</v>
      </c>
      <c r="M8" s="62"/>
    </row>
    <row r="9" spans="1:15" x14ac:dyDescent="0.4">
      <c r="A9" s="79"/>
      <c r="B9" s="66" t="s">
        <v>62</v>
      </c>
      <c r="C9" s="93">
        <f>'R8'!C9</f>
        <v>0</v>
      </c>
      <c r="D9" s="67" t="s">
        <v>58</v>
      </c>
      <c r="E9" s="216" t="s">
        <v>92</v>
      </c>
      <c r="F9" s="217"/>
      <c r="G9" s="217"/>
      <c r="H9" s="217"/>
      <c r="I9" s="217"/>
      <c r="J9" s="217"/>
      <c r="K9" s="125">
        <v>275</v>
      </c>
      <c r="L9" s="126" t="s">
        <v>90</v>
      </c>
      <c r="M9" s="62"/>
    </row>
    <row r="10" spans="1:15" x14ac:dyDescent="0.4">
      <c r="A10" s="79"/>
      <c r="B10" s="66" t="s">
        <v>104</v>
      </c>
      <c r="C10" s="141">
        <v>2039</v>
      </c>
      <c r="D10" s="67" t="s">
        <v>106</v>
      </c>
      <c r="E10" s="129"/>
      <c r="F10" s="129"/>
      <c r="G10" s="129"/>
      <c r="H10" s="129"/>
      <c r="I10" s="129"/>
      <c r="J10" s="129"/>
      <c r="K10" s="138"/>
      <c r="L10" s="140"/>
      <c r="M10" s="62"/>
    </row>
    <row r="11" spans="1:15" x14ac:dyDescent="0.4">
      <c r="A11" s="79"/>
      <c r="B11" s="66" t="s">
        <v>105</v>
      </c>
      <c r="C11" s="141">
        <v>2039</v>
      </c>
      <c r="D11" s="139" t="s">
        <v>106</v>
      </c>
      <c r="E11" s="129"/>
      <c r="F11" s="129"/>
      <c r="G11" s="129"/>
      <c r="H11" s="129"/>
      <c r="I11" s="129"/>
      <c r="J11" s="129"/>
      <c r="K11" s="138"/>
      <c r="L11" s="140"/>
      <c r="M11" s="62"/>
    </row>
    <row r="12" spans="1:15" x14ac:dyDescent="0.4">
      <c r="D12" s="62"/>
      <c r="E12" s="62"/>
      <c r="F12" s="63"/>
      <c r="G12" s="58"/>
      <c r="H12" s="62"/>
      <c r="I12" s="63"/>
      <c r="J12" s="58"/>
      <c r="K12" s="62"/>
      <c r="L12" s="58"/>
      <c r="M12" s="58"/>
      <c r="N12" s="60" t="s">
        <v>51</v>
      </c>
    </row>
    <row r="13" spans="1:15" x14ac:dyDescent="0.4">
      <c r="A13" s="168" t="s">
        <v>1</v>
      </c>
      <c r="B13" s="43" t="s">
        <v>52</v>
      </c>
      <c r="C13" s="42"/>
      <c r="D13" s="97">
        <f>'R8'!D13</f>
        <v>0</v>
      </c>
      <c r="E13" s="41" t="s">
        <v>2</v>
      </c>
      <c r="F13" s="42" t="s">
        <v>3</v>
      </c>
      <c r="G13" s="43">
        <f>K8</f>
        <v>361</v>
      </c>
      <c r="H13" s="44" t="s">
        <v>4</v>
      </c>
      <c r="I13" s="42" t="s">
        <v>3</v>
      </c>
      <c r="J13" s="43">
        <v>2</v>
      </c>
      <c r="K13" s="44" t="s">
        <v>5</v>
      </c>
      <c r="L13" s="54" t="s">
        <v>6</v>
      </c>
      <c r="M13" s="55">
        <f>D13*G13*J13</f>
        <v>0</v>
      </c>
      <c r="N13" s="146" t="str">
        <f>'R8'!N13</f>
        <v>実車時間８時間</v>
      </c>
    </row>
    <row r="14" spans="1:15" x14ac:dyDescent="0.4">
      <c r="A14" s="168"/>
      <c r="B14" s="47" t="s">
        <v>53</v>
      </c>
      <c r="C14" s="46"/>
      <c r="D14" s="98">
        <f>'R8'!D14</f>
        <v>0</v>
      </c>
      <c r="E14" s="45" t="s">
        <v>2</v>
      </c>
      <c r="F14" s="46" t="s">
        <v>3</v>
      </c>
      <c r="G14" s="47">
        <f>K8</f>
        <v>361</v>
      </c>
      <c r="H14" s="48" t="s">
        <v>4</v>
      </c>
      <c r="I14" s="46" t="s">
        <v>3</v>
      </c>
      <c r="J14" s="47">
        <v>1</v>
      </c>
      <c r="K14" s="48" t="s">
        <v>5</v>
      </c>
      <c r="L14" s="56" t="s">
        <v>6</v>
      </c>
      <c r="M14" s="57">
        <f>D14*G14*J14</f>
        <v>0</v>
      </c>
      <c r="N14" s="146" t="str">
        <f>'R8'!N14</f>
        <v>１日12時間（運転手出庫～帰庫）</v>
      </c>
    </row>
    <row r="15" spans="1:15" ht="18.75" customHeight="1" x14ac:dyDescent="0.4">
      <c r="A15" s="168"/>
      <c r="B15" s="169" t="s">
        <v>57</v>
      </c>
      <c r="C15" s="170"/>
      <c r="D15" s="6">
        <f>J16</f>
        <v>54255.020000000004</v>
      </c>
      <c r="E15" s="7" t="s">
        <v>7</v>
      </c>
      <c r="F15" s="8" t="s">
        <v>8</v>
      </c>
      <c r="G15" s="9">
        <v>6.2</v>
      </c>
      <c r="H15" s="10" t="s">
        <v>9</v>
      </c>
      <c r="I15" s="8" t="s">
        <v>3</v>
      </c>
      <c r="J15" s="9">
        <v>173.87</v>
      </c>
      <c r="K15" s="11" t="s">
        <v>10</v>
      </c>
      <c r="L15" s="8" t="s">
        <v>11</v>
      </c>
      <c r="M15" s="12">
        <f>ROUNDUP((D15/G15*J15),0)</f>
        <v>1521504</v>
      </c>
      <c r="N15" s="147" t="str">
        <f>'R8'!N15</f>
        <v>始発：つくば湯、最終：つくば湯ｰ筑波山口止</v>
      </c>
    </row>
    <row r="16" spans="1:15" ht="18.75" customHeight="1" x14ac:dyDescent="0.4">
      <c r="A16" s="168"/>
      <c r="B16" s="198" t="s">
        <v>12</v>
      </c>
      <c r="C16" s="195"/>
      <c r="D16" s="6">
        <f>(17.5+17.7)*4*K8+3.9*K9</f>
        <v>51901.3</v>
      </c>
      <c r="E16" s="7" t="s">
        <v>7</v>
      </c>
      <c r="F16" s="13" t="s">
        <v>13</v>
      </c>
      <c r="G16" s="6">
        <f>C8*K8+1.63*4*K8+C9*K9</f>
        <v>2353.7199999999998</v>
      </c>
      <c r="H16" s="7" t="s">
        <v>7</v>
      </c>
      <c r="I16" s="8" t="s">
        <v>11</v>
      </c>
      <c r="J16" s="14">
        <f>D16+G16</f>
        <v>54255.020000000004</v>
      </c>
      <c r="K16" s="7" t="s">
        <v>7</v>
      </c>
      <c r="L16" s="8"/>
      <c r="M16" s="15"/>
      <c r="N16" s="147"/>
      <c r="O16" s="16"/>
    </row>
    <row r="17" spans="1:18" ht="18.75" customHeight="1" x14ac:dyDescent="0.4">
      <c r="A17" s="168"/>
      <c r="B17" s="169" t="s">
        <v>56</v>
      </c>
      <c r="C17" s="170"/>
      <c r="D17" s="6">
        <f>J18</f>
        <v>52594.090000000004</v>
      </c>
      <c r="E17" s="7" t="s">
        <v>7</v>
      </c>
      <c r="F17" s="8" t="s">
        <v>8</v>
      </c>
      <c r="G17" s="9">
        <v>6.2</v>
      </c>
      <c r="H17" s="10" t="s">
        <v>9</v>
      </c>
      <c r="I17" s="8" t="s">
        <v>3</v>
      </c>
      <c r="J17" s="9">
        <f>J15</f>
        <v>173.87</v>
      </c>
      <c r="K17" s="11" t="s">
        <v>10</v>
      </c>
      <c r="L17" s="8" t="s">
        <v>11</v>
      </c>
      <c r="M17" s="12">
        <f>ROUNDUP((D17/G17*J17),0)</f>
        <v>1474925</v>
      </c>
      <c r="N17" s="147" t="str">
        <f>'R8'!N17</f>
        <v>始発：筑波中央病院、最終：つくば湯止</v>
      </c>
    </row>
    <row r="18" spans="1:18" s="1" customFormat="1" ht="18.75" customHeight="1" x14ac:dyDescent="0.4">
      <c r="A18" s="168"/>
      <c r="B18" s="198" t="s">
        <v>12</v>
      </c>
      <c r="C18" s="195"/>
      <c r="D18" s="6">
        <f>(17.5+17.7)*4*K8</f>
        <v>50828.800000000003</v>
      </c>
      <c r="E18" s="7" t="s">
        <v>7</v>
      </c>
      <c r="F18" s="13" t="s">
        <v>13</v>
      </c>
      <c r="G18" s="6">
        <f>C7*K8+1.63*3*K8+C8*K8</f>
        <v>1765.29</v>
      </c>
      <c r="H18" s="7" t="s">
        <v>7</v>
      </c>
      <c r="I18" s="8" t="s">
        <v>11</v>
      </c>
      <c r="J18" s="14">
        <f>D18+G18</f>
        <v>52594.090000000004</v>
      </c>
      <c r="K18" s="7" t="s">
        <v>7</v>
      </c>
      <c r="L18" s="8"/>
      <c r="M18" s="15"/>
      <c r="N18" s="147"/>
      <c r="P18"/>
      <c r="Q18"/>
      <c r="R18"/>
    </row>
    <row r="19" spans="1:18" s="1" customFormat="1" ht="18.75" customHeight="1" x14ac:dyDescent="0.4">
      <c r="A19" s="168"/>
      <c r="B19" s="169" t="s">
        <v>14</v>
      </c>
      <c r="C19" s="170"/>
      <c r="D19" s="6">
        <f>'R8'!D19</f>
        <v>20990</v>
      </c>
      <c r="E19" s="7" t="s">
        <v>15</v>
      </c>
      <c r="F19" s="8" t="s">
        <v>3</v>
      </c>
      <c r="G19" s="9">
        <f>'R8'!G19</f>
        <v>3</v>
      </c>
      <c r="H19" s="17" t="s">
        <v>16</v>
      </c>
      <c r="I19" s="8" t="s">
        <v>3</v>
      </c>
      <c r="J19" s="9">
        <v>4</v>
      </c>
      <c r="K19" s="18" t="s">
        <v>17</v>
      </c>
      <c r="L19" s="8" t="s">
        <v>11</v>
      </c>
      <c r="M19" s="19">
        <f>D19*G19*J19</f>
        <v>251880</v>
      </c>
      <c r="N19" s="147" t="str">
        <f>'R8'!N19</f>
        <v>法定点検（点検・オイル・エレメント交換）</v>
      </c>
      <c r="P19"/>
      <c r="Q19"/>
      <c r="R19"/>
    </row>
    <row r="20" spans="1:18" s="1" customFormat="1" ht="18.75" customHeight="1" x14ac:dyDescent="0.4">
      <c r="A20" s="168"/>
      <c r="B20" s="162" t="s">
        <v>18</v>
      </c>
      <c r="C20" s="163"/>
      <c r="D20" s="6">
        <f>'R8'!D20</f>
        <v>0</v>
      </c>
      <c r="E20" s="7" t="s">
        <v>19</v>
      </c>
      <c r="F20" s="8" t="s">
        <v>3</v>
      </c>
      <c r="G20" s="9">
        <f>'R8'!G20</f>
        <v>4</v>
      </c>
      <c r="H20" s="18" t="s">
        <v>17</v>
      </c>
      <c r="I20" s="8"/>
      <c r="J20" s="21"/>
      <c r="K20" s="22"/>
      <c r="L20" s="8" t="s">
        <v>11</v>
      </c>
      <c r="M20" s="23">
        <f>ROUNDUP(D20*G20,0)</f>
        <v>0</v>
      </c>
      <c r="N20" s="147" t="str">
        <f>'R8'!N20</f>
        <v>点検・車検費用を除いた修理費用（走行予定距離で算出すること）</v>
      </c>
      <c r="P20"/>
      <c r="Q20"/>
      <c r="R20"/>
    </row>
    <row r="21" spans="1:18" s="1" customFormat="1" ht="18.75" customHeight="1" x14ac:dyDescent="0.4">
      <c r="A21" s="168"/>
      <c r="B21" s="162" t="s">
        <v>107</v>
      </c>
      <c r="C21" s="163"/>
      <c r="D21" s="6">
        <f>'R8'!D21</f>
        <v>0</v>
      </c>
      <c r="E21" s="7" t="s">
        <v>106</v>
      </c>
      <c r="F21" s="8" t="s">
        <v>3</v>
      </c>
      <c r="G21" s="9">
        <f>'R8'!G21</f>
        <v>3</v>
      </c>
      <c r="H21" s="18" t="s">
        <v>17</v>
      </c>
      <c r="I21" s="8"/>
      <c r="J21" s="21"/>
      <c r="K21" s="22"/>
      <c r="L21" s="8" t="s">
        <v>11</v>
      </c>
      <c r="M21" s="23">
        <f>ROUNDUP(D21*G21,0)</f>
        <v>0</v>
      </c>
      <c r="N21" s="148"/>
      <c r="P21"/>
      <c r="Q21"/>
      <c r="R21"/>
    </row>
    <row r="22" spans="1:18" s="1" customFormat="1" ht="18.75" customHeight="1" x14ac:dyDescent="0.4">
      <c r="A22" s="168"/>
      <c r="B22" s="135" t="s">
        <v>109</v>
      </c>
      <c r="C22" s="136"/>
      <c r="D22" s="6">
        <f>'R8'!D22</f>
        <v>0</v>
      </c>
      <c r="E22" s="7" t="s">
        <v>15</v>
      </c>
      <c r="F22" s="8" t="s">
        <v>3</v>
      </c>
      <c r="G22" s="9">
        <f>'R8'!G22</f>
        <v>3</v>
      </c>
      <c r="H22" s="18" t="s">
        <v>17</v>
      </c>
      <c r="I22" s="8"/>
      <c r="J22" s="21"/>
      <c r="K22" s="22"/>
      <c r="L22" s="8" t="s">
        <v>11</v>
      </c>
      <c r="M22" s="23">
        <f>ROUNDUP(D22*G22,0)</f>
        <v>0</v>
      </c>
      <c r="N22" s="148" t="s">
        <v>108</v>
      </c>
      <c r="P22"/>
      <c r="Q22"/>
      <c r="R22"/>
    </row>
    <row r="23" spans="1:18" s="1" customFormat="1" ht="18.75" customHeight="1" x14ac:dyDescent="0.4">
      <c r="A23" s="168"/>
      <c r="B23" s="162" t="s">
        <v>65</v>
      </c>
      <c r="C23" s="163"/>
      <c r="D23" s="6">
        <f>'R8'!D23</f>
        <v>165179</v>
      </c>
      <c r="E23" s="7" t="s">
        <v>19</v>
      </c>
      <c r="F23" s="8" t="s">
        <v>3</v>
      </c>
      <c r="G23" s="9">
        <f>'R8'!G23</f>
        <v>4</v>
      </c>
      <c r="H23" s="18" t="s">
        <v>17</v>
      </c>
      <c r="I23" s="8"/>
      <c r="J23" s="21"/>
      <c r="K23" s="22"/>
      <c r="L23" s="8" t="s">
        <v>11</v>
      </c>
      <c r="M23" s="23">
        <f>ROUNDUP(D23*G23,0)</f>
        <v>660716</v>
      </c>
      <c r="N23" s="147" t="str">
        <f>'R8'!N23</f>
        <v>非課税対象費用を除いた費用</v>
      </c>
      <c r="P23"/>
      <c r="Q23"/>
      <c r="R23"/>
    </row>
    <row r="24" spans="1:18" s="1" customFormat="1" ht="18.75" customHeight="1" x14ac:dyDescent="0.4">
      <c r="A24" s="168"/>
      <c r="B24" s="194" t="s">
        <v>66</v>
      </c>
      <c r="C24" s="195"/>
      <c r="D24" s="6">
        <f>'R8'!D24</f>
        <v>203280</v>
      </c>
      <c r="E24" s="7" t="s">
        <v>19</v>
      </c>
      <c r="F24" s="8" t="s">
        <v>3</v>
      </c>
      <c r="G24" s="9">
        <f>'R8'!G24</f>
        <v>1</v>
      </c>
      <c r="H24" s="18" t="s">
        <v>20</v>
      </c>
      <c r="I24" s="8"/>
      <c r="J24" s="21"/>
      <c r="K24" s="22"/>
      <c r="L24" s="8" t="s">
        <v>11</v>
      </c>
      <c r="M24" s="23">
        <f>ROUNDUP(D24*G24,0)</f>
        <v>203280</v>
      </c>
      <c r="N24" s="147" t="s">
        <v>120</v>
      </c>
      <c r="P24"/>
      <c r="Q24"/>
      <c r="R24"/>
    </row>
    <row r="25" spans="1:18" s="1" customFormat="1" ht="18.75" customHeight="1" x14ac:dyDescent="0.4">
      <c r="A25" s="168"/>
      <c r="B25" s="194" t="s">
        <v>121</v>
      </c>
      <c r="C25" s="195"/>
      <c r="D25" s="73"/>
      <c r="E25" s="7" t="s">
        <v>19</v>
      </c>
      <c r="F25" s="8" t="s">
        <v>3</v>
      </c>
      <c r="G25" s="157"/>
      <c r="H25" s="18"/>
      <c r="I25" s="8" t="s">
        <v>3</v>
      </c>
      <c r="J25" s="158"/>
      <c r="K25" s="22"/>
      <c r="L25" s="8" t="s">
        <v>11</v>
      </c>
      <c r="M25" s="23">
        <f>ROUNDUP(D25*G25*J25,0)</f>
        <v>0</v>
      </c>
      <c r="N25" s="147"/>
      <c r="P25"/>
      <c r="Q25"/>
      <c r="R25"/>
    </row>
    <row r="26" spans="1:18" s="1" customFormat="1" x14ac:dyDescent="0.4">
      <c r="A26" s="168"/>
      <c r="B26" s="204" t="s">
        <v>21</v>
      </c>
      <c r="C26" s="205"/>
      <c r="D26" s="205"/>
      <c r="E26" s="205"/>
      <c r="F26" s="205"/>
      <c r="G26" s="205"/>
      <c r="H26" s="205"/>
      <c r="I26" s="205"/>
      <c r="J26" s="205"/>
      <c r="K26" s="205"/>
      <c r="L26" s="206"/>
      <c r="M26" s="26">
        <f>SUM(M13:M25)</f>
        <v>4112305</v>
      </c>
      <c r="N26" s="147"/>
      <c r="P26"/>
      <c r="Q26"/>
      <c r="R26"/>
    </row>
    <row r="27" spans="1:18" s="1" customFormat="1" x14ac:dyDescent="0.4">
      <c r="A27" s="71" t="s">
        <v>22</v>
      </c>
      <c r="B27" s="162" t="s">
        <v>44</v>
      </c>
      <c r="C27" s="172"/>
      <c r="D27" s="95">
        <f>'R8'!D27</f>
        <v>0</v>
      </c>
      <c r="E27" s="69" t="s">
        <v>19</v>
      </c>
      <c r="F27" s="70" t="s">
        <v>3</v>
      </c>
      <c r="G27" s="25">
        <f>'R8'!G27</f>
        <v>1</v>
      </c>
      <c r="H27" s="74" t="s">
        <v>16</v>
      </c>
      <c r="I27" s="49" t="s">
        <v>3</v>
      </c>
      <c r="J27" s="25">
        <f>'R8'!J27</f>
        <v>5</v>
      </c>
      <c r="K27" s="24" t="s">
        <v>70</v>
      </c>
      <c r="L27" s="51" t="s">
        <v>11</v>
      </c>
      <c r="M27" s="75">
        <f>D27*G27*J27</f>
        <v>0</v>
      </c>
      <c r="N27" s="147" t="str">
        <f>'R8'!N27</f>
        <v>運転手３人、運行管理者２人（年１回程度）</v>
      </c>
      <c r="P27"/>
      <c r="Q27"/>
      <c r="R27"/>
    </row>
    <row r="28" spans="1:18" s="1" customFormat="1" x14ac:dyDescent="0.4">
      <c r="A28" s="71"/>
      <c r="B28" s="162" t="s">
        <v>43</v>
      </c>
      <c r="C28" s="172"/>
      <c r="D28" s="95">
        <f>'R8'!D28</f>
        <v>0</v>
      </c>
      <c r="E28" s="69" t="s">
        <v>19</v>
      </c>
      <c r="F28" s="70" t="s">
        <v>3</v>
      </c>
      <c r="G28" s="25">
        <f>'R8'!G28</f>
        <v>1</v>
      </c>
      <c r="H28" s="74" t="s">
        <v>20</v>
      </c>
      <c r="I28" s="49"/>
      <c r="J28" s="25"/>
      <c r="K28" s="24"/>
      <c r="L28" s="51" t="s">
        <v>11</v>
      </c>
      <c r="M28" s="75">
        <f>D28*G28</f>
        <v>0</v>
      </c>
      <c r="N28" s="147" t="str">
        <f>'R8'!N28</f>
        <v>回数券80冊、乗継券30枚を印刷すること。</v>
      </c>
      <c r="P28"/>
      <c r="Q28"/>
      <c r="R28"/>
    </row>
    <row r="29" spans="1:18" s="1" customFormat="1" x14ac:dyDescent="0.4">
      <c r="A29" s="71"/>
      <c r="B29" s="162" t="s">
        <v>45</v>
      </c>
      <c r="C29" s="172"/>
      <c r="D29" s="95">
        <f>'R8'!D29</f>
        <v>0</v>
      </c>
      <c r="E29" s="69" t="s">
        <v>19</v>
      </c>
      <c r="F29" s="70" t="s">
        <v>3</v>
      </c>
      <c r="G29" s="25">
        <f>'R8'!G29</f>
        <v>24</v>
      </c>
      <c r="H29" s="74" t="s">
        <v>16</v>
      </c>
      <c r="I29" s="49" t="s">
        <v>3</v>
      </c>
      <c r="J29" s="25">
        <f>'R8'!J29</f>
        <v>2</v>
      </c>
      <c r="K29" s="24" t="s">
        <v>16</v>
      </c>
      <c r="L29" s="51" t="s">
        <v>11</v>
      </c>
      <c r="M29" s="75">
        <f>D29*G29*J29</f>
        <v>0</v>
      </c>
      <c r="N29" s="147" t="str">
        <f>'R8'!N29</f>
        <v>営業所～市役所往復分（月２回程度×往復分×１名）を見込むこと。</v>
      </c>
      <c r="P29"/>
      <c r="Q29"/>
      <c r="R29"/>
    </row>
    <row r="30" spans="1:18" s="1" customFormat="1" x14ac:dyDescent="0.4">
      <c r="A30" s="71"/>
      <c r="B30" s="162" t="s">
        <v>86</v>
      </c>
      <c r="C30" s="172"/>
      <c r="D30" s="95">
        <f>'R8'!D30</f>
        <v>0</v>
      </c>
      <c r="E30" s="69" t="s">
        <v>19</v>
      </c>
      <c r="F30" s="70" t="s">
        <v>3</v>
      </c>
      <c r="G30" s="25">
        <f>'R8'!G30</f>
        <v>1</v>
      </c>
      <c r="H30" s="74" t="s">
        <v>16</v>
      </c>
      <c r="I30" s="49"/>
      <c r="J30" s="25"/>
      <c r="K30" s="74"/>
      <c r="L30" s="51" t="s">
        <v>11</v>
      </c>
      <c r="M30" s="75">
        <f>D30*G30</f>
        <v>0</v>
      </c>
      <c r="N30" s="147" t="str">
        <f>'R8'!N30</f>
        <v>運行に要する消耗品のほか、日報管理、月次実績作成等も含む</v>
      </c>
      <c r="P30"/>
      <c r="Q30"/>
      <c r="R30"/>
    </row>
    <row r="31" spans="1:18" s="1" customFormat="1" x14ac:dyDescent="0.4">
      <c r="A31" s="71"/>
      <c r="B31" s="162" t="s">
        <v>67</v>
      </c>
      <c r="C31" s="172"/>
      <c r="D31" s="95">
        <f>'R8'!D31</f>
        <v>0</v>
      </c>
      <c r="E31" s="69" t="s">
        <v>19</v>
      </c>
      <c r="F31" s="70" t="s">
        <v>3</v>
      </c>
      <c r="G31" s="25">
        <f>'R8'!G31</f>
        <v>1</v>
      </c>
      <c r="H31" s="74" t="s">
        <v>72</v>
      </c>
      <c r="I31" s="49" t="s">
        <v>3</v>
      </c>
      <c r="J31" s="20">
        <f>'R8'!J31</f>
        <v>0</v>
      </c>
      <c r="K31" s="24"/>
      <c r="L31" s="51" t="s">
        <v>11</v>
      </c>
      <c r="M31" s="75">
        <f>D31*G31</f>
        <v>0</v>
      </c>
      <c r="N31" s="147" t="str">
        <f>'R8'!N31</f>
        <v>バス停作業に係る費用（作業バス停64か所×年間５回程度）</v>
      </c>
      <c r="P31"/>
      <c r="Q31"/>
      <c r="R31"/>
    </row>
    <row r="32" spans="1:18" s="1" customFormat="1" x14ac:dyDescent="0.4">
      <c r="A32" s="71"/>
      <c r="B32" s="162" t="s">
        <v>46</v>
      </c>
      <c r="C32" s="172"/>
      <c r="D32" s="95">
        <f>'R8'!D32</f>
        <v>0</v>
      </c>
      <c r="E32" s="69" t="s">
        <v>19</v>
      </c>
      <c r="F32" s="70" t="s">
        <v>3</v>
      </c>
      <c r="G32" s="25">
        <v>3</v>
      </c>
      <c r="H32" s="74" t="s">
        <v>69</v>
      </c>
      <c r="I32" s="49" t="s">
        <v>84</v>
      </c>
      <c r="J32" s="25">
        <v>12</v>
      </c>
      <c r="K32" s="24" t="s">
        <v>85</v>
      </c>
      <c r="L32" s="51" t="s">
        <v>11</v>
      </c>
      <c r="M32" s="75">
        <f>D32*G32*J32</f>
        <v>0</v>
      </c>
      <c r="N32" s="147" t="str">
        <f>'R8'!N32</f>
        <v>営業所、1号車及び２号車分の携帯電話使用料を見込むこと。</v>
      </c>
      <c r="P32"/>
      <c r="Q32"/>
      <c r="R32"/>
    </row>
    <row r="33" spans="1:18" s="1" customFormat="1" x14ac:dyDescent="0.4">
      <c r="A33" s="71"/>
      <c r="B33" s="162" t="s">
        <v>119</v>
      </c>
      <c r="C33" s="172"/>
      <c r="D33" s="76"/>
      <c r="E33" s="69" t="s">
        <v>19</v>
      </c>
      <c r="F33" s="70" t="s">
        <v>3</v>
      </c>
      <c r="G33" s="157"/>
      <c r="H33" s="74"/>
      <c r="I33" s="49" t="s">
        <v>3</v>
      </c>
      <c r="J33" s="157"/>
      <c r="K33" s="150"/>
      <c r="L33" s="151" t="s">
        <v>11</v>
      </c>
      <c r="M33" s="75">
        <f>D33*G33*J33</f>
        <v>0</v>
      </c>
      <c r="N33" s="147"/>
      <c r="P33"/>
      <c r="Q33"/>
      <c r="R33"/>
    </row>
    <row r="34" spans="1:18" s="1" customFormat="1" x14ac:dyDescent="0.4">
      <c r="A34" s="72"/>
      <c r="B34" s="204" t="s">
        <v>23</v>
      </c>
      <c r="C34" s="205"/>
      <c r="D34" s="205"/>
      <c r="E34" s="205"/>
      <c r="F34" s="205"/>
      <c r="G34" s="205"/>
      <c r="H34" s="205"/>
      <c r="I34" s="205"/>
      <c r="J34" s="205"/>
      <c r="K34" s="205"/>
      <c r="L34" s="206"/>
      <c r="M34" s="26">
        <f>SUM(M27:M33)</f>
        <v>0</v>
      </c>
      <c r="N34" s="147"/>
      <c r="P34"/>
      <c r="Q34"/>
      <c r="R34"/>
    </row>
    <row r="35" spans="1:18" s="1" customFormat="1" ht="18" customHeight="1" x14ac:dyDescent="0.4">
      <c r="A35" s="207" t="s">
        <v>97</v>
      </c>
      <c r="B35" s="162" t="s">
        <v>25</v>
      </c>
      <c r="C35" s="163"/>
      <c r="D35" s="6">
        <f>'R8'!D35</f>
        <v>0</v>
      </c>
      <c r="E35" s="7" t="s">
        <v>19</v>
      </c>
      <c r="F35" s="8" t="s">
        <v>3</v>
      </c>
      <c r="G35" s="9">
        <f>'R8'!G35</f>
        <v>2</v>
      </c>
      <c r="H35" s="18" t="s">
        <v>17</v>
      </c>
      <c r="I35" s="8" t="s">
        <v>3</v>
      </c>
      <c r="J35" s="9">
        <f>'R8'!J35</f>
        <v>1</v>
      </c>
      <c r="K35" s="11" t="s">
        <v>68</v>
      </c>
      <c r="L35" s="8" t="s">
        <v>11</v>
      </c>
      <c r="M35" s="23">
        <f>ROUNDUP(D35*G35*J35,0)</f>
        <v>0</v>
      </c>
      <c r="N35" s="147" t="str">
        <f>'R8'!N35</f>
        <v>対人・対物無制限以上の保険に加入すること。</v>
      </c>
      <c r="P35"/>
      <c r="Q35"/>
      <c r="R35"/>
    </row>
    <row r="36" spans="1:18" s="1" customFormat="1" ht="18" customHeight="1" x14ac:dyDescent="0.4">
      <c r="A36" s="208"/>
      <c r="B36" s="162" t="s">
        <v>26</v>
      </c>
      <c r="C36" s="163"/>
      <c r="D36" s="6">
        <f>'R8'!D36</f>
        <v>0</v>
      </c>
      <c r="E36" s="7" t="s">
        <v>19</v>
      </c>
      <c r="F36" s="8" t="s">
        <v>3</v>
      </c>
      <c r="G36" s="9">
        <f>'R8'!G36</f>
        <v>2</v>
      </c>
      <c r="H36" s="18" t="s">
        <v>17</v>
      </c>
      <c r="I36" s="8" t="s">
        <v>3</v>
      </c>
      <c r="J36" s="9">
        <f>'R8'!J36</f>
        <v>1</v>
      </c>
      <c r="K36" s="11" t="s">
        <v>68</v>
      </c>
      <c r="L36" s="8" t="s">
        <v>11</v>
      </c>
      <c r="M36" s="23">
        <f>ROUNDUP(D36*G36*J36,0)</f>
        <v>0</v>
      </c>
      <c r="N36" s="147" t="str">
        <f>'R8'!N36</f>
        <v>対人・対物無制限以上の保険に加入すること。</v>
      </c>
      <c r="P36"/>
      <c r="Q36"/>
      <c r="R36"/>
    </row>
    <row r="37" spans="1:18" s="1" customFormat="1" ht="18" customHeight="1" x14ac:dyDescent="0.4">
      <c r="A37" s="208"/>
      <c r="B37" s="27" t="s">
        <v>98</v>
      </c>
      <c r="C37" s="28"/>
      <c r="D37" s="6">
        <f>'R8'!D37</f>
        <v>77100</v>
      </c>
      <c r="E37" s="7" t="s">
        <v>19</v>
      </c>
      <c r="F37" s="8" t="s">
        <v>3</v>
      </c>
      <c r="G37" s="9">
        <f>'R8'!G37</f>
        <v>4</v>
      </c>
      <c r="H37" s="29" t="s">
        <v>17</v>
      </c>
      <c r="I37" s="8" t="s">
        <v>3</v>
      </c>
      <c r="J37" s="9">
        <f>'R8'!J37</f>
        <v>1</v>
      </c>
      <c r="K37" s="18" t="s">
        <v>68</v>
      </c>
      <c r="L37" s="8" t="s">
        <v>11</v>
      </c>
      <c r="M37" s="23">
        <f>ROUNDUP(D37*G37,0)</f>
        <v>308400</v>
      </c>
      <c r="N37" s="147"/>
      <c r="P37"/>
      <c r="Q37"/>
      <c r="R37"/>
    </row>
    <row r="38" spans="1:18" s="1" customFormat="1" ht="18" customHeight="1" x14ac:dyDescent="0.4">
      <c r="A38" s="208"/>
      <c r="B38" s="162" t="s">
        <v>99</v>
      </c>
      <c r="C38" s="172"/>
      <c r="D38" s="6">
        <f>'R8'!D38</f>
        <v>45000</v>
      </c>
      <c r="E38" s="7" t="s">
        <v>19</v>
      </c>
      <c r="F38" s="8" t="s">
        <v>3</v>
      </c>
      <c r="G38" s="9">
        <f>'R8'!G38</f>
        <v>4</v>
      </c>
      <c r="H38" s="29" t="s">
        <v>17</v>
      </c>
      <c r="I38" s="8" t="s">
        <v>3</v>
      </c>
      <c r="J38" s="9">
        <f>'R8'!J38</f>
        <v>1</v>
      </c>
      <c r="K38" s="18" t="s">
        <v>68</v>
      </c>
      <c r="L38" s="8" t="s">
        <v>11</v>
      </c>
      <c r="M38" s="23">
        <f>ROUNDUP(D38*G38,0)</f>
        <v>180000</v>
      </c>
      <c r="N38" s="147"/>
      <c r="P38"/>
      <c r="Q38"/>
      <c r="R38"/>
    </row>
    <row r="39" spans="1:18" s="1" customFormat="1" ht="18" customHeight="1" x14ac:dyDescent="0.4">
      <c r="A39" s="208"/>
      <c r="B39" s="209" t="s">
        <v>73</v>
      </c>
      <c r="C39" s="210"/>
      <c r="D39" s="210"/>
      <c r="E39" s="210"/>
      <c r="F39" s="210"/>
      <c r="G39" s="210"/>
      <c r="H39" s="210"/>
      <c r="I39" s="210"/>
      <c r="J39" s="210"/>
      <c r="K39" s="210"/>
      <c r="L39" s="211"/>
      <c r="M39" s="30">
        <f>SUM(M35:M38)</f>
        <v>488400</v>
      </c>
      <c r="N39" s="147"/>
      <c r="P39"/>
      <c r="Q39"/>
      <c r="R39"/>
    </row>
    <row r="40" spans="1:18" s="1" customFormat="1" ht="19.5" customHeight="1" x14ac:dyDescent="0.4">
      <c r="A40" s="173" t="s">
        <v>28</v>
      </c>
      <c r="B40" s="201" t="s">
        <v>75</v>
      </c>
      <c r="C40" s="202"/>
      <c r="D40" s="202"/>
      <c r="E40" s="202"/>
      <c r="F40" s="202"/>
      <c r="G40" s="202"/>
      <c r="H40" s="202"/>
      <c r="I40" s="202"/>
      <c r="J40" s="202"/>
      <c r="K40" s="202"/>
      <c r="L40" s="203"/>
      <c r="M40" s="99">
        <f>'R8'!M40</f>
        <v>0</v>
      </c>
      <c r="N40" s="147"/>
      <c r="P40"/>
      <c r="Q40"/>
      <c r="R40"/>
    </row>
    <row r="41" spans="1:18" s="1" customFormat="1" ht="18" customHeight="1" thickBot="1" x14ac:dyDescent="0.45">
      <c r="A41" s="174"/>
      <c r="B41" s="204" t="s">
        <v>29</v>
      </c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M41" s="31">
        <f>(M26+M34+M39)*M40</f>
        <v>0</v>
      </c>
      <c r="N41" s="147"/>
      <c r="P41"/>
      <c r="Q41"/>
      <c r="R41"/>
    </row>
    <row r="42" spans="1:18" s="1" customFormat="1" ht="33" customHeight="1" thickTop="1" x14ac:dyDescent="0.4">
      <c r="A42" s="32" t="s">
        <v>30</v>
      </c>
      <c r="B42" s="212"/>
      <c r="C42" s="213"/>
      <c r="D42" s="213"/>
      <c r="E42" s="213"/>
      <c r="F42" s="213"/>
      <c r="G42" s="213"/>
      <c r="H42" s="213"/>
      <c r="I42" s="213"/>
      <c r="J42" s="213"/>
      <c r="K42" s="213"/>
      <c r="L42" s="214"/>
      <c r="M42" s="33">
        <f>SUM(M26,M34,M41,M39)</f>
        <v>4600705</v>
      </c>
      <c r="N42" s="147"/>
      <c r="P42"/>
      <c r="Q42"/>
      <c r="R42"/>
    </row>
    <row r="43" spans="1:18" s="1" customFormat="1" ht="23.25" customHeight="1" x14ac:dyDescent="0.4">
      <c r="A43" s="81" t="s">
        <v>31</v>
      </c>
      <c r="B43" s="202" t="s">
        <v>74</v>
      </c>
      <c r="C43" s="202"/>
      <c r="D43" s="202"/>
      <c r="E43" s="202"/>
      <c r="F43" s="202"/>
      <c r="G43" s="202"/>
      <c r="H43" s="202"/>
      <c r="I43" s="202"/>
      <c r="J43" s="202"/>
      <c r="K43" s="202"/>
      <c r="L43" s="203"/>
      <c r="M43" s="26">
        <f>((M26-(M13+M14)+M41+M34)*0.1)</f>
        <v>411230.5</v>
      </c>
      <c r="N43" s="147"/>
      <c r="P43"/>
      <c r="Q43"/>
      <c r="R43"/>
    </row>
    <row r="44" spans="1:18" s="1" customFormat="1" ht="33" customHeight="1" x14ac:dyDescent="0.4">
      <c r="A44" s="34" t="s">
        <v>32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6">
        <f>SUM(M42:M43)</f>
        <v>5011935.5</v>
      </c>
      <c r="N44" s="147"/>
      <c r="P44"/>
      <c r="Q44"/>
      <c r="R44"/>
    </row>
  </sheetData>
  <mergeCells count="37">
    <mergeCell ref="A1:J1"/>
    <mergeCell ref="A2:M3"/>
    <mergeCell ref="A4:B4"/>
    <mergeCell ref="A13:A26"/>
    <mergeCell ref="B15:C15"/>
    <mergeCell ref="B16:C16"/>
    <mergeCell ref="B17:C17"/>
    <mergeCell ref="B18:C18"/>
    <mergeCell ref="B19:C19"/>
    <mergeCell ref="B20:C20"/>
    <mergeCell ref="E8:J8"/>
    <mergeCell ref="E9:J9"/>
    <mergeCell ref="B21:C21"/>
    <mergeCell ref="A35:A39"/>
    <mergeCell ref="B35:C35"/>
    <mergeCell ref="B36:C36"/>
    <mergeCell ref="B39:L39"/>
    <mergeCell ref="A40:A41"/>
    <mergeCell ref="B40:L40"/>
    <mergeCell ref="B41:L41"/>
    <mergeCell ref="B38:C38"/>
    <mergeCell ref="B42:L42"/>
    <mergeCell ref="B43:L43"/>
    <mergeCell ref="B44:L44"/>
    <mergeCell ref="E7:J7"/>
    <mergeCell ref="B28:C28"/>
    <mergeCell ref="B29:C29"/>
    <mergeCell ref="B30:C30"/>
    <mergeCell ref="B31:C31"/>
    <mergeCell ref="B32:C32"/>
    <mergeCell ref="B34:L34"/>
    <mergeCell ref="B23:C23"/>
    <mergeCell ref="B24:C24"/>
    <mergeCell ref="B26:L26"/>
    <mergeCell ref="B27:C27"/>
    <mergeCell ref="B25:C25"/>
    <mergeCell ref="B33:C3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F1066-4D54-47D7-B3F7-EADE8DE75F63}">
  <sheetPr>
    <pageSetUpPr fitToPage="1"/>
  </sheetPr>
  <dimension ref="A1:R44"/>
  <sheetViews>
    <sheetView view="pageBreakPreview" topLeftCell="A18" zoomScale="85" zoomScaleNormal="100" zoomScaleSheetLayoutView="85" zoomScalePageLayoutView="55" workbookViewId="0">
      <selection activeCell="N18" sqref="N1:N1048576"/>
    </sheetView>
  </sheetViews>
  <sheetFormatPr defaultRowHeight="18.75" x14ac:dyDescent="0.4"/>
  <cols>
    <col min="1" max="1" width="6.75" customWidth="1"/>
    <col min="2" max="2" width="23" customWidth="1"/>
    <col min="3" max="3" width="18.125" customWidth="1"/>
    <col min="4" max="4" width="11.25" style="4" customWidth="1"/>
    <col min="5" max="5" width="4.75" style="4" customWidth="1"/>
    <col min="6" max="6" width="2.75" style="5" customWidth="1"/>
    <col min="7" max="7" width="6.875" customWidth="1"/>
    <col min="8" max="8" width="4.625" style="4" customWidth="1"/>
    <col min="9" max="9" width="2.875" style="5" customWidth="1"/>
    <col min="10" max="10" width="8.25" customWidth="1"/>
    <col min="11" max="11" width="9.875" style="4" customWidth="1"/>
    <col min="12" max="12" width="4.875" customWidth="1"/>
    <col min="13" max="13" width="16.25" customWidth="1"/>
    <col min="14" max="14" width="52.625" style="60" customWidth="1"/>
    <col min="15" max="15" width="9.875" style="1" bestFit="1" customWidth="1"/>
  </cols>
  <sheetData>
    <row r="1" spans="1:15" ht="23.25" customHeight="1" x14ac:dyDescent="0.4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60"/>
      <c r="L1" s="1"/>
      <c r="N1"/>
      <c r="O1"/>
    </row>
    <row r="2" spans="1:15" ht="18.75" customHeight="1" x14ac:dyDescent="0.4">
      <c r="A2" s="165" t="s">
        <v>83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5" ht="18.75" customHeight="1" x14ac:dyDescent="0.4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5" ht="19.5" thickBot="1" x14ac:dyDescent="0.45">
      <c r="A4" s="197" t="s">
        <v>0</v>
      </c>
      <c r="B4" s="197"/>
      <c r="C4" s="68">
        <f>M44</f>
        <v>5002896.8</v>
      </c>
      <c r="D4" s="64"/>
      <c r="E4" s="64"/>
      <c r="F4" s="64"/>
      <c r="G4" s="64"/>
      <c r="H4" s="62"/>
      <c r="I4" s="62"/>
      <c r="K4" s="62"/>
      <c r="L4" s="62"/>
      <c r="M4" s="62"/>
    </row>
    <row r="5" spans="1:15" ht="19.5" thickTop="1" x14ac:dyDescent="0.4">
      <c r="A5" s="77" t="s">
        <v>71</v>
      </c>
      <c r="B5" s="77"/>
      <c r="C5" s="78"/>
      <c r="D5" s="64"/>
      <c r="E5" s="64"/>
      <c r="F5" s="64"/>
      <c r="G5" s="64"/>
      <c r="H5" s="62"/>
      <c r="I5" s="62"/>
      <c r="J5" s="62"/>
      <c r="K5" s="62"/>
      <c r="L5" s="62"/>
      <c r="M5" s="62"/>
    </row>
    <row r="6" spans="1:15" x14ac:dyDescent="0.4">
      <c r="A6" s="77"/>
      <c r="B6" s="77"/>
      <c r="C6" s="62" t="s">
        <v>59</v>
      </c>
      <c r="D6" s="64"/>
      <c r="E6" s="64"/>
      <c r="F6" s="64"/>
      <c r="G6" s="62"/>
      <c r="H6" s="60"/>
      <c r="I6" s="1"/>
      <c r="K6"/>
      <c r="N6"/>
      <c r="O6"/>
    </row>
    <row r="7" spans="1:15" x14ac:dyDescent="0.4">
      <c r="A7" s="79"/>
      <c r="B7" s="66" t="s">
        <v>60</v>
      </c>
      <c r="C7" s="93">
        <f>'R8'!C7</f>
        <v>0</v>
      </c>
      <c r="D7" s="65" t="s">
        <v>58</v>
      </c>
      <c r="E7" s="199" t="s">
        <v>80</v>
      </c>
      <c r="F7" s="200"/>
      <c r="G7" s="200"/>
      <c r="H7" s="200"/>
      <c r="I7" s="200"/>
      <c r="J7" s="200"/>
      <c r="K7" s="149">
        <f>'R8'!K7</f>
        <v>0</v>
      </c>
      <c r="L7" s="94" t="s">
        <v>81</v>
      </c>
      <c r="N7"/>
      <c r="O7"/>
    </row>
    <row r="8" spans="1:15" x14ac:dyDescent="0.4">
      <c r="A8" s="79"/>
      <c r="B8" s="66" t="s">
        <v>61</v>
      </c>
      <c r="C8" s="93">
        <f>'R8'!C8</f>
        <v>0</v>
      </c>
      <c r="D8" s="67" t="s">
        <v>58</v>
      </c>
      <c r="E8" s="216" t="s">
        <v>89</v>
      </c>
      <c r="F8" s="217"/>
      <c r="G8" s="217"/>
      <c r="H8" s="217"/>
      <c r="I8" s="217"/>
      <c r="J8" s="217"/>
      <c r="K8" s="125">
        <v>360</v>
      </c>
      <c r="L8" s="126" t="s">
        <v>90</v>
      </c>
      <c r="M8" s="62"/>
    </row>
    <row r="9" spans="1:15" x14ac:dyDescent="0.4">
      <c r="A9" s="79"/>
      <c r="B9" s="66" t="s">
        <v>62</v>
      </c>
      <c r="C9" s="93">
        <f>'R8'!C9</f>
        <v>0</v>
      </c>
      <c r="D9" s="67" t="s">
        <v>58</v>
      </c>
      <c r="E9" s="216" t="s">
        <v>91</v>
      </c>
      <c r="F9" s="217"/>
      <c r="G9" s="217"/>
      <c r="H9" s="217"/>
      <c r="I9" s="217"/>
      <c r="J9" s="217"/>
      <c r="K9" s="125">
        <v>275</v>
      </c>
      <c r="L9" s="126" t="s">
        <v>90</v>
      </c>
      <c r="M9" s="62"/>
    </row>
    <row r="10" spans="1:15" x14ac:dyDescent="0.4">
      <c r="A10" s="79"/>
      <c r="B10" s="66" t="s">
        <v>104</v>
      </c>
      <c r="C10" s="141">
        <v>2039</v>
      </c>
      <c r="D10" s="67" t="s">
        <v>106</v>
      </c>
      <c r="E10" s="129"/>
      <c r="F10" s="129"/>
      <c r="G10" s="129"/>
      <c r="H10" s="129"/>
      <c r="I10" s="129"/>
      <c r="J10" s="129"/>
      <c r="K10" s="138"/>
      <c r="L10" s="140"/>
      <c r="M10" s="62"/>
    </row>
    <row r="11" spans="1:15" x14ac:dyDescent="0.4">
      <c r="A11" s="79"/>
      <c r="B11" s="66" t="s">
        <v>105</v>
      </c>
      <c r="C11" s="141">
        <v>2039</v>
      </c>
      <c r="D11" s="139" t="s">
        <v>106</v>
      </c>
      <c r="E11" s="129"/>
      <c r="F11" s="129"/>
      <c r="G11" s="129"/>
      <c r="H11" s="129"/>
      <c r="I11" s="129"/>
      <c r="J11" s="129"/>
      <c r="K11" s="138"/>
      <c r="L11" s="140"/>
      <c r="M11" s="62"/>
    </row>
    <row r="12" spans="1:15" x14ac:dyDescent="0.4">
      <c r="D12" s="62"/>
      <c r="E12" s="62"/>
      <c r="F12" s="63"/>
      <c r="G12" s="58"/>
      <c r="H12" s="62"/>
      <c r="I12" s="63"/>
      <c r="J12" s="58"/>
      <c r="K12" s="62"/>
      <c r="L12" s="58"/>
      <c r="M12" s="58"/>
      <c r="N12" s="60" t="s">
        <v>51</v>
      </c>
    </row>
    <row r="13" spans="1:15" x14ac:dyDescent="0.4">
      <c r="A13" s="168" t="s">
        <v>1</v>
      </c>
      <c r="B13" s="43" t="s">
        <v>52</v>
      </c>
      <c r="C13" s="42"/>
      <c r="D13" s="97">
        <f>'R8'!D13</f>
        <v>0</v>
      </c>
      <c r="E13" s="41" t="s">
        <v>2</v>
      </c>
      <c r="F13" s="42" t="s">
        <v>3</v>
      </c>
      <c r="G13" s="43">
        <f>K8</f>
        <v>360</v>
      </c>
      <c r="H13" s="44" t="s">
        <v>4</v>
      </c>
      <c r="I13" s="42" t="s">
        <v>3</v>
      </c>
      <c r="J13" s="43">
        <v>2</v>
      </c>
      <c r="K13" s="44" t="s">
        <v>5</v>
      </c>
      <c r="L13" s="54" t="s">
        <v>6</v>
      </c>
      <c r="M13" s="55">
        <f>D13*G13*J13</f>
        <v>0</v>
      </c>
      <c r="N13" s="147" t="str">
        <f>'R8'!N13</f>
        <v>実車時間８時間</v>
      </c>
    </row>
    <row r="14" spans="1:15" x14ac:dyDescent="0.4">
      <c r="A14" s="168"/>
      <c r="B14" s="47" t="s">
        <v>53</v>
      </c>
      <c r="C14" s="46"/>
      <c r="D14" s="98">
        <f>'R8'!D14</f>
        <v>0</v>
      </c>
      <c r="E14" s="45" t="s">
        <v>2</v>
      </c>
      <c r="F14" s="46" t="s">
        <v>3</v>
      </c>
      <c r="G14" s="47">
        <f>K8</f>
        <v>360</v>
      </c>
      <c r="H14" s="48" t="s">
        <v>4</v>
      </c>
      <c r="I14" s="46" t="s">
        <v>3</v>
      </c>
      <c r="J14" s="47">
        <v>1</v>
      </c>
      <c r="K14" s="48" t="s">
        <v>5</v>
      </c>
      <c r="L14" s="56" t="s">
        <v>6</v>
      </c>
      <c r="M14" s="57">
        <f>D14*G14*J14</f>
        <v>0</v>
      </c>
      <c r="N14" s="147" t="str">
        <f>'R8'!N14</f>
        <v>１日12時間（運転手出庫～帰庫）</v>
      </c>
    </row>
    <row r="15" spans="1:15" ht="23.25" customHeight="1" x14ac:dyDescent="0.4">
      <c r="A15" s="168"/>
      <c r="B15" s="169" t="s">
        <v>57</v>
      </c>
      <c r="C15" s="170"/>
      <c r="D15" s="6">
        <f>J16</f>
        <v>54107.700000000004</v>
      </c>
      <c r="E15" s="7" t="s">
        <v>7</v>
      </c>
      <c r="F15" s="8" t="s">
        <v>8</v>
      </c>
      <c r="G15" s="9">
        <v>6.2</v>
      </c>
      <c r="H15" s="10" t="s">
        <v>9</v>
      </c>
      <c r="I15" s="8" t="s">
        <v>3</v>
      </c>
      <c r="J15" s="9">
        <v>173.87</v>
      </c>
      <c r="K15" s="11" t="s">
        <v>10</v>
      </c>
      <c r="L15" s="8" t="s">
        <v>11</v>
      </c>
      <c r="M15" s="12">
        <f>ROUNDUP((D15/G15*J15),0)</f>
        <v>1517372</v>
      </c>
      <c r="N15" s="147" t="str">
        <f>'R8'!N15</f>
        <v>始発：つくば湯、最終：つくば湯ｰ筑波山口止</v>
      </c>
    </row>
    <row r="16" spans="1:15" ht="18.75" customHeight="1" x14ac:dyDescent="0.4">
      <c r="A16" s="168"/>
      <c r="B16" s="198" t="s">
        <v>12</v>
      </c>
      <c r="C16" s="195"/>
      <c r="D16" s="6">
        <f>(17.5+17.7)*4*K8+3.9*K9</f>
        <v>51760.500000000007</v>
      </c>
      <c r="E16" s="7" t="s">
        <v>7</v>
      </c>
      <c r="F16" s="13" t="s">
        <v>13</v>
      </c>
      <c r="G16" s="6">
        <f>C8*K8+1.63*4*K8+C9*K9</f>
        <v>2347.1999999999998</v>
      </c>
      <c r="H16" s="7" t="s">
        <v>7</v>
      </c>
      <c r="I16" s="8" t="s">
        <v>11</v>
      </c>
      <c r="J16" s="14">
        <f>D16+G16</f>
        <v>54107.700000000004</v>
      </c>
      <c r="K16" s="7" t="s">
        <v>7</v>
      </c>
      <c r="L16" s="8"/>
      <c r="M16" s="15"/>
      <c r="N16" s="147"/>
      <c r="O16" s="16"/>
    </row>
    <row r="17" spans="1:18" ht="18.75" customHeight="1" x14ac:dyDescent="0.4">
      <c r="A17" s="168"/>
      <c r="B17" s="169" t="s">
        <v>56</v>
      </c>
      <c r="C17" s="170"/>
      <c r="D17" s="6">
        <f>J18</f>
        <v>52448.400000000009</v>
      </c>
      <c r="E17" s="7" t="s">
        <v>7</v>
      </c>
      <c r="F17" s="8" t="s">
        <v>8</v>
      </c>
      <c r="G17" s="9">
        <v>6.2</v>
      </c>
      <c r="H17" s="10" t="s">
        <v>9</v>
      </c>
      <c r="I17" s="8" t="s">
        <v>3</v>
      </c>
      <c r="J17" s="9">
        <f>J15</f>
        <v>173.87</v>
      </c>
      <c r="K17" s="11" t="s">
        <v>10</v>
      </c>
      <c r="L17" s="8" t="s">
        <v>11</v>
      </c>
      <c r="M17" s="12">
        <f>ROUNDUP((D17/G17*J17),0)</f>
        <v>1470840</v>
      </c>
      <c r="N17" s="147" t="str">
        <f>'R8'!N17</f>
        <v>始発：筑波中央病院、最終：つくば湯止</v>
      </c>
    </row>
    <row r="18" spans="1:18" s="1" customFormat="1" ht="18.75" customHeight="1" x14ac:dyDescent="0.4">
      <c r="A18" s="168"/>
      <c r="B18" s="198" t="s">
        <v>12</v>
      </c>
      <c r="C18" s="195"/>
      <c r="D18" s="6">
        <f>(17.5+17.7)*4*K8</f>
        <v>50688.000000000007</v>
      </c>
      <c r="E18" s="7" t="s">
        <v>7</v>
      </c>
      <c r="F18" s="13" t="s">
        <v>13</v>
      </c>
      <c r="G18" s="6">
        <f>C7*K8+1.63*3*K8+C8*K8</f>
        <v>1760.3999999999999</v>
      </c>
      <c r="H18" s="7" t="s">
        <v>7</v>
      </c>
      <c r="I18" s="8" t="s">
        <v>11</v>
      </c>
      <c r="J18" s="14">
        <f>D18+G18</f>
        <v>52448.400000000009</v>
      </c>
      <c r="K18" s="7" t="s">
        <v>7</v>
      </c>
      <c r="L18" s="8"/>
      <c r="M18" s="15"/>
      <c r="N18" s="147"/>
      <c r="P18"/>
      <c r="Q18"/>
      <c r="R18"/>
    </row>
    <row r="19" spans="1:18" s="1" customFormat="1" ht="18.75" customHeight="1" x14ac:dyDescent="0.4">
      <c r="A19" s="168"/>
      <c r="B19" s="169" t="s">
        <v>14</v>
      </c>
      <c r="C19" s="170"/>
      <c r="D19" s="6">
        <f>'R8'!D19</f>
        <v>20990</v>
      </c>
      <c r="E19" s="7" t="s">
        <v>15</v>
      </c>
      <c r="F19" s="8" t="s">
        <v>3</v>
      </c>
      <c r="G19" s="9">
        <f>'R8'!G19</f>
        <v>3</v>
      </c>
      <c r="H19" s="17" t="s">
        <v>16</v>
      </c>
      <c r="I19" s="8" t="s">
        <v>3</v>
      </c>
      <c r="J19" s="9">
        <v>4</v>
      </c>
      <c r="K19" s="18" t="s">
        <v>17</v>
      </c>
      <c r="L19" s="8" t="s">
        <v>11</v>
      </c>
      <c r="M19" s="19">
        <f>D19*G19*J19</f>
        <v>251880</v>
      </c>
      <c r="N19" s="147" t="str">
        <f>'R8'!N19</f>
        <v>法定点検（点検・オイル・エレメント交換）</v>
      </c>
      <c r="P19"/>
      <c r="Q19"/>
      <c r="R19"/>
    </row>
    <row r="20" spans="1:18" s="1" customFormat="1" ht="18.75" customHeight="1" x14ac:dyDescent="0.4">
      <c r="A20" s="168"/>
      <c r="B20" s="162" t="s">
        <v>18</v>
      </c>
      <c r="C20" s="163"/>
      <c r="D20" s="6">
        <f>'R8'!D20</f>
        <v>0</v>
      </c>
      <c r="E20" s="7" t="s">
        <v>19</v>
      </c>
      <c r="F20" s="8" t="s">
        <v>3</v>
      </c>
      <c r="G20" s="9">
        <f>'R8'!G20</f>
        <v>4</v>
      </c>
      <c r="H20" s="18" t="s">
        <v>17</v>
      </c>
      <c r="I20" s="8"/>
      <c r="J20" s="21"/>
      <c r="K20" s="22"/>
      <c r="L20" s="8" t="s">
        <v>11</v>
      </c>
      <c r="M20" s="23">
        <f>ROUNDUP(D20*G20,0)</f>
        <v>0</v>
      </c>
      <c r="N20" s="147" t="str">
        <f>'R8'!N20</f>
        <v>点検・車検費用を除いた修理費用（走行予定距離で算出すること）</v>
      </c>
      <c r="P20"/>
      <c r="Q20"/>
      <c r="R20"/>
    </row>
    <row r="21" spans="1:18" s="1" customFormat="1" ht="18.75" customHeight="1" x14ac:dyDescent="0.4">
      <c r="A21" s="168"/>
      <c r="B21" s="162" t="s">
        <v>107</v>
      </c>
      <c r="C21" s="163"/>
      <c r="D21" s="6">
        <f>'R8'!D21</f>
        <v>0</v>
      </c>
      <c r="E21" s="7" t="s">
        <v>106</v>
      </c>
      <c r="F21" s="8" t="s">
        <v>3</v>
      </c>
      <c r="G21" s="9">
        <f>'R8'!G21</f>
        <v>3</v>
      </c>
      <c r="H21" s="18" t="s">
        <v>17</v>
      </c>
      <c r="I21" s="8"/>
      <c r="J21" s="21"/>
      <c r="K21" s="22"/>
      <c r="L21" s="8" t="s">
        <v>11</v>
      </c>
      <c r="M21" s="23">
        <f>ROUNDUP(D21*G21,0)</f>
        <v>0</v>
      </c>
      <c r="N21" s="148"/>
      <c r="P21"/>
      <c r="Q21"/>
      <c r="R21"/>
    </row>
    <row r="22" spans="1:18" s="1" customFormat="1" ht="18.75" customHeight="1" x14ac:dyDescent="0.4">
      <c r="A22" s="168"/>
      <c r="B22" s="135" t="s">
        <v>109</v>
      </c>
      <c r="C22" s="136"/>
      <c r="D22" s="6">
        <f>'R8'!D22</f>
        <v>0</v>
      </c>
      <c r="E22" s="7" t="s">
        <v>15</v>
      </c>
      <c r="F22" s="8" t="s">
        <v>3</v>
      </c>
      <c r="G22" s="9">
        <f>'R8'!G22</f>
        <v>3</v>
      </c>
      <c r="H22" s="18" t="s">
        <v>17</v>
      </c>
      <c r="I22" s="8"/>
      <c r="J22" s="21"/>
      <c r="K22" s="22"/>
      <c r="L22" s="8" t="s">
        <v>11</v>
      </c>
      <c r="M22" s="23">
        <f>ROUNDUP(D22*G22,0)</f>
        <v>0</v>
      </c>
      <c r="N22" s="148" t="s">
        <v>108</v>
      </c>
      <c r="P22"/>
      <c r="Q22"/>
      <c r="R22"/>
    </row>
    <row r="23" spans="1:18" s="1" customFormat="1" ht="18.75" customHeight="1" x14ac:dyDescent="0.4">
      <c r="A23" s="168"/>
      <c r="B23" s="162" t="s">
        <v>65</v>
      </c>
      <c r="C23" s="163"/>
      <c r="D23" s="6">
        <f>'R8'!D23</f>
        <v>165179</v>
      </c>
      <c r="E23" s="7" t="s">
        <v>19</v>
      </c>
      <c r="F23" s="8" t="s">
        <v>3</v>
      </c>
      <c r="G23" s="9">
        <f>'R8'!G23</f>
        <v>4</v>
      </c>
      <c r="H23" s="18" t="s">
        <v>17</v>
      </c>
      <c r="I23" s="8"/>
      <c r="J23" s="21"/>
      <c r="K23" s="22"/>
      <c r="L23" s="8" t="s">
        <v>11</v>
      </c>
      <c r="M23" s="23">
        <f>ROUNDUP(D23*G23,0)</f>
        <v>660716</v>
      </c>
      <c r="N23" s="147" t="str">
        <f>'R8'!N23</f>
        <v>非課税対象費用を除いた費用</v>
      </c>
      <c r="P23"/>
      <c r="Q23"/>
      <c r="R23"/>
    </row>
    <row r="24" spans="1:18" s="1" customFormat="1" ht="18.75" customHeight="1" x14ac:dyDescent="0.4">
      <c r="A24" s="168"/>
      <c r="B24" s="194" t="s">
        <v>66</v>
      </c>
      <c r="C24" s="195"/>
      <c r="D24" s="6">
        <f>'R8'!D24</f>
        <v>203280</v>
      </c>
      <c r="E24" s="7" t="s">
        <v>19</v>
      </c>
      <c r="F24" s="8" t="s">
        <v>3</v>
      </c>
      <c r="G24" s="9">
        <f>'R8'!G24</f>
        <v>1</v>
      </c>
      <c r="H24" s="18" t="s">
        <v>20</v>
      </c>
      <c r="I24" s="8"/>
      <c r="J24" s="21"/>
      <c r="K24" s="22"/>
      <c r="L24" s="8" t="s">
        <v>11</v>
      </c>
      <c r="M24" s="23">
        <f>ROUNDUP(D24*G24,0)</f>
        <v>203280</v>
      </c>
      <c r="N24" s="147"/>
      <c r="P24"/>
      <c r="Q24"/>
      <c r="R24"/>
    </row>
    <row r="25" spans="1:18" s="1" customFormat="1" ht="18.75" customHeight="1" x14ac:dyDescent="0.4">
      <c r="A25" s="168"/>
      <c r="B25" s="194" t="s">
        <v>121</v>
      </c>
      <c r="C25" s="195"/>
      <c r="D25" s="73"/>
      <c r="E25" s="7" t="s">
        <v>19</v>
      </c>
      <c r="F25" s="8" t="s">
        <v>3</v>
      </c>
      <c r="G25" s="157"/>
      <c r="H25" s="18"/>
      <c r="I25" s="8" t="s">
        <v>3</v>
      </c>
      <c r="J25" s="158"/>
      <c r="K25" s="22"/>
      <c r="L25" s="8" t="s">
        <v>11</v>
      </c>
      <c r="M25" s="23">
        <f>ROUNDUP(D25*G25*J25,0)</f>
        <v>0</v>
      </c>
      <c r="N25" s="147"/>
      <c r="P25"/>
      <c r="Q25"/>
      <c r="R25"/>
    </row>
    <row r="26" spans="1:18" s="1" customFormat="1" x14ac:dyDescent="0.4">
      <c r="A26" s="168"/>
      <c r="B26" s="204" t="s">
        <v>21</v>
      </c>
      <c r="C26" s="205"/>
      <c r="D26" s="205"/>
      <c r="E26" s="205"/>
      <c r="F26" s="205"/>
      <c r="G26" s="205"/>
      <c r="H26" s="205"/>
      <c r="I26" s="205"/>
      <c r="J26" s="205"/>
      <c r="K26" s="205"/>
      <c r="L26" s="206"/>
      <c r="M26" s="26">
        <f>SUM(M13:M25)</f>
        <v>4104088</v>
      </c>
      <c r="N26" s="147"/>
      <c r="P26"/>
      <c r="Q26"/>
      <c r="R26"/>
    </row>
    <row r="27" spans="1:18" s="1" customFormat="1" x14ac:dyDescent="0.4">
      <c r="A27" s="71" t="s">
        <v>22</v>
      </c>
      <c r="B27" s="162" t="s">
        <v>44</v>
      </c>
      <c r="C27" s="172"/>
      <c r="D27" s="95">
        <f>'R8'!D27</f>
        <v>0</v>
      </c>
      <c r="E27" s="69" t="s">
        <v>19</v>
      </c>
      <c r="F27" s="70" t="s">
        <v>3</v>
      </c>
      <c r="G27" s="25">
        <f>'R8'!G27</f>
        <v>1</v>
      </c>
      <c r="H27" s="74" t="s">
        <v>16</v>
      </c>
      <c r="I27" s="49" t="s">
        <v>3</v>
      </c>
      <c r="J27" s="25">
        <f>'R8'!J27</f>
        <v>5</v>
      </c>
      <c r="K27" s="24" t="s">
        <v>70</v>
      </c>
      <c r="L27" s="51" t="s">
        <v>11</v>
      </c>
      <c r="M27" s="75">
        <f>D27*G27*J27</f>
        <v>0</v>
      </c>
      <c r="N27" s="147" t="str">
        <f>'R8'!N27</f>
        <v>運転手３人、運行管理者２人（年１回程度）</v>
      </c>
      <c r="P27"/>
      <c r="Q27"/>
      <c r="R27"/>
    </row>
    <row r="28" spans="1:18" s="1" customFormat="1" x14ac:dyDescent="0.4">
      <c r="A28" s="71"/>
      <c r="B28" s="162" t="s">
        <v>43</v>
      </c>
      <c r="C28" s="172"/>
      <c r="D28" s="95">
        <f>'R8'!D28</f>
        <v>0</v>
      </c>
      <c r="E28" s="69" t="s">
        <v>19</v>
      </c>
      <c r="F28" s="70" t="s">
        <v>3</v>
      </c>
      <c r="G28" s="25">
        <f>'R8'!G28</f>
        <v>1</v>
      </c>
      <c r="H28" s="74" t="s">
        <v>20</v>
      </c>
      <c r="I28" s="49"/>
      <c r="J28" s="25"/>
      <c r="K28" s="24"/>
      <c r="L28" s="51" t="s">
        <v>11</v>
      </c>
      <c r="M28" s="75">
        <f>D28*G28</f>
        <v>0</v>
      </c>
      <c r="N28" s="147" t="str">
        <f>'R8'!N28</f>
        <v>回数券80冊、乗継券30枚を印刷すること。</v>
      </c>
      <c r="P28"/>
      <c r="Q28"/>
      <c r="R28"/>
    </row>
    <row r="29" spans="1:18" s="1" customFormat="1" x14ac:dyDescent="0.4">
      <c r="A29" s="71"/>
      <c r="B29" s="162" t="s">
        <v>45</v>
      </c>
      <c r="C29" s="172"/>
      <c r="D29" s="95">
        <f>'R8'!D29</f>
        <v>0</v>
      </c>
      <c r="E29" s="69" t="s">
        <v>19</v>
      </c>
      <c r="F29" s="70" t="s">
        <v>3</v>
      </c>
      <c r="G29" s="25">
        <f>'R8'!G29</f>
        <v>24</v>
      </c>
      <c r="H29" s="74" t="s">
        <v>16</v>
      </c>
      <c r="I29" s="49" t="s">
        <v>3</v>
      </c>
      <c r="J29" s="25">
        <f>'R8'!J29</f>
        <v>2</v>
      </c>
      <c r="K29" s="24" t="s">
        <v>16</v>
      </c>
      <c r="L29" s="51" t="s">
        <v>11</v>
      </c>
      <c r="M29" s="75">
        <f>D29*G29*J29</f>
        <v>0</v>
      </c>
      <c r="N29" s="147" t="str">
        <f>'R8'!N29</f>
        <v>営業所～市役所往復分（月２回程度×往復分×１名）を見込むこと。</v>
      </c>
      <c r="P29"/>
      <c r="Q29"/>
      <c r="R29"/>
    </row>
    <row r="30" spans="1:18" s="1" customFormat="1" x14ac:dyDescent="0.4">
      <c r="A30" s="71"/>
      <c r="B30" s="162" t="s">
        <v>86</v>
      </c>
      <c r="C30" s="172"/>
      <c r="D30" s="95">
        <f>'R8'!D30</f>
        <v>0</v>
      </c>
      <c r="E30" s="69" t="s">
        <v>19</v>
      </c>
      <c r="F30" s="70" t="s">
        <v>3</v>
      </c>
      <c r="G30" s="25">
        <f>'R8'!G30</f>
        <v>1</v>
      </c>
      <c r="H30" s="74" t="s">
        <v>16</v>
      </c>
      <c r="I30" s="49"/>
      <c r="J30" s="25"/>
      <c r="K30" s="74"/>
      <c r="L30" s="51" t="s">
        <v>11</v>
      </c>
      <c r="M30" s="75">
        <f>D30*G30</f>
        <v>0</v>
      </c>
      <c r="N30" s="147" t="str">
        <f>'R8'!N30</f>
        <v>運行に要する消耗品のほか、日報管理、月次実績作成等も含む</v>
      </c>
      <c r="P30"/>
      <c r="Q30"/>
      <c r="R30"/>
    </row>
    <row r="31" spans="1:18" s="1" customFormat="1" x14ac:dyDescent="0.4">
      <c r="A31" s="71"/>
      <c r="B31" s="162" t="s">
        <v>67</v>
      </c>
      <c r="C31" s="172"/>
      <c r="D31" s="95">
        <f>'R8'!D31</f>
        <v>0</v>
      </c>
      <c r="E31" s="69" t="s">
        <v>19</v>
      </c>
      <c r="F31" s="70" t="s">
        <v>3</v>
      </c>
      <c r="G31" s="25">
        <f>'R8'!G31</f>
        <v>1</v>
      </c>
      <c r="H31" s="74" t="s">
        <v>72</v>
      </c>
      <c r="I31" s="49" t="s">
        <v>3</v>
      </c>
      <c r="J31" s="20">
        <f>'R8'!J31</f>
        <v>0</v>
      </c>
      <c r="K31" s="24"/>
      <c r="L31" s="51" t="s">
        <v>11</v>
      </c>
      <c r="M31" s="75">
        <f>D31*G31</f>
        <v>0</v>
      </c>
      <c r="N31" s="147" t="str">
        <f>'R8'!N31</f>
        <v>バス停作業に係る費用（作業バス停64か所×年間５回程度）</v>
      </c>
      <c r="P31"/>
      <c r="Q31"/>
      <c r="R31"/>
    </row>
    <row r="32" spans="1:18" s="1" customFormat="1" x14ac:dyDescent="0.4">
      <c r="A32" s="71"/>
      <c r="B32" s="162" t="s">
        <v>46</v>
      </c>
      <c r="C32" s="172"/>
      <c r="D32" s="95">
        <f>'R8'!D32</f>
        <v>0</v>
      </c>
      <c r="E32" s="69" t="s">
        <v>19</v>
      </c>
      <c r="F32" s="70" t="s">
        <v>3</v>
      </c>
      <c r="G32" s="25">
        <v>3</v>
      </c>
      <c r="H32" s="74" t="s">
        <v>69</v>
      </c>
      <c r="I32" s="49" t="s">
        <v>84</v>
      </c>
      <c r="J32" s="25">
        <v>12</v>
      </c>
      <c r="K32" s="24" t="s">
        <v>85</v>
      </c>
      <c r="L32" s="51" t="s">
        <v>11</v>
      </c>
      <c r="M32" s="75">
        <f>D32*G32*J32</f>
        <v>0</v>
      </c>
      <c r="N32" s="147" t="str">
        <f>'R8'!N32</f>
        <v>営業所、1号車及び２号車分の携帯電話使用料を見込むこと。</v>
      </c>
      <c r="P32"/>
      <c r="Q32"/>
      <c r="R32"/>
    </row>
    <row r="33" spans="1:18" s="1" customFormat="1" x14ac:dyDescent="0.4">
      <c r="A33" s="71"/>
      <c r="B33" s="162" t="s">
        <v>119</v>
      </c>
      <c r="C33" s="172"/>
      <c r="D33" s="76"/>
      <c r="E33" s="69" t="s">
        <v>19</v>
      </c>
      <c r="F33" s="70" t="s">
        <v>3</v>
      </c>
      <c r="G33" s="157"/>
      <c r="H33" s="74"/>
      <c r="I33" s="49" t="s">
        <v>3</v>
      </c>
      <c r="J33" s="157"/>
      <c r="K33" s="150"/>
      <c r="L33" s="151" t="s">
        <v>11</v>
      </c>
      <c r="M33" s="75">
        <f>D33*G33*J33</f>
        <v>0</v>
      </c>
      <c r="N33" s="147"/>
      <c r="P33"/>
      <c r="Q33"/>
      <c r="R33"/>
    </row>
    <row r="34" spans="1:18" s="1" customFormat="1" x14ac:dyDescent="0.4">
      <c r="A34" s="72"/>
      <c r="B34" s="204" t="s">
        <v>23</v>
      </c>
      <c r="C34" s="205"/>
      <c r="D34" s="205"/>
      <c r="E34" s="205"/>
      <c r="F34" s="205"/>
      <c r="G34" s="205"/>
      <c r="H34" s="205"/>
      <c r="I34" s="205"/>
      <c r="J34" s="205"/>
      <c r="K34" s="205"/>
      <c r="L34" s="206"/>
      <c r="M34" s="26">
        <f>SUM(M27:M33)</f>
        <v>0</v>
      </c>
      <c r="N34" s="147"/>
      <c r="P34"/>
      <c r="Q34"/>
      <c r="R34"/>
    </row>
    <row r="35" spans="1:18" s="1" customFormat="1" ht="18" customHeight="1" x14ac:dyDescent="0.4">
      <c r="A35" s="207" t="s">
        <v>97</v>
      </c>
      <c r="B35" s="162" t="s">
        <v>25</v>
      </c>
      <c r="C35" s="163"/>
      <c r="D35" s="6">
        <f>'R8'!D35</f>
        <v>0</v>
      </c>
      <c r="E35" s="7" t="s">
        <v>19</v>
      </c>
      <c r="F35" s="8" t="s">
        <v>3</v>
      </c>
      <c r="G35" s="9">
        <f>'R8'!G35</f>
        <v>2</v>
      </c>
      <c r="H35" s="18" t="s">
        <v>17</v>
      </c>
      <c r="I35" s="8" t="s">
        <v>3</v>
      </c>
      <c r="J35" s="9">
        <f>'R8'!J35</f>
        <v>1</v>
      </c>
      <c r="K35" s="11" t="s">
        <v>68</v>
      </c>
      <c r="L35" s="8" t="s">
        <v>11</v>
      </c>
      <c r="M35" s="23">
        <f>ROUNDUP(D35*G35*J35,0)</f>
        <v>0</v>
      </c>
      <c r="N35" s="147" t="str">
        <f>'R8'!N35</f>
        <v>対人・対物無制限以上の保険に加入すること。</v>
      </c>
      <c r="P35"/>
      <c r="Q35"/>
      <c r="R35"/>
    </row>
    <row r="36" spans="1:18" s="1" customFormat="1" ht="18" customHeight="1" x14ac:dyDescent="0.4">
      <c r="A36" s="208"/>
      <c r="B36" s="162" t="s">
        <v>26</v>
      </c>
      <c r="C36" s="163"/>
      <c r="D36" s="6">
        <f>'R8'!D36</f>
        <v>0</v>
      </c>
      <c r="E36" s="7" t="s">
        <v>19</v>
      </c>
      <c r="F36" s="8" t="s">
        <v>3</v>
      </c>
      <c r="G36" s="9">
        <f>'R8'!G36</f>
        <v>2</v>
      </c>
      <c r="H36" s="18" t="s">
        <v>17</v>
      </c>
      <c r="I36" s="8" t="s">
        <v>3</v>
      </c>
      <c r="J36" s="9">
        <f>'R8'!J36</f>
        <v>1</v>
      </c>
      <c r="K36" s="11" t="s">
        <v>68</v>
      </c>
      <c r="L36" s="8" t="s">
        <v>11</v>
      </c>
      <c r="M36" s="23">
        <f>ROUNDUP(D36*G36*J36,0)</f>
        <v>0</v>
      </c>
      <c r="N36" s="147" t="str">
        <f>'R8'!N36</f>
        <v>対人・対物無制限以上の保険に加入すること。</v>
      </c>
      <c r="P36"/>
      <c r="Q36"/>
      <c r="R36"/>
    </row>
    <row r="37" spans="1:18" s="1" customFormat="1" ht="18" customHeight="1" x14ac:dyDescent="0.4">
      <c r="A37" s="208"/>
      <c r="B37" s="27" t="s">
        <v>98</v>
      </c>
      <c r="C37" s="28"/>
      <c r="D37" s="6">
        <f>'R8'!D37</f>
        <v>77100</v>
      </c>
      <c r="E37" s="7" t="s">
        <v>19</v>
      </c>
      <c r="F37" s="8" t="s">
        <v>3</v>
      </c>
      <c r="G37" s="9">
        <f>'R8'!G37</f>
        <v>4</v>
      </c>
      <c r="H37" s="29" t="s">
        <v>17</v>
      </c>
      <c r="I37" s="8" t="s">
        <v>3</v>
      </c>
      <c r="J37" s="9">
        <f>'R8'!J37</f>
        <v>1</v>
      </c>
      <c r="K37" s="18" t="s">
        <v>68</v>
      </c>
      <c r="L37" s="8" t="s">
        <v>11</v>
      </c>
      <c r="M37" s="23">
        <f>ROUNDUP(D37*G37,0)</f>
        <v>308400</v>
      </c>
      <c r="N37" s="147"/>
      <c r="P37"/>
      <c r="Q37"/>
      <c r="R37"/>
    </row>
    <row r="38" spans="1:18" s="1" customFormat="1" ht="18" customHeight="1" x14ac:dyDescent="0.4">
      <c r="A38" s="208"/>
      <c r="B38" s="162" t="s">
        <v>99</v>
      </c>
      <c r="C38" s="172"/>
      <c r="D38" s="6">
        <f>'R8'!D38</f>
        <v>45000</v>
      </c>
      <c r="E38" s="7" t="s">
        <v>19</v>
      </c>
      <c r="F38" s="8" t="s">
        <v>3</v>
      </c>
      <c r="G38" s="9">
        <f>'R8'!G38</f>
        <v>4</v>
      </c>
      <c r="H38" s="29" t="s">
        <v>17</v>
      </c>
      <c r="I38" s="8" t="s">
        <v>3</v>
      </c>
      <c r="J38" s="9">
        <f>'R8'!J38</f>
        <v>1</v>
      </c>
      <c r="K38" s="18" t="s">
        <v>68</v>
      </c>
      <c r="L38" s="8" t="s">
        <v>11</v>
      </c>
      <c r="M38" s="23">
        <f>ROUNDUP(D38*G38,0)</f>
        <v>180000</v>
      </c>
      <c r="N38" s="147"/>
      <c r="P38"/>
      <c r="Q38"/>
      <c r="R38"/>
    </row>
    <row r="39" spans="1:18" s="1" customFormat="1" ht="18" customHeight="1" x14ac:dyDescent="0.4">
      <c r="A39" s="208"/>
      <c r="B39" s="209" t="s">
        <v>73</v>
      </c>
      <c r="C39" s="210"/>
      <c r="D39" s="210"/>
      <c r="E39" s="210"/>
      <c r="F39" s="210"/>
      <c r="G39" s="210"/>
      <c r="H39" s="210"/>
      <c r="I39" s="210"/>
      <c r="J39" s="210"/>
      <c r="K39" s="210"/>
      <c r="L39" s="211"/>
      <c r="M39" s="30">
        <f>SUM(M35:M38)</f>
        <v>488400</v>
      </c>
      <c r="N39" s="147"/>
      <c r="P39"/>
      <c r="Q39"/>
      <c r="R39"/>
    </row>
    <row r="40" spans="1:18" s="1" customFormat="1" ht="19.5" customHeight="1" x14ac:dyDescent="0.4">
      <c r="A40" s="173" t="s">
        <v>28</v>
      </c>
      <c r="B40" s="201" t="s">
        <v>75</v>
      </c>
      <c r="C40" s="202"/>
      <c r="D40" s="202"/>
      <c r="E40" s="202"/>
      <c r="F40" s="202"/>
      <c r="G40" s="202"/>
      <c r="H40" s="202"/>
      <c r="I40" s="202"/>
      <c r="J40" s="202"/>
      <c r="K40" s="202"/>
      <c r="L40" s="203"/>
      <c r="M40" s="99">
        <f>'R8'!M40</f>
        <v>0</v>
      </c>
      <c r="N40" s="147"/>
      <c r="P40"/>
      <c r="Q40"/>
      <c r="R40"/>
    </row>
    <row r="41" spans="1:18" s="1" customFormat="1" ht="18" customHeight="1" thickBot="1" x14ac:dyDescent="0.45">
      <c r="A41" s="174"/>
      <c r="B41" s="204" t="s">
        <v>29</v>
      </c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M41" s="31">
        <f>(M26+M34+M39)*M40</f>
        <v>0</v>
      </c>
      <c r="N41" s="147"/>
      <c r="P41"/>
      <c r="Q41"/>
      <c r="R41"/>
    </row>
    <row r="42" spans="1:18" s="1" customFormat="1" ht="33" customHeight="1" thickTop="1" x14ac:dyDescent="0.4">
      <c r="A42" s="32" t="s">
        <v>30</v>
      </c>
      <c r="B42" s="212"/>
      <c r="C42" s="213"/>
      <c r="D42" s="213"/>
      <c r="E42" s="213"/>
      <c r="F42" s="213"/>
      <c r="G42" s="213"/>
      <c r="H42" s="213"/>
      <c r="I42" s="213"/>
      <c r="J42" s="213"/>
      <c r="K42" s="213"/>
      <c r="L42" s="214"/>
      <c r="M42" s="33">
        <f>SUM(M26,M34,M41,M39)</f>
        <v>4592488</v>
      </c>
      <c r="N42" s="147"/>
      <c r="P42"/>
      <c r="Q42"/>
      <c r="R42"/>
    </row>
    <row r="43" spans="1:18" s="1" customFormat="1" ht="23.25" customHeight="1" x14ac:dyDescent="0.4">
      <c r="A43" s="81" t="s">
        <v>31</v>
      </c>
      <c r="B43" s="202" t="s">
        <v>74</v>
      </c>
      <c r="C43" s="202"/>
      <c r="D43" s="202"/>
      <c r="E43" s="202"/>
      <c r="F43" s="202"/>
      <c r="G43" s="202"/>
      <c r="H43" s="202"/>
      <c r="I43" s="202"/>
      <c r="J43" s="202"/>
      <c r="K43" s="202"/>
      <c r="L43" s="203"/>
      <c r="M43" s="26">
        <f>((M26-(M13+M14)+M41+M34)*0.1)</f>
        <v>410408.80000000005</v>
      </c>
      <c r="N43" s="147"/>
      <c r="P43"/>
      <c r="Q43"/>
      <c r="R43"/>
    </row>
    <row r="44" spans="1:18" s="1" customFormat="1" ht="33" customHeight="1" x14ac:dyDescent="0.4">
      <c r="A44" s="34" t="s">
        <v>32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6">
        <f>SUM(M42:M43)</f>
        <v>5002896.8</v>
      </c>
      <c r="N44" s="147"/>
      <c r="P44"/>
      <c r="Q44"/>
      <c r="R44"/>
    </row>
  </sheetData>
  <mergeCells count="37">
    <mergeCell ref="A1:J1"/>
    <mergeCell ref="A2:M3"/>
    <mergeCell ref="A4:B4"/>
    <mergeCell ref="E7:J7"/>
    <mergeCell ref="A13:A26"/>
    <mergeCell ref="B15:C15"/>
    <mergeCell ref="B16:C16"/>
    <mergeCell ref="B17:C17"/>
    <mergeCell ref="B18:C18"/>
    <mergeCell ref="B19:C19"/>
    <mergeCell ref="E8:J8"/>
    <mergeCell ref="E9:J9"/>
    <mergeCell ref="B21:C21"/>
    <mergeCell ref="B32:C32"/>
    <mergeCell ref="B20:C20"/>
    <mergeCell ref="B23:C23"/>
    <mergeCell ref="B24:C24"/>
    <mergeCell ref="B26:L26"/>
    <mergeCell ref="B27:C27"/>
    <mergeCell ref="B28:C28"/>
    <mergeCell ref="B29:C29"/>
    <mergeCell ref="B30:C30"/>
    <mergeCell ref="B31:C31"/>
    <mergeCell ref="B25:C25"/>
    <mergeCell ref="A35:A39"/>
    <mergeCell ref="B35:C35"/>
    <mergeCell ref="B36:C36"/>
    <mergeCell ref="B39:L39"/>
    <mergeCell ref="A40:A41"/>
    <mergeCell ref="B40:L40"/>
    <mergeCell ref="B41:L41"/>
    <mergeCell ref="B38:C38"/>
    <mergeCell ref="B33:C33"/>
    <mergeCell ref="B42:L42"/>
    <mergeCell ref="B43:L43"/>
    <mergeCell ref="B44:L44"/>
    <mergeCell ref="B34:L3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98C40-6AA2-4AD2-B491-140D5CA018C3}">
  <sheetPr>
    <pageSetUpPr fitToPage="1"/>
  </sheetPr>
  <dimension ref="A1:R44"/>
  <sheetViews>
    <sheetView view="pageBreakPreview" topLeftCell="A18" zoomScale="85" zoomScaleNormal="100" zoomScaleSheetLayoutView="85" zoomScalePageLayoutView="55" workbookViewId="0">
      <selection activeCell="N18" sqref="N1:N1048576"/>
    </sheetView>
  </sheetViews>
  <sheetFormatPr defaultRowHeight="18.75" x14ac:dyDescent="0.4"/>
  <cols>
    <col min="1" max="1" width="6.75" customWidth="1"/>
    <col min="2" max="2" width="23" customWidth="1"/>
    <col min="3" max="3" width="18.125" customWidth="1"/>
    <col min="4" max="4" width="11.25" style="4" customWidth="1"/>
    <col min="5" max="5" width="4.75" style="4" customWidth="1"/>
    <col min="6" max="6" width="2.75" style="5" customWidth="1"/>
    <col min="7" max="7" width="6.875" customWidth="1"/>
    <col min="8" max="8" width="4.625" style="4" customWidth="1"/>
    <col min="9" max="9" width="2.875" style="5" customWidth="1"/>
    <col min="10" max="10" width="8.25" customWidth="1"/>
    <col min="11" max="11" width="9.875" style="4" customWidth="1"/>
    <col min="12" max="12" width="4.875" customWidth="1"/>
    <col min="13" max="13" width="16.25" customWidth="1"/>
    <col min="14" max="14" width="52.625" style="60" customWidth="1"/>
    <col min="15" max="15" width="9.875" style="1" bestFit="1" customWidth="1"/>
  </cols>
  <sheetData>
    <row r="1" spans="1:15" ht="23.25" customHeight="1" x14ac:dyDescent="0.4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60"/>
      <c r="L1" s="1"/>
      <c r="N1"/>
      <c r="O1"/>
    </row>
    <row r="2" spans="1:15" ht="18.75" customHeight="1" x14ac:dyDescent="0.4">
      <c r="A2" s="165" t="s">
        <v>87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5" ht="18.75" customHeight="1" x14ac:dyDescent="0.4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5" ht="19.5" thickBot="1" x14ac:dyDescent="0.45">
      <c r="A4" s="197" t="s">
        <v>0</v>
      </c>
      <c r="B4" s="197"/>
      <c r="C4" s="68">
        <f>M44</f>
        <v>5002896.8</v>
      </c>
      <c r="D4" s="64"/>
      <c r="E4" s="64"/>
      <c r="F4" s="64"/>
      <c r="G4" s="64"/>
      <c r="H4" s="62"/>
      <c r="I4" s="62"/>
      <c r="K4" s="62"/>
      <c r="L4" s="62"/>
      <c r="M4" s="62"/>
    </row>
    <row r="5" spans="1:15" ht="19.5" thickTop="1" x14ac:dyDescent="0.4">
      <c r="A5" s="77" t="s">
        <v>71</v>
      </c>
      <c r="B5" s="77"/>
      <c r="C5" s="78"/>
      <c r="D5" s="64"/>
      <c r="E5" s="64"/>
      <c r="F5" s="64"/>
      <c r="G5" s="64"/>
      <c r="H5" s="62"/>
      <c r="I5" s="62"/>
      <c r="J5" s="62"/>
      <c r="K5" s="62"/>
      <c r="L5" s="62"/>
      <c r="M5" s="62"/>
    </row>
    <row r="6" spans="1:15" x14ac:dyDescent="0.4">
      <c r="A6" s="77"/>
      <c r="B6" s="77"/>
      <c r="C6" s="62" t="s">
        <v>59</v>
      </c>
      <c r="D6" s="64"/>
      <c r="E6" s="64"/>
      <c r="F6" s="64"/>
      <c r="G6" s="62"/>
      <c r="H6" s="60"/>
      <c r="I6" s="1"/>
      <c r="K6"/>
      <c r="N6"/>
      <c r="O6"/>
    </row>
    <row r="7" spans="1:15" x14ac:dyDescent="0.4">
      <c r="A7" s="79"/>
      <c r="B7" s="66" t="s">
        <v>60</v>
      </c>
      <c r="C7" s="93">
        <f>'R8'!C7</f>
        <v>0</v>
      </c>
      <c r="D7" s="65" t="s">
        <v>58</v>
      </c>
      <c r="E7" s="199" t="s">
        <v>80</v>
      </c>
      <c r="F7" s="200"/>
      <c r="G7" s="200"/>
      <c r="H7" s="200"/>
      <c r="I7" s="200"/>
      <c r="J7" s="200"/>
      <c r="K7" s="96">
        <f>'R8'!K7</f>
        <v>0</v>
      </c>
      <c r="L7" s="94" t="s">
        <v>81</v>
      </c>
      <c r="N7"/>
      <c r="O7"/>
    </row>
    <row r="8" spans="1:15" x14ac:dyDescent="0.4">
      <c r="A8" s="79"/>
      <c r="B8" s="66" t="s">
        <v>61</v>
      </c>
      <c r="C8" s="93">
        <f>'R8'!C8</f>
        <v>0</v>
      </c>
      <c r="D8" s="67" t="s">
        <v>58</v>
      </c>
      <c r="E8" s="216" t="s">
        <v>89</v>
      </c>
      <c r="F8" s="217"/>
      <c r="G8" s="217"/>
      <c r="H8" s="217"/>
      <c r="I8" s="217"/>
      <c r="J8" s="217"/>
      <c r="K8" s="125">
        <v>360</v>
      </c>
      <c r="L8" s="126" t="s">
        <v>90</v>
      </c>
      <c r="M8" s="62"/>
    </row>
    <row r="9" spans="1:15" x14ac:dyDescent="0.4">
      <c r="A9" s="79"/>
      <c r="B9" s="66" t="s">
        <v>62</v>
      </c>
      <c r="C9" s="93">
        <f>'R8'!C9</f>
        <v>0</v>
      </c>
      <c r="D9" s="67" t="s">
        <v>58</v>
      </c>
      <c r="E9" s="216" t="s">
        <v>91</v>
      </c>
      <c r="F9" s="217"/>
      <c r="G9" s="217"/>
      <c r="H9" s="217"/>
      <c r="I9" s="217"/>
      <c r="J9" s="217"/>
      <c r="K9" s="125">
        <v>275</v>
      </c>
      <c r="L9" s="126" t="s">
        <v>90</v>
      </c>
      <c r="M9" s="62"/>
    </row>
    <row r="10" spans="1:15" x14ac:dyDescent="0.4">
      <c r="A10" s="79"/>
      <c r="B10" s="66" t="s">
        <v>104</v>
      </c>
      <c r="C10" s="141">
        <v>2039</v>
      </c>
      <c r="D10" s="67" t="s">
        <v>106</v>
      </c>
      <c r="E10" s="129"/>
      <c r="F10" s="129"/>
      <c r="G10" s="129"/>
      <c r="H10" s="129"/>
      <c r="I10" s="129"/>
      <c r="J10" s="129"/>
      <c r="K10" s="138"/>
      <c r="L10" s="140"/>
      <c r="M10" s="62"/>
    </row>
    <row r="11" spans="1:15" x14ac:dyDescent="0.4">
      <c r="A11" s="79"/>
      <c r="B11" s="66" t="s">
        <v>105</v>
      </c>
      <c r="C11" s="141">
        <v>2039</v>
      </c>
      <c r="D11" s="139" t="s">
        <v>106</v>
      </c>
      <c r="E11" s="129"/>
      <c r="F11" s="129"/>
      <c r="G11" s="129"/>
      <c r="H11" s="129"/>
      <c r="I11" s="129"/>
      <c r="J11" s="129"/>
      <c r="K11" s="138"/>
      <c r="L11" s="140"/>
      <c r="M11" s="62"/>
    </row>
    <row r="12" spans="1:15" x14ac:dyDescent="0.4">
      <c r="D12" s="62"/>
      <c r="E12" s="62"/>
      <c r="F12" s="63"/>
      <c r="G12" s="58"/>
      <c r="H12" s="62"/>
      <c r="I12" s="63"/>
      <c r="J12" s="58"/>
      <c r="K12" s="62"/>
      <c r="L12" s="58"/>
      <c r="M12" s="58"/>
      <c r="N12" s="60" t="s">
        <v>51</v>
      </c>
    </row>
    <row r="13" spans="1:15" x14ac:dyDescent="0.4">
      <c r="A13" s="168" t="s">
        <v>1</v>
      </c>
      <c r="B13" s="43" t="s">
        <v>52</v>
      </c>
      <c r="C13" s="42"/>
      <c r="D13" s="97">
        <f>'R8'!D13</f>
        <v>0</v>
      </c>
      <c r="E13" s="41" t="s">
        <v>2</v>
      </c>
      <c r="F13" s="42" t="s">
        <v>3</v>
      </c>
      <c r="G13" s="43">
        <f>K8</f>
        <v>360</v>
      </c>
      <c r="H13" s="44" t="s">
        <v>4</v>
      </c>
      <c r="I13" s="42" t="s">
        <v>3</v>
      </c>
      <c r="J13" s="43">
        <v>2</v>
      </c>
      <c r="K13" s="44" t="s">
        <v>5</v>
      </c>
      <c r="L13" s="54" t="s">
        <v>6</v>
      </c>
      <c r="M13" s="55">
        <f>D13*G13*J13</f>
        <v>0</v>
      </c>
      <c r="N13" s="147" t="str">
        <f>'R8'!N13</f>
        <v>実車時間８時間</v>
      </c>
    </row>
    <row r="14" spans="1:15" x14ac:dyDescent="0.4">
      <c r="A14" s="168"/>
      <c r="B14" s="47" t="s">
        <v>53</v>
      </c>
      <c r="C14" s="46"/>
      <c r="D14" s="98">
        <f>'R8'!D14</f>
        <v>0</v>
      </c>
      <c r="E14" s="45" t="s">
        <v>2</v>
      </c>
      <c r="F14" s="46" t="s">
        <v>3</v>
      </c>
      <c r="G14" s="47">
        <f>K8</f>
        <v>360</v>
      </c>
      <c r="H14" s="48" t="s">
        <v>4</v>
      </c>
      <c r="I14" s="46" t="s">
        <v>3</v>
      </c>
      <c r="J14" s="47">
        <v>1</v>
      </c>
      <c r="K14" s="48" t="s">
        <v>5</v>
      </c>
      <c r="L14" s="56" t="s">
        <v>6</v>
      </c>
      <c r="M14" s="57">
        <f>D14*G14*J14</f>
        <v>0</v>
      </c>
      <c r="N14" s="147" t="str">
        <f>'R8'!N14</f>
        <v>１日12時間（運転手出庫～帰庫）</v>
      </c>
    </row>
    <row r="15" spans="1:15" ht="18.75" customHeight="1" x14ac:dyDescent="0.4">
      <c r="A15" s="168"/>
      <c r="B15" s="169" t="s">
        <v>57</v>
      </c>
      <c r="C15" s="170"/>
      <c r="D15" s="6">
        <f>J16</f>
        <v>54107.700000000004</v>
      </c>
      <c r="E15" s="7" t="s">
        <v>7</v>
      </c>
      <c r="F15" s="8" t="s">
        <v>8</v>
      </c>
      <c r="G15" s="9">
        <v>6.2</v>
      </c>
      <c r="H15" s="10" t="s">
        <v>9</v>
      </c>
      <c r="I15" s="8" t="s">
        <v>3</v>
      </c>
      <c r="J15" s="9">
        <v>173.87</v>
      </c>
      <c r="K15" s="11" t="s">
        <v>10</v>
      </c>
      <c r="L15" s="8" t="s">
        <v>11</v>
      </c>
      <c r="M15" s="12">
        <f>ROUNDUP((D15/G15*J15),0)</f>
        <v>1517372</v>
      </c>
      <c r="N15" s="147" t="str">
        <f>'R8'!N15</f>
        <v>始発：つくば湯、最終：つくば湯ｰ筑波山口止</v>
      </c>
    </row>
    <row r="16" spans="1:15" ht="18.75" customHeight="1" x14ac:dyDescent="0.4">
      <c r="A16" s="168"/>
      <c r="B16" s="198" t="s">
        <v>12</v>
      </c>
      <c r="C16" s="195"/>
      <c r="D16" s="6">
        <f>(17.5+17.7)*4*K8+3.9*K9</f>
        <v>51760.500000000007</v>
      </c>
      <c r="E16" s="7" t="s">
        <v>7</v>
      </c>
      <c r="F16" s="13" t="s">
        <v>13</v>
      </c>
      <c r="G16" s="6">
        <f>C8*K8+1.63*4*K8+C9*K9</f>
        <v>2347.1999999999998</v>
      </c>
      <c r="H16" s="7" t="s">
        <v>7</v>
      </c>
      <c r="I16" s="8" t="s">
        <v>11</v>
      </c>
      <c r="J16" s="14">
        <f>D16+G16</f>
        <v>54107.700000000004</v>
      </c>
      <c r="K16" s="7" t="s">
        <v>7</v>
      </c>
      <c r="L16" s="8"/>
      <c r="M16" s="15"/>
      <c r="N16" s="147"/>
      <c r="O16" s="16"/>
    </row>
    <row r="17" spans="1:18" ht="18.75" customHeight="1" x14ac:dyDescent="0.4">
      <c r="A17" s="168"/>
      <c r="B17" s="169" t="s">
        <v>56</v>
      </c>
      <c r="C17" s="170"/>
      <c r="D17" s="6">
        <f>J18</f>
        <v>52448.400000000009</v>
      </c>
      <c r="E17" s="7" t="s">
        <v>7</v>
      </c>
      <c r="F17" s="8" t="s">
        <v>8</v>
      </c>
      <c r="G17" s="9">
        <v>6.2</v>
      </c>
      <c r="H17" s="10" t="s">
        <v>9</v>
      </c>
      <c r="I17" s="8" t="s">
        <v>3</v>
      </c>
      <c r="J17" s="9">
        <f>J15</f>
        <v>173.87</v>
      </c>
      <c r="K17" s="11" t="s">
        <v>10</v>
      </c>
      <c r="L17" s="8" t="s">
        <v>11</v>
      </c>
      <c r="M17" s="12">
        <f>ROUNDUP((D17/G17*J17),0)</f>
        <v>1470840</v>
      </c>
      <c r="N17" s="147" t="str">
        <f>'R8'!N17</f>
        <v>始発：筑波中央病院、最終：つくば湯止</v>
      </c>
    </row>
    <row r="18" spans="1:18" s="1" customFormat="1" ht="18.75" customHeight="1" x14ac:dyDescent="0.4">
      <c r="A18" s="168"/>
      <c r="B18" s="198" t="s">
        <v>12</v>
      </c>
      <c r="C18" s="195"/>
      <c r="D18" s="6">
        <f>(17.5+17.7)*4*K8</f>
        <v>50688.000000000007</v>
      </c>
      <c r="E18" s="7" t="s">
        <v>7</v>
      </c>
      <c r="F18" s="13" t="s">
        <v>13</v>
      </c>
      <c r="G18" s="6">
        <f>C7*K8+1.63*3*K8+C8*K8</f>
        <v>1760.3999999999999</v>
      </c>
      <c r="H18" s="7" t="s">
        <v>7</v>
      </c>
      <c r="I18" s="8" t="s">
        <v>11</v>
      </c>
      <c r="J18" s="14">
        <f>D18+G18</f>
        <v>52448.400000000009</v>
      </c>
      <c r="K18" s="7" t="s">
        <v>7</v>
      </c>
      <c r="L18" s="8"/>
      <c r="M18" s="15"/>
      <c r="N18" s="147"/>
      <c r="P18"/>
      <c r="Q18"/>
      <c r="R18"/>
    </row>
    <row r="19" spans="1:18" s="1" customFormat="1" ht="18.75" customHeight="1" x14ac:dyDescent="0.4">
      <c r="A19" s="168"/>
      <c r="B19" s="169" t="s">
        <v>14</v>
      </c>
      <c r="C19" s="170"/>
      <c r="D19" s="6">
        <f>'R8'!D19</f>
        <v>20990</v>
      </c>
      <c r="E19" s="7" t="s">
        <v>15</v>
      </c>
      <c r="F19" s="8" t="s">
        <v>3</v>
      </c>
      <c r="G19" s="9">
        <f>'R8'!G19</f>
        <v>3</v>
      </c>
      <c r="H19" s="17" t="s">
        <v>16</v>
      </c>
      <c r="I19" s="8" t="s">
        <v>3</v>
      </c>
      <c r="J19" s="9">
        <f>'R8'!J19</f>
        <v>4</v>
      </c>
      <c r="K19" s="18" t="s">
        <v>17</v>
      </c>
      <c r="L19" s="8" t="s">
        <v>11</v>
      </c>
      <c r="M19" s="19">
        <f>D19*G19*J19</f>
        <v>251880</v>
      </c>
      <c r="N19" s="147" t="str">
        <f>'R8'!N19</f>
        <v>法定点検（点検・オイル・エレメント交換）</v>
      </c>
      <c r="P19"/>
      <c r="Q19"/>
      <c r="R19"/>
    </row>
    <row r="20" spans="1:18" s="1" customFormat="1" ht="18.75" customHeight="1" x14ac:dyDescent="0.4">
      <c r="A20" s="168"/>
      <c r="B20" s="162" t="s">
        <v>18</v>
      </c>
      <c r="C20" s="163"/>
      <c r="D20" s="6">
        <f>'R8'!D20</f>
        <v>0</v>
      </c>
      <c r="E20" s="7" t="s">
        <v>19</v>
      </c>
      <c r="F20" s="8" t="s">
        <v>3</v>
      </c>
      <c r="G20" s="9">
        <f>'R8'!G20</f>
        <v>4</v>
      </c>
      <c r="H20" s="18" t="s">
        <v>17</v>
      </c>
      <c r="I20" s="8"/>
      <c r="J20" s="9"/>
      <c r="K20" s="22"/>
      <c r="L20" s="8" t="s">
        <v>11</v>
      </c>
      <c r="M20" s="23">
        <f>ROUNDUP(D20*G20,0)</f>
        <v>0</v>
      </c>
      <c r="N20" s="147" t="str">
        <f>'R8'!N20</f>
        <v>点検・車検費用を除いた修理費用（走行予定距離で算出すること）</v>
      </c>
      <c r="P20"/>
      <c r="Q20"/>
      <c r="R20"/>
    </row>
    <row r="21" spans="1:18" s="1" customFormat="1" ht="18.75" customHeight="1" x14ac:dyDescent="0.4">
      <c r="A21" s="168"/>
      <c r="B21" s="162" t="s">
        <v>107</v>
      </c>
      <c r="C21" s="163"/>
      <c r="D21" s="6">
        <f>'R8'!D21</f>
        <v>0</v>
      </c>
      <c r="E21" s="7" t="s">
        <v>106</v>
      </c>
      <c r="F21" s="8" t="s">
        <v>3</v>
      </c>
      <c r="G21" s="9">
        <f>'R8'!G21</f>
        <v>3</v>
      </c>
      <c r="H21" s="18" t="s">
        <v>17</v>
      </c>
      <c r="I21" s="8"/>
      <c r="J21" s="21"/>
      <c r="K21" s="22"/>
      <c r="L21" s="8" t="s">
        <v>11</v>
      </c>
      <c r="M21" s="23">
        <f>ROUNDUP(D21*G21,0)</f>
        <v>0</v>
      </c>
      <c r="N21" s="148"/>
      <c r="P21"/>
      <c r="Q21"/>
      <c r="R21"/>
    </row>
    <row r="22" spans="1:18" s="1" customFormat="1" ht="18.75" customHeight="1" x14ac:dyDescent="0.4">
      <c r="A22" s="168"/>
      <c r="B22" s="135" t="s">
        <v>109</v>
      </c>
      <c r="C22" s="136"/>
      <c r="D22" s="6">
        <f>'R8'!D22</f>
        <v>0</v>
      </c>
      <c r="E22" s="7" t="s">
        <v>15</v>
      </c>
      <c r="F22" s="8" t="s">
        <v>3</v>
      </c>
      <c r="G22" s="9">
        <f>'R8'!G22</f>
        <v>3</v>
      </c>
      <c r="H22" s="18" t="s">
        <v>17</v>
      </c>
      <c r="I22" s="8"/>
      <c r="J22" s="21"/>
      <c r="K22" s="22"/>
      <c r="L22" s="8" t="s">
        <v>11</v>
      </c>
      <c r="M22" s="23">
        <f>ROUNDUP(D22*G22,0)</f>
        <v>0</v>
      </c>
      <c r="N22" s="148" t="s">
        <v>108</v>
      </c>
      <c r="P22"/>
      <c r="Q22"/>
      <c r="R22"/>
    </row>
    <row r="23" spans="1:18" s="1" customFormat="1" ht="18.75" customHeight="1" x14ac:dyDescent="0.4">
      <c r="A23" s="168"/>
      <c r="B23" s="162" t="s">
        <v>65</v>
      </c>
      <c r="C23" s="163"/>
      <c r="D23" s="6">
        <f>'R8'!D23</f>
        <v>165179</v>
      </c>
      <c r="E23" s="7" t="s">
        <v>19</v>
      </c>
      <c r="F23" s="8" t="s">
        <v>3</v>
      </c>
      <c r="G23" s="9">
        <f>'R8'!G23</f>
        <v>4</v>
      </c>
      <c r="H23" s="18" t="s">
        <v>17</v>
      </c>
      <c r="I23" s="8"/>
      <c r="J23" s="9"/>
      <c r="K23" s="22"/>
      <c r="L23" s="8" t="s">
        <v>11</v>
      </c>
      <c r="M23" s="23">
        <f>ROUNDUP(D23*G23,0)</f>
        <v>660716</v>
      </c>
      <c r="N23" s="147" t="str">
        <f>'R8'!N23</f>
        <v>非課税対象費用を除いた費用</v>
      </c>
      <c r="P23"/>
      <c r="Q23"/>
      <c r="R23"/>
    </row>
    <row r="24" spans="1:18" s="1" customFormat="1" ht="18.75" customHeight="1" x14ac:dyDescent="0.4">
      <c r="A24" s="168"/>
      <c r="B24" s="194" t="s">
        <v>66</v>
      </c>
      <c r="C24" s="195"/>
      <c r="D24" s="6">
        <f>'R8'!D24</f>
        <v>203280</v>
      </c>
      <c r="E24" s="7" t="s">
        <v>19</v>
      </c>
      <c r="F24" s="8" t="s">
        <v>3</v>
      </c>
      <c r="G24" s="9">
        <f>'R8'!G24</f>
        <v>1</v>
      </c>
      <c r="H24" s="18" t="s">
        <v>20</v>
      </c>
      <c r="I24" s="8"/>
      <c r="J24" s="9"/>
      <c r="K24" s="22"/>
      <c r="L24" s="8" t="s">
        <v>11</v>
      </c>
      <c r="M24" s="23">
        <f>ROUNDUP(D24*G24,0)</f>
        <v>203280</v>
      </c>
      <c r="N24" s="147"/>
      <c r="P24"/>
      <c r="Q24"/>
      <c r="R24"/>
    </row>
    <row r="25" spans="1:18" s="1" customFormat="1" ht="18.75" customHeight="1" x14ac:dyDescent="0.4">
      <c r="A25" s="168"/>
      <c r="B25" s="162" t="s">
        <v>121</v>
      </c>
      <c r="C25" s="172"/>
      <c r="D25" s="76"/>
      <c r="E25" s="69" t="s">
        <v>19</v>
      </c>
      <c r="F25" s="70" t="s">
        <v>3</v>
      </c>
      <c r="G25" s="157"/>
      <c r="H25" s="74"/>
      <c r="I25" s="49" t="s">
        <v>3</v>
      </c>
      <c r="J25" s="157"/>
      <c r="K25" s="150"/>
      <c r="L25" s="151" t="s">
        <v>11</v>
      </c>
      <c r="M25" s="75">
        <f>D25*G25*J25</f>
        <v>0</v>
      </c>
      <c r="N25" s="147"/>
      <c r="P25"/>
      <c r="Q25"/>
      <c r="R25"/>
    </row>
    <row r="26" spans="1:18" s="1" customFormat="1" x14ac:dyDescent="0.4">
      <c r="A26" s="168"/>
      <c r="B26" s="204" t="s">
        <v>21</v>
      </c>
      <c r="C26" s="205"/>
      <c r="D26" s="205"/>
      <c r="E26" s="205"/>
      <c r="F26" s="205"/>
      <c r="G26" s="205"/>
      <c r="H26" s="205"/>
      <c r="I26" s="205"/>
      <c r="J26" s="205"/>
      <c r="K26" s="205"/>
      <c r="L26" s="206"/>
      <c r="M26" s="26">
        <f>SUM(M13:M25)</f>
        <v>4104088</v>
      </c>
      <c r="N26" s="147"/>
      <c r="P26"/>
      <c r="Q26"/>
      <c r="R26"/>
    </row>
    <row r="27" spans="1:18" s="1" customFormat="1" x14ac:dyDescent="0.4">
      <c r="A27" s="71" t="s">
        <v>22</v>
      </c>
      <c r="B27" s="162" t="s">
        <v>44</v>
      </c>
      <c r="C27" s="172"/>
      <c r="D27" s="95">
        <f>'R8'!D27</f>
        <v>0</v>
      </c>
      <c r="E27" s="69" t="s">
        <v>19</v>
      </c>
      <c r="F27" s="70" t="s">
        <v>3</v>
      </c>
      <c r="G27" s="25">
        <f>'R8'!G27</f>
        <v>1</v>
      </c>
      <c r="H27" s="74" t="s">
        <v>16</v>
      </c>
      <c r="I27" s="49" t="s">
        <v>3</v>
      </c>
      <c r="J27" s="25">
        <f>'R8'!J27</f>
        <v>5</v>
      </c>
      <c r="K27" s="24" t="s">
        <v>70</v>
      </c>
      <c r="L27" s="51" t="s">
        <v>11</v>
      </c>
      <c r="M27" s="75">
        <f>D27*G27*J27</f>
        <v>0</v>
      </c>
      <c r="N27" s="147" t="str">
        <f>'R8'!N27</f>
        <v>運転手３人、運行管理者２人（年１回程度）</v>
      </c>
      <c r="P27"/>
      <c r="Q27"/>
      <c r="R27"/>
    </row>
    <row r="28" spans="1:18" s="1" customFormat="1" x14ac:dyDescent="0.4">
      <c r="A28" s="71"/>
      <c r="B28" s="162" t="s">
        <v>43</v>
      </c>
      <c r="C28" s="172"/>
      <c r="D28" s="95">
        <f>'R8'!D28</f>
        <v>0</v>
      </c>
      <c r="E28" s="69" t="s">
        <v>19</v>
      </c>
      <c r="F28" s="70" t="s">
        <v>3</v>
      </c>
      <c r="G28" s="25">
        <f>'R8'!G28</f>
        <v>1</v>
      </c>
      <c r="H28" s="74" t="s">
        <v>20</v>
      </c>
      <c r="I28" s="49"/>
      <c r="J28" s="25"/>
      <c r="K28" s="24"/>
      <c r="L28" s="51" t="s">
        <v>11</v>
      </c>
      <c r="M28" s="75">
        <f>D28*G28</f>
        <v>0</v>
      </c>
      <c r="N28" s="147" t="str">
        <f>'R8'!N28</f>
        <v>回数券80冊、乗継券30枚を印刷すること。</v>
      </c>
      <c r="P28"/>
      <c r="Q28"/>
      <c r="R28"/>
    </row>
    <row r="29" spans="1:18" s="1" customFormat="1" x14ac:dyDescent="0.4">
      <c r="A29" s="71"/>
      <c r="B29" s="162" t="s">
        <v>45</v>
      </c>
      <c r="C29" s="172"/>
      <c r="D29" s="95">
        <f>'R8'!D29</f>
        <v>0</v>
      </c>
      <c r="E29" s="69" t="s">
        <v>19</v>
      </c>
      <c r="F29" s="70" t="s">
        <v>3</v>
      </c>
      <c r="G29" s="25">
        <f>'R8'!G29</f>
        <v>24</v>
      </c>
      <c r="H29" s="74" t="s">
        <v>16</v>
      </c>
      <c r="I29" s="49" t="s">
        <v>3</v>
      </c>
      <c r="J29" s="25">
        <f>'R8'!J29</f>
        <v>2</v>
      </c>
      <c r="K29" s="24" t="s">
        <v>16</v>
      </c>
      <c r="L29" s="51" t="s">
        <v>11</v>
      </c>
      <c r="M29" s="75">
        <f>D29*G29*J29</f>
        <v>0</v>
      </c>
      <c r="N29" s="147" t="str">
        <f>'R8'!N29</f>
        <v>営業所～市役所往復分（月２回程度×往復分×１名）を見込むこと。</v>
      </c>
      <c r="P29"/>
      <c r="Q29"/>
      <c r="R29"/>
    </row>
    <row r="30" spans="1:18" s="1" customFormat="1" x14ac:dyDescent="0.4">
      <c r="A30" s="71"/>
      <c r="B30" s="162" t="s">
        <v>86</v>
      </c>
      <c r="C30" s="172"/>
      <c r="D30" s="95">
        <f>'R8'!D30</f>
        <v>0</v>
      </c>
      <c r="E30" s="69" t="s">
        <v>19</v>
      </c>
      <c r="F30" s="70" t="s">
        <v>3</v>
      </c>
      <c r="G30" s="25">
        <f>'R8'!G30</f>
        <v>1</v>
      </c>
      <c r="H30" s="74" t="s">
        <v>16</v>
      </c>
      <c r="I30" s="49"/>
      <c r="J30" s="25"/>
      <c r="K30" s="74"/>
      <c r="L30" s="51" t="s">
        <v>11</v>
      </c>
      <c r="M30" s="75">
        <f>D30*G30</f>
        <v>0</v>
      </c>
      <c r="N30" s="147" t="str">
        <f>'R8'!N30</f>
        <v>運行に要する消耗品のほか、日報管理、月次実績作成等も含む</v>
      </c>
      <c r="P30"/>
      <c r="Q30"/>
      <c r="R30"/>
    </row>
    <row r="31" spans="1:18" s="1" customFormat="1" x14ac:dyDescent="0.4">
      <c r="A31" s="71"/>
      <c r="B31" s="162" t="s">
        <v>67</v>
      </c>
      <c r="C31" s="172"/>
      <c r="D31" s="95">
        <f>'R8'!D31</f>
        <v>0</v>
      </c>
      <c r="E31" s="69" t="s">
        <v>19</v>
      </c>
      <c r="F31" s="70" t="s">
        <v>3</v>
      </c>
      <c r="G31" s="25">
        <f>'R8'!G31</f>
        <v>1</v>
      </c>
      <c r="H31" s="74" t="s">
        <v>72</v>
      </c>
      <c r="I31" s="49" t="s">
        <v>3</v>
      </c>
      <c r="J31" s="20">
        <f>'R8'!J31</f>
        <v>0</v>
      </c>
      <c r="K31" s="24"/>
      <c r="L31" s="51" t="s">
        <v>11</v>
      </c>
      <c r="M31" s="75">
        <f>D31*G31</f>
        <v>0</v>
      </c>
      <c r="N31" s="147" t="str">
        <f>'R8'!N31</f>
        <v>バス停作業に係る費用（作業バス停64か所×年間５回程度）</v>
      </c>
      <c r="P31"/>
      <c r="Q31"/>
      <c r="R31"/>
    </row>
    <row r="32" spans="1:18" s="1" customFormat="1" x14ac:dyDescent="0.4">
      <c r="A32" s="71"/>
      <c r="B32" s="162" t="s">
        <v>46</v>
      </c>
      <c r="C32" s="172"/>
      <c r="D32" s="95">
        <f>'R8'!D32</f>
        <v>0</v>
      </c>
      <c r="E32" s="69" t="s">
        <v>19</v>
      </c>
      <c r="F32" s="70" t="s">
        <v>3</v>
      </c>
      <c r="G32" s="25">
        <v>3</v>
      </c>
      <c r="H32" s="74" t="s">
        <v>69</v>
      </c>
      <c r="I32" s="49" t="s">
        <v>84</v>
      </c>
      <c r="J32" s="25">
        <v>12</v>
      </c>
      <c r="K32" s="24" t="s">
        <v>85</v>
      </c>
      <c r="L32" s="51" t="s">
        <v>11</v>
      </c>
      <c r="M32" s="75">
        <f>D32*G32*J32</f>
        <v>0</v>
      </c>
      <c r="N32" s="147" t="str">
        <f>'R8'!N32</f>
        <v>営業所、1号車及び２号車分の携帯電話使用料を見込むこと。</v>
      </c>
      <c r="P32"/>
      <c r="Q32"/>
      <c r="R32"/>
    </row>
    <row r="33" spans="1:18" s="1" customFormat="1" x14ac:dyDescent="0.4">
      <c r="A33" s="71"/>
      <c r="B33" s="162" t="s">
        <v>119</v>
      </c>
      <c r="C33" s="172"/>
      <c r="D33" s="76"/>
      <c r="E33" s="69" t="s">
        <v>19</v>
      </c>
      <c r="F33" s="70" t="s">
        <v>3</v>
      </c>
      <c r="G33" s="157"/>
      <c r="H33" s="74"/>
      <c r="I33" s="49" t="s">
        <v>3</v>
      </c>
      <c r="J33" s="157"/>
      <c r="K33" s="150"/>
      <c r="L33" s="151" t="s">
        <v>11</v>
      </c>
      <c r="M33" s="75">
        <f>D33*G33*J33</f>
        <v>0</v>
      </c>
      <c r="N33" s="147"/>
      <c r="P33"/>
      <c r="Q33"/>
      <c r="R33"/>
    </row>
    <row r="34" spans="1:18" s="1" customFormat="1" x14ac:dyDescent="0.4">
      <c r="A34" s="72"/>
      <c r="B34" s="204" t="s">
        <v>23</v>
      </c>
      <c r="C34" s="205"/>
      <c r="D34" s="205"/>
      <c r="E34" s="205"/>
      <c r="F34" s="205"/>
      <c r="G34" s="205"/>
      <c r="H34" s="205"/>
      <c r="I34" s="205"/>
      <c r="J34" s="205"/>
      <c r="K34" s="205"/>
      <c r="L34" s="206"/>
      <c r="M34" s="26">
        <f>SUM(M27:M33)</f>
        <v>0</v>
      </c>
      <c r="N34" s="147"/>
      <c r="P34"/>
      <c r="Q34"/>
      <c r="R34"/>
    </row>
    <row r="35" spans="1:18" s="1" customFormat="1" ht="18" customHeight="1" x14ac:dyDescent="0.4">
      <c r="A35" s="207" t="s">
        <v>97</v>
      </c>
      <c r="B35" s="162" t="s">
        <v>25</v>
      </c>
      <c r="C35" s="163"/>
      <c r="D35" s="6">
        <f>'R8'!D35</f>
        <v>0</v>
      </c>
      <c r="E35" s="7" t="s">
        <v>19</v>
      </c>
      <c r="F35" s="8" t="s">
        <v>3</v>
      </c>
      <c r="G35" s="9">
        <f>'R8'!G35</f>
        <v>2</v>
      </c>
      <c r="H35" s="18" t="s">
        <v>17</v>
      </c>
      <c r="I35" s="8" t="s">
        <v>3</v>
      </c>
      <c r="J35" s="9">
        <f>'R8'!J35</f>
        <v>1</v>
      </c>
      <c r="K35" s="11" t="s">
        <v>68</v>
      </c>
      <c r="L35" s="8" t="s">
        <v>11</v>
      </c>
      <c r="M35" s="23">
        <f>ROUNDUP(D35*G35*J35,0)</f>
        <v>0</v>
      </c>
      <c r="N35" s="147" t="str">
        <f>'R8'!N35</f>
        <v>対人・対物無制限以上の保険に加入すること。</v>
      </c>
      <c r="P35"/>
      <c r="Q35"/>
      <c r="R35"/>
    </row>
    <row r="36" spans="1:18" s="1" customFormat="1" ht="18" customHeight="1" x14ac:dyDescent="0.4">
      <c r="A36" s="208"/>
      <c r="B36" s="162" t="s">
        <v>26</v>
      </c>
      <c r="C36" s="163"/>
      <c r="D36" s="6">
        <f>'R8'!D36</f>
        <v>0</v>
      </c>
      <c r="E36" s="7" t="s">
        <v>19</v>
      </c>
      <c r="F36" s="8" t="s">
        <v>3</v>
      </c>
      <c r="G36" s="9">
        <f>'R8'!G36</f>
        <v>2</v>
      </c>
      <c r="H36" s="18" t="s">
        <v>17</v>
      </c>
      <c r="I36" s="8" t="s">
        <v>3</v>
      </c>
      <c r="J36" s="9">
        <f>'R8'!J36</f>
        <v>1</v>
      </c>
      <c r="K36" s="11" t="s">
        <v>68</v>
      </c>
      <c r="L36" s="8" t="s">
        <v>11</v>
      </c>
      <c r="M36" s="23">
        <f>ROUNDUP(D36*G36*J36,0)</f>
        <v>0</v>
      </c>
      <c r="N36" s="147" t="str">
        <f>'R8'!N36</f>
        <v>対人・対物無制限以上の保険に加入すること。</v>
      </c>
      <c r="P36"/>
      <c r="Q36"/>
      <c r="R36"/>
    </row>
    <row r="37" spans="1:18" s="1" customFormat="1" ht="18" customHeight="1" x14ac:dyDescent="0.4">
      <c r="A37" s="208"/>
      <c r="B37" s="27" t="s">
        <v>98</v>
      </c>
      <c r="C37" s="28"/>
      <c r="D37" s="6">
        <f>'R8'!D37</f>
        <v>77100</v>
      </c>
      <c r="E37" s="7" t="s">
        <v>19</v>
      </c>
      <c r="F37" s="8" t="s">
        <v>3</v>
      </c>
      <c r="G37" s="9">
        <f>'R8'!G37</f>
        <v>4</v>
      </c>
      <c r="H37" s="29" t="s">
        <v>17</v>
      </c>
      <c r="I37" s="8" t="s">
        <v>3</v>
      </c>
      <c r="J37" s="9">
        <f>'R8'!J37</f>
        <v>1</v>
      </c>
      <c r="K37" s="18" t="s">
        <v>68</v>
      </c>
      <c r="L37" s="8" t="s">
        <v>11</v>
      </c>
      <c r="M37" s="23">
        <f>ROUNDUP(D37*G37,0)</f>
        <v>308400</v>
      </c>
      <c r="N37" s="147"/>
      <c r="P37"/>
      <c r="Q37"/>
      <c r="R37"/>
    </row>
    <row r="38" spans="1:18" s="1" customFormat="1" ht="18" customHeight="1" x14ac:dyDescent="0.4">
      <c r="A38" s="208"/>
      <c r="B38" s="162" t="s">
        <v>99</v>
      </c>
      <c r="C38" s="172"/>
      <c r="D38" s="6">
        <f>'R8'!D38</f>
        <v>45000</v>
      </c>
      <c r="E38" s="7" t="s">
        <v>19</v>
      </c>
      <c r="F38" s="8" t="s">
        <v>3</v>
      </c>
      <c r="G38" s="9">
        <f>'R8'!G38</f>
        <v>4</v>
      </c>
      <c r="H38" s="29" t="s">
        <v>17</v>
      </c>
      <c r="I38" s="8" t="s">
        <v>3</v>
      </c>
      <c r="J38" s="9">
        <f>'R8'!J38</f>
        <v>1</v>
      </c>
      <c r="K38" s="18" t="s">
        <v>68</v>
      </c>
      <c r="L38" s="8" t="s">
        <v>11</v>
      </c>
      <c r="M38" s="23">
        <f>ROUNDUP(D38*G38,0)</f>
        <v>180000</v>
      </c>
      <c r="N38" s="147"/>
      <c r="P38"/>
      <c r="Q38"/>
      <c r="R38"/>
    </row>
    <row r="39" spans="1:18" s="1" customFormat="1" ht="18" customHeight="1" x14ac:dyDescent="0.4">
      <c r="A39" s="208"/>
      <c r="B39" s="209" t="s">
        <v>73</v>
      </c>
      <c r="C39" s="210"/>
      <c r="D39" s="210"/>
      <c r="E39" s="210"/>
      <c r="F39" s="210"/>
      <c r="G39" s="210"/>
      <c r="H39" s="210"/>
      <c r="I39" s="210"/>
      <c r="J39" s="210"/>
      <c r="K39" s="210"/>
      <c r="L39" s="211"/>
      <c r="M39" s="30">
        <f>SUM(M35:M38)</f>
        <v>488400</v>
      </c>
      <c r="N39" s="147"/>
      <c r="P39"/>
      <c r="Q39"/>
      <c r="R39"/>
    </row>
    <row r="40" spans="1:18" s="1" customFormat="1" ht="19.5" customHeight="1" x14ac:dyDescent="0.4">
      <c r="A40" s="173" t="s">
        <v>28</v>
      </c>
      <c r="B40" s="201" t="s">
        <v>75</v>
      </c>
      <c r="C40" s="202"/>
      <c r="D40" s="202"/>
      <c r="E40" s="202"/>
      <c r="F40" s="202"/>
      <c r="G40" s="202"/>
      <c r="H40" s="202"/>
      <c r="I40" s="202"/>
      <c r="J40" s="202"/>
      <c r="K40" s="202"/>
      <c r="L40" s="203"/>
      <c r="M40" s="99">
        <f>'R8'!M40</f>
        <v>0</v>
      </c>
      <c r="N40" s="147"/>
      <c r="P40"/>
      <c r="Q40"/>
      <c r="R40"/>
    </row>
    <row r="41" spans="1:18" s="1" customFormat="1" ht="18" customHeight="1" thickBot="1" x14ac:dyDescent="0.45">
      <c r="A41" s="174"/>
      <c r="B41" s="204" t="s">
        <v>29</v>
      </c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M41" s="31">
        <f>(M26+M34+M39)*M40</f>
        <v>0</v>
      </c>
      <c r="N41" s="147"/>
      <c r="P41"/>
      <c r="Q41"/>
      <c r="R41"/>
    </row>
    <row r="42" spans="1:18" s="1" customFormat="1" ht="33" customHeight="1" thickTop="1" x14ac:dyDescent="0.4">
      <c r="A42" s="32" t="s">
        <v>30</v>
      </c>
      <c r="B42" s="212"/>
      <c r="C42" s="213"/>
      <c r="D42" s="213"/>
      <c r="E42" s="213"/>
      <c r="F42" s="213"/>
      <c r="G42" s="213"/>
      <c r="H42" s="213"/>
      <c r="I42" s="213"/>
      <c r="J42" s="213"/>
      <c r="K42" s="213"/>
      <c r="L42" s="214"/>
      <c r="M42" s="33">
        <f>SUM(M26,M34,M41,M39)</f>
        <v>4592488</v>
      </c>
      <c r="N42" s="147"/>
      <c r="P42"/>
      <c r="Q42"/>
      <c r="R42"/>
    </row>
    <row r="43" spans="1:18" s="1" customFormat="1" ht="23.25" customHeight="1" x14ac:dyDescent="0.4">
      <c r="A43" s="81" t="s">
        <v>31</v>
      </c>
      <c r="B43" s="202" t="s">
        <v>74</v>
      </c>
      <c r="C43" s="202"/>
      <c r="D43" s="202"/>
      <c r="E43" s="202"/>
      <c r="F43" s="202"/>
      <c r="G43" s="202"/>
      <c r="H43" s="202"/>
      <c r="I43" s="202"/>
      <c r="J43" s="202"/>
      <c r="K43" s="202"/>
      <c r="L43" s="203"/>
      <c r="M43" s="26">
        <f>((M26-(M13+M14)+M41+M34)*0.1)</f>
        <v>410408.80000000005</v>
      </c>
      <c r="N43" s="147"/>
      <c r="P43"/>
      <c r="Q43"/>
      <c r="R43"/>
    </row>
    <row r="44" spans="1:18" s="1" customFormat="1" ht="33" customHeight="1" x14ac:dyDescent="0.4">
      <c r="A44" s="34" t="s">
        <v>32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6">
        <f>SUM(M42:M43)</f>
        <v>5002896.8</v>
      </c>
      <c r="N44" s="147"/>
      <c r="P44"/>
      <c r="Q44"/>
      <c r="R44"/>
    </row>
  </sheetData>
  <mergeCells count="37">
    <mergeCell ref="A1:J1"/>
    <mergeCell ref="A2:M3"/>
    <mergeCell ref="A4:B4"/>
    <mergeCell ref="E7:J7"/>
    <mergeCell ref="A13:A26"/>
    <mergeCell ref="B15:C15"/>
    <mergeCell ref="B16:C16"/>
    <mergeCell ref="B17:C17"/>
    <mergeCell ref="B18:C18"/>
    <mergeCell ref="B19:C19"/>
    <mergeCell ref="E8:J8"/>
    <mergeCell ref="E9:J9"/>
    <mergeCell ref="B21:C21"/>
    <mergeCell ref="B32:C32"/>
    <mergeCell ref="B20:C20"/>
    <mergeCell ref="B23:C23"/>
    <mergeCell ref="B24:C24"/>
    <mergeCell ref="B26:L26"/>
    <mergeCell ref="B27:C27"/>
    <mergeCell ref="B28:C28"/>
    <mergeCell ref="B29:C29"/>
    <mergeCell ref="B30:C30"/>
    <mergeCell ref="B31:C31"/>
    <mergeCell ref="B25:C25"/>
    <mergeCell ref="A35:A39"/>
    <mergeCell ref="B35:C35"/>
    <mergeCell ref="B36:C36"/>
    <mergeCell ref="B39:L39"/>
    <mergeCell ref="A40:A41"/>
    <mergeCell ref="B40:L40"/>
    <mergeCell ref="B41:L41"/>
    <mergeCell ref="B38:C38"/>
    <mergeCell ref="B33:C33"/>
    <mergeCell ref="B42:L42"/>
    <mergeCell ref="B43:L43"/>
    <mergeCell ref="B44:L44"/>
    <mergeCell ref="B34:L3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040A-5312-4AFD-8058-720A5341435B}">
  <sheetPr>
    <pageSetUpPr fitToPage="1"/>
  </sheetPr>
  <dimension ref="A1:R44"/>
  <sheetViews>
    <sheetView view="pageBreakPreview" zoomScale="85" zoomScaleNormal="100" zoomScaleSheetLayoutView="85" zoomScalePageLayoutView="55" workbookViewId="0">
      <selection activeCell="N6" sqref="N6"/>
    </sheetView>
  </sheetViews>
  <sheetFormatPr defaultRowHeight="18.75" x14ac:dyDescent="0.4"/>
  <cols>
    <col min="1" max="1" width="6.75" customWidth="1"/>
    <col min="2" max="2" width="23" customWidth="1"/>
    <col min="3" max="3" width="18.125" customWidth="1"/>
    <col min="4" max="4" width="11.25" style="4" customWidth="1"/>
    <col min="5" max="5" width="4.75" style="4" customWidth="1"/>
    <col min="6" max="6" width="2.75" style="5" customWidth="1"/>
    <col min="7" max="7" width="6.875" customWidth="1"/>
    <col min="8" max="8" width="4.625" style="4" customWidth="1"/>
    <col min="9" max="9" width="2.875" style="5" customWidth="1"/>
    <col min="10" max="10" width="8.25" customWidth="1"/>
    <col min="11" max="11" width="9.875" style="4" customWidth="1"/>
    <col min="12" max="12" width="4.875" customWidth="1"/>
    <col min="13" max="13" width="16.25" customWidth="1"/>
    <col min="14" max="14" width="52.625" style="60" customWidth="1"/>
    <col min="15" max="15" width="9.875" style="1" bestFit="1" customWidth="1"/>
  </cols>
  <sheetData>
    <row r="1" spans="1:15" ht="23.25" customHeight="1" x14ac:dyDescent="0.4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60"/>
      <c r="L1" s="1"/>
      <c r="N1"/>
      <c r="O1"/>
    </row>
    <row r="2" spans="1:15" ht="18.75" customHeight="1" x14ac:dyDescent="0.4">
      <c r="A2" s="165" t="s">
        <v>88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5" ht="18.75" customHeight="1" x14ac:dyDescent="0.4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5" ht="19.5" thickBot="1" x14ac:dyDescent="0.45">
      <c r="A4" s="197" t="s">
        <v>0</v>
      </c>
      <c r="B4" s="197"/>
      <c r="C4" s="68">
        <f>M44</f>
        <v>5002896.8</v>
      </c>
      <c r="D4" s="64"/>
      <c r="E4" s="64"/>
      <c r="F4" s="64"/>
      <c r="G4" s="64"/>
      <c r="H4" s="62"/>
      <c r="I4" s="62"/>
      <c r="K4" s="62"/>
      <c r="L4" s="62"/>
      <c r="M4" s="62"/>
    </row>
    <row r="5" spans="1:15" ht="19.5" thickTop="1" x14ac:dyDescent="0.4">
      <c r="A5" s="77" t="s">
        <v>71</v>
      </c>
      <c r="B5" s="77"/>
      <c r="C5" s="78"/>
      <c r="D5" s="64"/>
      <c r="E5" s="64"/>
      <c r="F5" s="64"/>
      <c r="G5" s="64"/>
      <c r="H5" s="62"/>
      <c r="I5" s="62"/>
      <c r="J5" s="62"/>
      <c r="K5" s="62"/>
      <c r="L5" s="62"/>
      <c r="M5" s="62"/>
    </row>
    <row r="6" spans="1:15" x14ac:dyDescent="0.4">
      <c r="A6" s="77"/>
      <c r="B6" s="77"/>
      <c r="C6" s="62" t="s">
        <v>59</v>
      </c>
      <c r="D6" s="64"/>
      <c r="E6" s="64"/>
      <c r="F6" s="64"/>
      <c r="G6" s="62"/>
      <c r="H6" s="60"/>
      <c r="I6" s="1"/>
      <c r="K6"/>
      <c r="N6"/>
      <c r="O6"/>
    </row>
    <row r="7" spans="1:15" x14ac:dyDescent="0.4">
      <c r="A7" s="79"/>
      <c r="B7" s="66" t="s">
        <v>60</v>
      </c>
      <c r="C7" s="93">
        <f>'R8'!C7</f>
        <v>0</v>
      </c>
      <c r="D7" s="65" t="s">
        <v>58</v>
      </c>
      <c r="E7" s="199" t="s">
        <v>80</v>
      </c>
      <c r="F7" s="200"/>
      <c r="G7" s="200"/>
      <c r="H7" s="200"/>
      <c r="I7" s="200"/>
      <c r="J7" s="200"/>
      <c r="K7" s="96">
        <f>'R8'!K7</f>
        <v>0</v>
      </c>
      <c r="L7" s="94" t="s">
        <v>81</v>
      </c>
      <c r="N7"/>
      <c r="O7"/>
    </row>
    <row r="8" spans="1:15" x14ac:dyDescent="0.4">
      <c r="A8" s="79"/>
      <c r="B8" s="66" t="s">
        <v>61</v>
      </c>
      <c r="C8" s="93">
        <f>'R8'!C8</f>
        <v>0</v>
      </c>
      <c r="D8" s="67" t="s">
        <v>58</v>
      </c>
      <c r="E8" s="216" t="s">
        <v>89</v>
      </c>
      <c r="F8" s="217"/>
      <c r="G8" s="217"/>
      <c r="H8" s="217"/>
      <c r="I8" s="217"/>
      <c r="J8" s="217"/>
      <c r="K8" s="125">
        <v>360</v>
      </c>
      <c r="L8" s="126" t="s">
        <v>90</v>
      </c>
      <c r="M8" s="62"/>
    </row>
    <row r="9" spans="1:15" x14ac:dyDescent="0.4">
      <c r="A9" s="79"/>
      <c r="B9" s="66" t="s">
        <v>62</v>
      </c>
      <c r="C9" s="93">
        <f>'R8'!C9</f>
        <v>0</v>
      </c>
      <c r="D9" s="67" t="s">
        <v>58</v>
      </c>
      <c r="E9" s="216" t="s">
        <v>91</v>
      </c>
      <c r="F9" s="217"/>
      <c r="G9" s="217"/>
      <c r="H9" s="217"/>
      <c r="I9" s="217"/>
      <c r="J9" s="217"/>
      <c r="K9" s="125">
        <v>275</v>
      </c>
      <c r="L9" s="126" t="s">
        <v>90</v>
      </c>
      <c r="M9" s="62"/>
    </row>
    <row r="10" spans="1:15" x14ac:dyDescent="0.4">
      <c r="A10" s="79"/>
      <c r="B10" s="66" t="s">
        <v>104</v>
      </c>
      <c r="C10" s="141">
        <v>2039</v>
      </c>
      <c r="D10" s="67" t="s">
        <v>106</v>
      </c>
      <c r="E10" s="129"/>
      <c r="F10" s="129"/>
      <c r="G10" s="129"/>
      <c r="H10" s="129"/>
      <c r="I10" s="129"/>
      <c r="J10" s="129"/>
      <c r="K10" s="138"/>
      <c r="L10" s="140"/>
      <c r="M10" s="62"/>
    </row>
    <row r="11" spans="1:15" x14ac:dyDescent="0.4">
      <c r="A11" s="79"/>
      <c r="B11" s="66" t="s">
        <v>105</v>
      </c>
      <c r="C11" s="141">
        <v>2039</v>
      </c>
      <c r="D11" s="139" t="s">
        <v>106</v>
      </c>
      <c r="E11" s="129"/>
      <c r="F11" s="129"/>
      <c r="G11" s="129"/>
      <c r="H11" s="129"/>
      <c r="I11" s="129"/>
      <c r="J11" s="129"/>
      <c r="K11" s="138"/>
      <c r="L11" s="140"/>
      <c r="M11" s="62"/>
    </row>
    <row r="12" spans="1:15" x14ac:dyDescent="0.4">
      <c r="D12" s="62"/>
      <c r="E12" s="62"/>
      <c r="F12" s="63"/>
      <c r="G12" s="58"/>
      <c r="H12" s="62"/>
      <c r="I12" s="63"/>
      <c r="J12" s="58"/>
      <c r="K12" s="62"/>
      <c r="L12" s="58"/>
      <c r="M12" s="58"/>
      <c r="N12" s="60" t="s">
        <v>51</v>
      </c>
    </row>
    <row r="13" spans="1:15" x14ac:dyDescent="0.4">
      <c r="A13" s="168" t="s">
        <v>1</v>
      </c>
      <c r="B13" s="43" t="s">
        <v>52</v>
      </c>
      <c r="C13" s="42"/>
      <c r="D13" s="97">
        <f>'R8'!D13</f>
        <v>0</v>
      </c>
      <c r="E13" s="41" t="s">
        <v>2</v>
      </c>
      <c r="F13" s="42" t="s">
        <v>3</v>
      </c>
      <c r="G13" s="43">
        <f>K8</f>
        <v>360</v>
      </c>
      <c r="H13" s="44" t="s">
        <v>4</v>
      </c>
      <c r="I13" s="42" t="s">
        <v>3</v>
      </c>
      <c r="J13" s="43">
        <v>2</v>
      </c>
      <c r="K13" s="44" t="s">
        <v>5</v>
      </c>
      <c r="L13" s="54" t="s">
        <v>6</v>
      </c>
      <c r="M13" s="55">
        <f>D13*G13*J13</f>
        <v>0</v>
      </c>
      <c r="N13" s="146" t="str">
        <f>'R8'!N13</f>
        <v>実車時間８時間</v>
      </c>
    </row>
    <row r="14" spans="1:15" x14ac:dyDescent="0.4">
      <c r="A14" s="168"/>
      <c r="B14" s="47" t="s">
        <v>53</v>
      </c>
      <c r="C14" s="46"/>
      <c r="D14" s="98">
        <f>'R8'!D14</f>
        <v>0</v>
      </c>
      <c r="E14" s="45" t="s">
        <v>2</v>
      </c>
      <c r="F14" s="46" t="s">
        <v>3</v>
      </c>
      <c r="G14" s="47">
        <f>K8</f>
        <v>360</v>
      </c>
      <c r="H14" s="48" t="s">
        <v>4</v>
      </c>
      <c r="I14" s="46" t="s">
        <v>3</v>
      </c>
      <c r="J14" s="47">
        <v>1</v>
      </c>
      <c r="K14" s="48" t="s">
        <v>5</v>
      </c>
      <c r="L14" s="56" t="s">
        <v>6</v>
      </c>
      <c r="M14" s="57">
        <f>D14*G14*J14</f>
        <v>0</v>
      </c>
      <c r="N14" s="146" t="str">
        <f>'R8'!N14</f>
        <v>１日12時間（運転手出庫～帰庫）</v>
      </c>
    </row>
    <row r="15" spans="1:15" ht="18.75" customHeight="1" x14ac:dyDescent="0.4">
      <c r="A15" s="168"/>
      <c r="B15" s="169" t="s">
        <v>57</v>
      </c>
      <c r="C15" s="170"/>
      <c r="D15" s="6">
        <f>J16</f>
        <v>54107.700000000004</v>
      </c>
      <c r="E15" s="7" t="s">
        <v>7</v>
      </c>
      <c r="F15" s="8" t="s">
        <v>8</v>
      </c>
      <c r="G15" s="9">
        <v>6.2</v>
      </c>
      <c r="H15" s="10" t="s">
        <v>9</v>
      </c>
      <c r="I15" s="8" t="s">
        <v>3</v>
      </c>
      <c r="J15" s="9">
        <v>173.87</v>
      </c>
      <c r="K15" s="11" t="s">
        <v>10</v>
      </c>
      <c r="L15" s="8" t="s">
        <v>11</v>
      </c>
      <c r="M15" s="12">
        <f>ROUNDUP((D15/G15*J15),0)</f>
        <v>1517372</v>
      </c>
      <c r="N15" s="147" t="str">
        <f>'R8'!N15</f>
        <v>始発：つくば湯、最終：つくば湯ｰ筑波山口止</v>
      </c>
    </row>
    <row r="16" spans="1:15" ht="18.75" customHeight="1" x14ac:dyDescent="0.4">
      <c r="A16" s="168"/>
      <c r="B16" s="198" t="s">
        <v>12</v>
      </c>
      <c r="C16" s="195"/>
      <c r="D16" s="6">
        <f>(17.5+17.7)*4*K8+3.9*K9</f>
        <v>51760.500000000007</v>
      </c>
      <c r="E16" s="7" t="s">
        <v>7</v>
      </c>
      <c r="F16" s="13" t="s">
        <v>13</v>
      </c>
      <c r="G16" s="6">
        <f>C8*K8+1.63*4*K8+C9*K9</f>
        <v>2347.1999999999998</v>
      </c>
      <c r="H16" s="7" t="s">
        <v>7</v>
      </c>
      <c r="I16" s="8" t="s">
        <v>11</v>
      </c>
      <c r="J16" s="14">
        <f>D16+G16</f>
        <v>54107.700000000004</v>
      </c>
      <c r="K16" s="7" t="s">
        <v>7</v>
      </c>
      <c r="L16" s="8"/>
      <c r="M16" s="15"/>
      <c r="N16" s="147"/>
      <c r="O16" s="16"/>
    </row>
    <row r="17" spans="1:18" ht="18.75" customHeight="1" x14ac:dyDescent="0.4">
      <c r="A17" s="168"/>
      <c r="B17" s="169" t="s">
        <v>56</v>
      </c>
      <c r="C17" s="170"/>
      <c r="D17" s="6">
        <f>J18</f>
        <v>52448.400000000009</v>
      </c>
      <c r="E17" s="7" t="s">
        <v>7</v>
      </c>
      <c r="F17" s="8" t="s">
        <v>8</v>
      </c>
      <c r="G17" s="9">
        <v>6.2</v>
      </c>
      <c r="H17" s="10" t="s">
        <v>9</v>
      </c>
      <c r="I17" s="8" t="s">
        <v>3</v>
      </c>
      <c r="J17" s="9">
        <f>J15</f>
        <v>173.87</v>
      </c>
      <c r="K17" s="11" t="s">
        <v>10</v>
      </c>
      <c r="L17" s="8" t="s">
        <v>11</v>
      </c>
      <c r="M17" s="12">
        <f>ROUNDUP((D17/G17*J17),0)</f>
        <v>1470840</v>
      </c>
      <c r="N17" s="147" t="str">
        <f>'R8'!N17</f>
        <v>始発：筑波中央病院、最終：つくば湯止</v>
      </c>
    </row>
    <row r="18" spans="1:18" s="1" customFormat="1" ht="18.75" customHeight="1" x14ac:dyDescent="0.4">
      <c r="A18" s="168"/>
      <c r="B18" s="198" t="s">
        <v>12</v>
      </c>
      <c r="C18" s="195"/>
      <c r="D18" s="6">
        <f>(17.5+17.7)*4*K8</f>
        <v>50688.000000000007</v>
      </c>
      <c r="E18" s="7" t="s">
        <v>7</v>
      </c>
      <c r="F18" s="13" t="s">
        <v>13</v>
      </c>
      <c r="G18" s="6">
        <f>C7*K8+1.63*3*K8+C8*K8</f>
        <v>1760.3999999999999</v>
      </c>
      <c r="H18" s="7" t="s">
        <v>7</v>
      </c>
      <c r="I18" s="8" t="s">
        <v>11</v>
      </c>
      <c r="J18" s="14">
        <f>D18+G18</f>
        <v>52448.400000000009</v>
      </c>
      <c r="K18" s="7" t="s">
        <v>7</v>
      </c>
      <c r="L18" s="8"/>
      <c r="M18" s="15"/>
      <c r="N18" s="147"/>
      <c r="P18"/>
      <c r="Q18"/>
      <c r="R18"/>
    </row>
    <row r="19" spans="1:18" s="1" customFormat="1" ht="18.75" customHeight="1" x14ac:dyDescent="0.4">
      <c r="A19" s="168"/>
      <c r="B19" s="169" t="s">
        <v>14</v>
      </c>
      <c r="C19" s="170"/>
      <c r="D19" s="6">
        <f>'R8'!D19</f>
        <v>20990</v>
      </c>
      <c r="E19" s="7" t="s">
        <v>15</v>
      </c>
      <c r="F19" s="8" t="s">
        <v>3</v>
      </c>
      <c r="G19" s="9">
        <f>'R8'!G19</f>
        <v>3</v>
      </c>
      <c r="H19" s="17" t="s">
        <v>16</v>
      </c>
      <c r="I19" s="8" t="s">
        <v>3</v>
      </c>
      <c r="J19" s="9">
        <f>'R8'!J19</f>
        <v>4</v>
      </c>
      <c r="K19" s="18" t="s">
        <v>17</v>
      </c>
      <c r="L19" s="8" t="s">
        <v>11</v>
      </c>
      <c r="M19" s="19">
        <f>D19*G19*J19</f>
        <v>251880</v>
      </c>
      <c r="N19" s="147" t="str">
        <f>'R8'!N19</f>
        <v>法定点検（点検・オイル・エレメント交換）</v>
      </c>
      <c r="P19"/>
      <c r="Q19"/>
      <c r="R19"/>
    </row>
    <row r="20" spans="1:18" s="1" customFormat="1" ht="18.75" customHeight="1" x14ac:dyDescent="0.4">
      <c r="A20" s="168"/>
      <c r="B20" s="162" t="s">
        <v>18</v>
      </c>
      <c r="C20" s="163"/>
      <c r="D20" s="6">
        <f>'R8'!D20</f>
        <v>0</v>
      </c>
      <c r="E20" s="7" t="s">
        <v>19</v>
      </c>
      <c r="F20" s="8" t="s">
        <v>3</v>
      </c>
      <c r="G20" s="9">
        <f>'R8'!G20</f>
        <v>4</v>
      </c>
      <c r="H20" s="18" t="s">
        <v>17</v>
      </c>
      <c r="I20" s="8"/>
      <c r="J20" s="9"/>
      <c r="K20" s="22"/>
      <c r="L20" s="8" t="s">
        <v>11</v>
      </c>
      <c r="M20" s="23">
        <f>ROUNDUP(D20*G20,0)</f>
        <v>0</v>
      </c>
      <c r="N20" s="147" t="str">
        <f>'R8'!N20</f>
        <v>点検・車検費用を除いた修理費用（走行予定距離で算出すること）</v>
      </c>
      <c r="P20"/>
      <c r="Q20"/>
      <c r="R20"/>
    </row>
    <row r="21" spans="1:18" s="1" customFormat="1" ht="18.75" customHeight="1" x14ac:dyDescent="0.4">
      <c r="A21" s="168"/>
      <c r="B21" s="162" t="s">
        <v>107</v>
      </c>
      <c r="C21" s="163"/>
      <c r="D21" s="6">
        <f>'R8'!D21</f>
        <v>0</v>
      </c>
      <c r="E21" s="7" t="s">
        <v>106</v>
      </c>
      <c r="F21" s="8" t="s">
        <v>3</v>
      </c>
      <c r="G21" s="9">
        <f>'R8'!G21</f>
        <v>3</v>
      </c>
      <c r="H21" s="18" t="s">
        <v>17</v>
      </c>
      <c r="I21" s="8"/>
      <c r="J21" s="21"/>
      <c r="K21" s="22"/>
      <c r="L21" s="8" t="s">
        <v>11</v>
      </c>
      <c r="M21" s="23">
        <f>ROUNDUP(D21*G21,0)</f>
        <v>0</v>
      </c>
      <c r="N21" s="148"/>
      <c r="P21"/>
      <c r="Q21"/>
      <c r="R21"/>
    </row>
    <row r="22" spans="1:18" s="1" customFormat="1" ht="18.75" customHeight="1" x14ac:dyDescent="0.4">
      <c r="A22" s="168"/>
      <c r="B22" s="135" t="s">
        <v>109</v>
      </c>
      <c r="C22" s="136"/>
      <c r="D22" s="6">
        <f>'R8'!D22</f>
        <v>0</v>
      </c>
      <c r="E22" s="7" t="s">
        <v>15</v>
      </c>
      <c r="F22" s="8" t="s">
        <v>3</v>
      </c>
      <c r="G22" s="9">
        <f>'R8'!G22</f>
        <v>3</v>
      </c>
      <c r="H22" s="18" t="s">
        <v>17</v>
      </c>
      <c r="I22" s="8"/>
      <c r="J22" s="21"/>
      <c r="K22" s="22"/>
      <c r="L22" s="8" t="s">
        <v>11</v>
      </c>
      <c r="M22" s="23">
        <f>ROUNDUP(D22*G22,0)</f>
        <v>0</v>
      </c>
      <c r="N22" s="148" t="s">
        <v>108</v>
      </c>
      <c r="P22"/>
      <c r="Q22"/>
      <c r="R22"/>
    </row>
    <row r="23" spans="1:18" s="1" customFormat="1" ht="18.75" customHeight="1" x14ac:dyDescent="0.4">
      <c r="A23" s="168"/>
      <c r="B23" s="162" t="s">
        <v>65</v>
      </c>
      <c r="C23" s="163"/>
      <c r="D23" s="6">
        <f>'R8'!D23</f>
        <v>165179</v>
      </c>
      <c r="E23" s="7" t="s">
        <v>19</v>
      </c>
      <c r="F23" s="8" t="s">
        <v>3</v>
      </c>
      <c r="G23" s="9">
        <f>'R8'!G23</f>
        <v>4</v>
      </c>
      <c r="H23" s="18" t="s">
        <v>17</v>
      </c>
      <c r="I23" s="8"/>
      <c r="J23" s="9"/>
      <c r="K23" s="22"/>
      <c r="L23" s="8" t="s">
        <v>11</v>
      </c>
      <c r="M23" s="23">
        <f>ROUNDUP(D23*G23,0)</f>
        <v>660716</v>
      </c>
      <c r="N23" s="147" t="str">
        <f>'R8'!N23</f>
        <v>非課税対象費用を除いた費用</v>
      </c>
      <c r="P23"/>
      <c r="Q23"/>
      <c r="R23"/>
    </row>
    <row r="24" spans="1:18" s="1" customFormat="1" ht="18.75" customHeight="1" x14ac:dyDescent="0.4">
      <c r="A24" s="168"/>
      <c r="B24" s="194" t="s">
        <v>66</v>
      </c>
      <c r="C24" s="195"/>
      <c r="D24" s="6">
        <f>'R8'!D24</f>
        <v>203280</v>
      </c>
      <c r="E24" s="7" t="s">
        <v>19</v>
      </c>
      <c r="F24" s="8" t="s">
        <v>3</v>
      </c>
      <c r="G24" s="9">
        <f>'R8'!G24</f>
        <v>1</v>
      </c>
      <c r="H24" s="18" t="s">
        <v>20</v>
      </c>
      <c r="I24" s="8"/>
      <c r="J24" s="9"/>
      <c r="K24" s="22"/>
      <c r="L24" s="8" t="s">
        <v>11</v>
      </c>
      <c r="M24" s="23">
        <f>ROUNDUP(D24*G24,0)</f>
        <v>203280</v>
      </c>
      <c r="N24" s="147"/>
      <c r="P24"/>
      <c r="Q24"/>
      <c r="R24"/>
    </row>
    <row r="25" spans="1:18" s="1" customFormat="1" ht="18.75" customHeight="1" x14ac:dyDescent="0.4">
      <c r="A25" s="168"/>
      <c r="B25" s="162" t="s">
        <v>121</v>
      </c>
      <c r="C25" s="172"/>
      <c r="D25" s="76"/>
      <c r="E25" s="69" t="s">
        <v>19</v>
      </c>
      <c r="F25" s="70" t="s">
        <v>3</v>
      </c>
      <c r="G25" s="157"/>
      <c r="H25" s="74"/>
      <c r="I25" s="49" t="s">
        <v>3</v>
      </c>
      <c r="J25" s="157"/>
      <c r="K25" s="150"/>
      <c r="L25" s="151" t="s">
        <v>11</v>
      </c>
      <c r="M25" s="75">
        <f>D25*G25*J25</f>
        <v>0</v>
      </c>
      <c r="N25" s="147"/>
      <c r="P25"/>
      <c r="Q25"/>
      <c r="R25"/>
    </row>
    <row r="26" spans="1:18" s="1" customFormat="1" x14ac:dyDescent="0.4">
      <c r="A26" s="168"/>
      <c r="B26" s="204" t="s">
        <v>21</v>
      </c>
      <c r="C26" s="205"/>
      <c r="D26" s="205"/>
      <c r="E26" s="205"/>
      <c r="F26" s="205"/>
      <c r="G26" s="205"/>
      <c r="H26" s="205"/>
      <c r="I26" s="205"/>
      <c r="J26" s="205"/>
      <c r="K26" s="205"/>
      <c r="L26" s="206"/>
      <c r="M26" s="26">
        <f>SUM(M13:M25)</f>
        <v>4104088</v>
      </c>
      <c r="N26" s="147"/>
      <c r="P26"/>
      <c r="Q26"/>
      <c r="R26"/>
    </row>
    <row r="27" spans="1:18" s="1" customFormat="1" x14ac:dyDescent="0.4">
      <c r="A27" s="71" t="s">
        <v>22</v>
      </c>
      <c r="B27" s="162" t="s">
        <v>44</v>
      </c>
      <c r="C27" s="172"/>
      <c r="D27" s="95">
        <f>'R8'!D27</f>
        <v>0</v>
      </c>
      <c r="E27" s="69" t="s">
        <v>19</v>
      </c>
      <c r="F27" s="70" t="s">
        <v>3</v>
      </c>
      <c r="G27" s="25">
        <f>'R8'!G27</f>
        <v>1</v>
      </c>
      <c r="H27" s="74" t="s">
        <v>16</v>
      </c>
      <c r="I27" s="49" t="s">
        <v>3</v>
      </c>
      <c r="J27" s="25">
        <f>'R8'!J27</f>
        <v>5</v>
      </c>
      <c r="K27" s="24" t="s">
        <v>70</v>
      </c>
      <c r="L27" s="51" t="s">
        <v>11</v>
      </c>
      <c r="M27" s="75">
        <f>D27*G27*J27</f>
        <v>0</v>
      </c>
      <c r="N27" s="147" t="str">
        <f>'R8'!N27</f>
        <v>運転手３人、運行管理者２人（年１回程度）</v>
      </c>
      <c r="P27"/>
      <c r="Q27"/>
      <c r="R27"/>
    </row>
    <row r="28" spans="1:18" s="1" customFormat="1" x14ac:dyDescent="0.4">
      <c r="A28" s="71"/>
      <c r="B28" s="162" t="s">
        <v>43</v>
      </c>
      <c r="C28" s="172"/>
      <c r="D28" s="95">
        <f>'R8'!D28</f>
        <v>0</v>
      </c>
      <c r="E28" s="69" t="s">
        <v>19</v>
      </c>
      <c r="F28" s="70" t="s">
        <v>3</v>
      </c>
      <c r="G28" s="25">
        <f>'R8'!G28</f>
        <v>1</v>
      </c>
      <c r="H28" s="74" t="s">
        <v>20</v>
      </c>
      <c r="I28" s="49"/>
      <c r="J28" s="25"/>
      <c r="K28" s="24"/>
      <c r="L28" s="51" t="s">
        <v>11</v>
      </c>
      <c r="M28" s="75">
        <f>D28*G28</f>
        <v>0</v>
      </c>
      <c r="N28" s="147" t="str">
        <f>'R8'!N28</f>
        <v>回数券80冊、乗継券30枚を印刷すること。</v>
      </c>
      <c r="P28"/>
      <c r="Q28"/>
      <c r="R28"/>
    </row>
    <row r="29" spans="1:18" s="1" customFormat="1" x14ac:dyDescent="0.4">
      <c r="A29" s="71"/>
      <c r="B29" s="162" t="s">
        <v>45</v>
      </c>
      <c r="C29" s="172"/>
      <c r="D29" s="95">
        <f>'R8'!D29</f>
        <v>0</v>
      </c>
      <c r="E29" s="69" t="s">
        <v>19</v>
      </c>
      <c r="F29" s="70" t="s">
        <v>3</v>
      </c>
      <c r="G29" s="25">
        <f>'R8'!G29</f>
        <v>24</v>
      </c>
      <c r="H29" s="74" t="s">
        <v>16</v>
      </c>
      <c r="I29" s="49" t="s">
        <v>3</v>
      </c>
      <c r="J29" s="25">
        <f>'R8'!J29</f>
        <v>2</v>
      </c>
      <c r="K29" s="24" t="s">
        <v>16</v>
      </c>
      <c r="L29" s="51" t="s">
        <v>11</v>
      </c>
      <c r="M29" s="75">
        <f>D29*G29*J29</f>
        <v>0</v>
      </c>
      <c r="N29" s="147" t="str">
        <f>'R8'!N29</f>
        <v>営業所～市役所往復分（月２回程度×往復分×１名）を見込むこと。</v>
      </c>
      <c r="P29"/>
      <c r="Q29"/>
      <c r="R29"/>
    </row>
    <row r="30" spans="1:18" s="1" customFormat="1" x14ac:dyDescent="0.4">
      <c r="A30" s="71"/>
      <c r="B30" s="162" t="s">
        <v>86</v>
      </c>
      <c r="C30" s="172"/>
      <c r="D30" s="95">
        <f>'R8'!D30</f>
        <v>0</v>
      </c>
      <c r="E30" s="69" t="s">
        <v>19</v>
      </c>
      <c r="F30" s="70" t="s">
        <v>3</v>
      </c>
      <c r="G30" s="25">
        <f>'R8'!G30</f>
        <v>1</v>
      </c>
      <c r="H30" s="74" t="s">
        <v>16</v>
      </c>
      <c r="I30" s="49"/>
      <c r="J30" s="25"/>
      <c r="K30" s="74"/>
      <c r="L30" s="51" t="s">
        <v>11</v>
      </c>
      <c r="M30" s="75">
        <f>D30*G30</f>
        <v>0</v>
      </c>
      <c r="N30" s="147" t="str">
        <f>'R8'!N30</f>
        <v>運行に要する消耗品のほか、日報管理、月次実績作成等も含む</v>
      </c>
      <c r="P30"/>
      <c r="Q30"/>
      <c r="R30"/>
    </row>
    <row r="31" spans="1:18" s="1" customFormat="1" x14ac:dyDescent="0.4">
      <c r="A31" s="71"/>
      <c r="B31" s="162" t="s">
        <v>67</v>
      </c>
      <c r="C31" s="172"/>
      <c r="D31" s="95">
        <f>'R8'!D31</f>
        <v>0</v>
      </c>
      <c r="E31" s="69" t="s">
        <v>19</v>
      </c>
      <c r="F31" s="70" t="s">
        <v>3</v>
      </c>
      <c r="G31" s="25">
        <f>'R8'!G31</f>
        <v>1</v>
      </c>
      <c r="H31" s="74" t="s">
        <v>72</v>
      </c>
      <c r="I31" s="49" t="s">
        <v>3</v>
      </c>
      <c r="J31" s="20">
        <f>'R8'!J31</f>
        <v>0</v>
      </c>
      <c r="K31" s="24"/>
      <c r="L31" s="51" t="s">
        <v>11</v>
      </c>
      <c r="M31" s="75">
        <f>D31*G31</f>
        <v>0</v>
      </c>
      <c r="N31" s="147" t="str">
        <f>'R8'!N31</f>
        <v>バス停作業に係る費用（作業バス停64か所×年間５回程度）</v>
      </c>
      <c r="P31"/>
      <c r="Q31"/>
      <c r="R31"/>
    </row>
    <row r="32" spans="1:18" s="1" customFormat="1" x14ac:dyDescent="0.4">
      <c r="A32" s="71"/>
      <c r="B32" s="162" t="s">
        <v>46</v>
      </c>
      <c r="C32" s="172"/>
      <c r="D32" s="95">
        <f>'R8'!D32</f>
        <v>0</v>
      </c>
      <c r="E32" s="69" t="s">
        <v>19</v>
      </c>
      <c r="F32" s="70" t="s">
        <v>3</v>
      </c>
      <c r="G32" s="25">
        <v>3</v>
      </c>
      <c r="H32" s="74" t="s">
        <v>69</v>
      </c>
      <c r="I32" s="49" t="s">
        <v>84</v>
      </c>
      <c r="J32" s="25">
        <v>12</v>
      </c>
      <c r="K32" s="24" t="s">
        <v>85</v>
      </c>
      <c r="L32" s="51" t="s">
        <v>11</v>
      </c>
      <c r="M32" s="75">
        <f>D32*G32*J32</f>
        <v>0</v>
      </c>
      <c r="N32" s="147" t="str">
        <f>'R8'!N32</f>
        <v>営業所、1号車及び２号車分の携帯電話使用料を見込むこと。</v>
      </c>
      <c r="P32"/>
      <c r="Q32"/>
      <c r="R32"/>
    </row>
    <row r="33" spans="1:18" s="1" customFormat="1" x14ac:dyDescent="0.4">
      <c r="A33" s="71"/>
      <c r="B33" s="162" t="s">
        <v>119</v>
      </c>
      <c r="C33" s="172"/>
      <c r="D33" s="76"/>
      <c r="E33" s="69" t="s">
        <v>19</v>
      </c>
      <c r="F33" s="70" t="s">
        <v>3</v>
      </c>
      <c r="G33" s="157"/>
      <c r="H33" s="74"/>
      <c r="I33" s="49" t="s">
        <v>3</v>
      </c>
      <c r="J33" s="157"/>
      <c r="K33" s="150"/>
      <c r="L33" s="151" t="s">
        <v>11</v>
      </c>
      <c r="M33" s="75">
        <f>D33*G33*J33</f>
        <v>0</v>
      </c>
      <c r="N33" s="147"/>
      <c r="P33"/>
      <c r="Q33"/>
      <c r="R33"/>
    </row>
    <row r="34" spans="1:18" s="1" customFormat="1" x14ac:dyDescent="0.4">
      <c r="A34" s="72"/>
      <c r="B34" s="204" t="s">
        <v>23</v>
      </c>
      <c r="C34" s="205"/>
      <c r="D34" s="205"/>
      <c r="E34" s="205"/>
      <c r="F34" s="205"/>
      <c r="G34" s="205"/>
      <c r="H34" s="205"/>
      <c r="I34" s="205"/>
      <c r="J34" s="205"/>
      <c r="K34" s="205"/>
      <c r="L34" s="206"/>
      <c r="M34" s="26">
        <f>SUM(M27:M33)</f>
        <v>0</v>
      </c>
      <c r="N34" s="147"/>
      <c r="P34"/>
      <c r="Q34"/>
      <c r="R34"/>
    </row>
    <row r="35" spans="1:18" s="1" customFormat="1" ht="18" customHeight="1" x14ac:dyDescent="0.4">
      <c r="A35" s="207" t="s">
        <v>97</v>
      </c>
      <c r="B35" s="162" t="s">
        <v>25</v>
      </c>
      <c r="C35" s="163"/>
      <c r="D35" s="6">
        <f>'R8'!D35</f>
        <v>0</v>
      </c>
      <c r="E35" s="7" t="s">
        <v>19</v>
      </c>
      <c r="F35" s="8" t="s">
        <v>3</v>
      </c>
      <c r="G35" s="9">
        <f>'R8'!G35</f>
        <v>2</v>
      </c>
      <c r="H35" s="18" t="s">
        <v>17</v>
      </c>
      <c r="I35" s="8" t="s">
        <v>3</v>
      </c>
      <c r="J35" s="9">
        <f>'R8'!J35</f>
        <v>1</v>
      </c>
      <c r="K35" s="11" t="s">
        <v>68</v>
      </c>
      <c r="L35" s="8" t="s">
        <v>11</v>
      </c>
      <c r="M35" s="23">
        <f>ROUNDUP(D35*G35*J35,0)</f>
        <v>0</v>
      </c>
      <c r="N35" s="147" t="str">
        <f>'R8'!N35</f>
        <v>対人・対物無制限以上の保険に加入すること。</v>
      </c>
      <c r="P35"/>
      <c r="Q35"/>
      <c r="R35"/>
    </row>
    <row r="36" spans="1:18" s="1" customFormat="1" ht="18" customHeight="1" x14ac:dyDescent="0.4">
      <c r="A36" s="208"/>
      <c r="B36" s="162" t="s">
        <v>26</v>
      </c>
      <c r="C36" s="163"/>
      <c r="D36" s="6">
        <f>'R8'!D36</f>
        <v>0</v>
      </c>
      <c r="E36" s="7" t="s">
        <v>19</v>
      </c>
      <c r="F36" s="8" t="s">
        <v>3</v>
      </c>
      <c r="G36" s="9">
        <f>'R8'!G36</f>
        <v>2</v>
      </c>
      <c r="H36" s="18" t="s">
        <v>17</v>
      </c>
      <c r="I36" s="8" t="s">
        <v>3</v>
      </c>
      <c r="J36" s="9">
        <f>'R8'!J36</f>
        <v>1</v>
      </c>
      <c r="K36" s="11" t="s">
        <v>68</v>
      </c>
      <c r="L36" s="8" t="s">
        <v>11</v>
      </c>
      <c r="M36" s="23">
        <f>ROUNDUP(D36*G36*J36,0)</f>
        <v>0</v>
      </c>
      <c r="N36" s="147" t="str">
        <f>'R8'!N36</f>
        <v>対人・対物無制限以上の保険に加入すること。</v>
      </c>
      <c r="P36"/>
      <c r="Q36"/>
      <c r="R36"/>
    </row>
    <row r="37" spans="1:18" s="1" customFormat="1" ht="18" customHeight="1" x14ac:dyDescent="0.4">
      <c r="A37" s="208"/>
      <c r="B37" s="27" t="s">
        <v>98</v>
      </c>
      <c r="C37" s="28"/>
      <c r="D37" s="6">
        <f>'R8'!D37</f>
        <v>77100</v>
      </c>
      <c r="E37" s="7" t="s">
        <v>19</v>
      </c>
      <c r="F37" s="8" t="s">
        <v>3</v>
      </c>
      <c r="G37" s="9">
        <f>'R8'!G37</f>
        <v>4</v>
      </c>
      <c r="H37" s="29" t="s">
        <v>17</v>
      </c>
      <c r="I37" s="8" t="s">
        <v>3</v>
      </c>
      <c r="J37" s="9">
        <f>'R8'!J37</f>
        <v>1</v>
      </c>
      <c r="K37" s="18" t="s">
        <v>68</v>
      </c>
      <c r="L37" s="8" t="s">
        <v>11</v>
      </c>
      <c r="M37" s="23">
        <f>ROUNDUP(D37*G37,0)</f>
        <v>308400</v>
      </c>
      <c r="N37" s="147"/>
      <c r="P37"/>
      <c r="Q37"/>
      <c r="R37"/>
    </row>
    <row r="38" spans="1:18" s="1" customFormat="1" ht="18" customHeight="1" x14ac:dyDescent="0.4">
      <c r="A38" s="208"/>
      <c r="B38" s="162" t="s">
        <v>99</v>
      </c>
      <c r="C38" s="172"/>
      <c r="D38" s="6">
        <f>'R8'!D38</f>
        <v>45000</v>
      </c>
      <c r="E38" s="7" t="s">
        <v>19</v>
      </c>
      <c r="F38" s="8" t="s">
        <v>3</v>
      </c>
      <c r="G38" s="9">
        <f>'R8'!G38</f>
        <v>4</v>
      </c>
      <c r="H38" s="29" t="s">
        <v>17</v>
      </c>
      <c r="I38" s="8" t="s">
        <v>3</v>
      </c>
      <c r="J38" s="9">
        <f>'R8'!J38</f>
        <v>1</v>
      </c>
      <c r="K38" s="18" t="s">
        <v>68</v>
      </c>
      <c r="L38" s="8" t="s">
        <v>11</v>
      </c>
      <c r="M38" s="23">
        <f>ROUNDUP(D38*G38,0)</f>
        <v>180000</v>
      </c>
      <c r="N38" s="147"/>
      <c r="P38"/>
      <c r="Q38"/>
      <c r="R38"/>
    </row>
    <row r="39" spans="1:18" s="1" customFormat="1" ht="18" customHeight="1" x14ac:dyDescent="0.4">
      <c r="A39" s="208"/>
      <c r="B39" s="209" t="s">
        <v>73</v>
      </c>
      <c r="C39" s="210"/>
      <c r="D39" s="210"/>
      <c r="E39" s="210"/>
      <c r="F39" s="210"/>
      <c r="G39" s="210"/>
      <c r="H39" s="210"/>
      <c r="I39" s="210"/>
      <c r="J39" s="210"/>
      <c r="K39" s="210"/>
      <c r="L39" s="211"/>
      <c r="M39" s="30">
        <f>SUM(M35:M38)</f>
        <v>488400</v>
      </c>
      <c r="N39" s="147"/>
      <c r="P39"/>
      <c r="Q39"/>
      <c r="R39"/>
    </row>
    <row r="40" spans="1:18" s="1" customFormat="1" ht="19.5" customHeight="1" x14ac:dyDescent="0.4">
      <c r="A40" s="173" t="s">
        <v>28</v>
      </c>
      <c r="B40" s="201" t="s">
        <v>75</v>
      </c>
      <c r="C40" s="202"/>
      <c r="D40" s="202"/>
      <c r="E40" s="202"/>
      <c r="F40" s="202"/>
      <c r="G40" s="202"/>
      <c r="H40" s="202"/>
      <c r="I40" s="202"/>
      <c r="J40" s="202"/>
      <c r="K40" s="202"/>
      <c r="L40" s="203"/>
      <c r="M40" s="99">
        <f>'R8'!M40</f>
        <v>0</v>
      </c>
      <c r="N40" s="147"/>
      <c r="P40"/>
      <c r="Q40"/>
      <c r="R40"/>
    </row>
    <row r="41" spans="1:18" s="1" customFormat="1" ht="18" customHeight="1" thickBot="1" x14ac:dyDescent="0.45">
      <c r="A41" s="174"/>
      <c r="B41" s="204" t="s">
        <v>29</v>
      </c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M41" s="31">
        <f>(M26+M34+M39)*M40</f>
        <v>0</v>
      </c>
      <c r="N41" s="147"/>
      <c r="P41"/>
      <c r="Q41"/>
      <c r="R41"/>
    </row>
    <row r="42" spans="1:18" s="1" customFormat="1" ht="33" customHeight="1" thickTop="1" x14ac:dyDescent="0.4">
      <c r="A42" s="32" t="s">
        <v>30</v>
      </c>
      <c r="B42" s="212"/>
      <c r="C42" s="213"/>
      <c r="D42" s="213"/>
      <c r="E42" s="213"/>
      <c r="F42" s="213"/>
      <c r="G42" s="213"/>
      <c r="H42" s="213"/>
      <c r="I42" s="213"/>
      <c r="J42" s="213"/>
      <c r="K42" s="213"/>
      <c r="L42" s="214"/>
      <c r="M42" s="33">
        <f>SUM(M26,M34,M41,M39)</f>
        <v>4592488</v>
      </c>
      <c r="N42" s="147"/>
      <c r="P42"/>
      <c r="Q42"/>
      <c r="R42"/>
    </row>
    <row r="43" spans="1:18" s="1" customFormat="1" ht="23.25" customHeight="1" x14ac:dyDescent="0.4">
      <c r="A43" s="81" t="s">
        <v>31</v>
      </c>
      <c r="B43" s="202" t="s">
        <v>74</v>
      </c>
      <c r="C43" s="202"/>
      <c r="D43" s="202"/>
      <c r="E43" s="202"/>
      <c r="F43" s="202"/>
      <c r="G43" s="202"/>
      <c r="H43" s="202"/>
      <c r="I43" s="202"/>
      <c r="J43" s="202"/>
      <c r="K43" s="202"/>
      <c r="L43" s="203"/>
      <c r="M43" s="26">
        <f>((M26-(M13+M14)+M41+M34)*0.1)</f>
        <v>410408.80000000005</v>
      </c>
      <c r="N43" s="147"/>
      <c r="P43"/>
      <c r="Q43"/>
      <c r="R43"/>
    </row>
    <row r="44" spans="1:18" s="1" customFormat="1" ht="33" customHeight="1" x14ac:dyDescent="0.4">
      <c r="A44" s="34" t="s">
        <v>32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6">
        <f>SUM(M42:M43)</f>
        <v>5002896.8</v>
      </c>
      <c r="N44" s="147"/>
      <c r="P44"/>
      <c r="Q44"/>
      <c r="R44"/>
    </row>
  </sheetData>
  <mergeCells count="37">
    <mergeCell ref="A1:J1"/>
    <mergeCell ref="A2:M3"/>
    <mergeCell ref="A4:B4"/>
    <mergeCell ref="E7:J7"/>
    <mergeCell ref="A13:A26"/>
    <mergeCell ref="B15:C15"/>
    <mergeCell ref="B16:C16"/>
    <mergeCell ref="B17:C17"/>
    <mergeCell ref="B18:C18"/>
    <mergeCell ref="B19:C19"/>
    <mergeCell ref="E8:J8"/>
    <mergeCell ref="E9:J9"/>
    <mergeCell ref="B21:C21"/>
    <mergeCell ref="B32:C32"/>
    <mergeCell ref="B20:C20"/>
    <mergeCell ref="B23:C23"/>
    <mergeCell ref="B24:C24"/>
    <mergeCell ref="B26:L26"/>
    <mergeCell ref="B27:C27"/>
    <mergeCell ref="B28:C28"/>
    <mergeCell ref="B29:C29"/>
    <mergeCell ref="B30:C30"/>
    <mergeCell ref="B31:C31"/>
    <mergeCell ref="B25:C25"/>
    <mergeCell ref="A35:A39"/>
    <mergeCell ref="B35:C35"/>
    <mergeCell ref="B36:C36"/>
    <mergeCell ref="B39:L39"/>
    <mergeCell ref="A40:A41"/>
    <mergeCell ref="B40:L40"/>
    <mergeCell ref="B41:L41"/>
    <mergeCell ref="B38:C38"/>
    <mergeCell ref="B33:C33"/>
    <mergeCell ref="B42:L42"/>
    <mergeCell ref="B43:L43"/>
    <mergeCell ref="B44:L44"/>
    <mergeCell ref="B34:L3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総計</vt:lpstr>
      <vt:lpstr>R8</vt:lpstr>
      <vt:lpstr>R9</vt:lpstr>
      <vt:lpstr>R10</vt:lpstr>
      <vt:lpstr>R11</vt:lpstr>
      <vt:lpstr>R12</vt:lpstr>
      <vt:lpstr>'R10'!Print_Area</vt:lpstr>
      <vt:lpstr>'R11'!Print_Area</vt:lpstr>
      <vt:lpstr>'R12'!Print_Area</vt:lpstr>
      <vt:lpstr>'R8'!Print_Area</vt:lpstr>
      <vt:lpstr>'R9'!Print_Area</vt:lpstr>
      <vt:lpstr>総計!Print_Area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2025-09-29T06:52:42Z</dcterms:created>
  <dcterms:modified xsi:type="dcterms:W3CDTF">2025-09-29T06:53:14Z</dcterms:modified>
</cp:coreProperties>
</file>