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10"/>
  </bookViews>
  <sheets>
    <sheet name="抑制計算" sheetId="5" r:id="rId1"/>
    <sheet name="抑制計算作成例" sheetId="1" r:id="rId2"/>
    <sheet name="地区名" sheetId="6" r:id="rId3"/>
    <sheet name="参照値" sheetId="2" r:id="rId4"/>
  </sheets>
  <definedNames>
    <definedName name="_xlnm.Print_Area" localSheetId="3">参照値!$A$1:$G$40</definedName>
    <definedName name="_xlnm.Print_Area" localSheetId="0">抑制計算!$A$1:$J$41</definedName>
    <definedName name="_xlnm.Print_Area" localSheetId="1">抑制計算作成例!$A$1:$J$43</definedName>
  </definedNames>
  <calcPr calcId="152511"/>
</workbook>
</file>

<file path=xl/calcChain.xml><?xml version="1.0" encoding="utf-8"?>
<calcChain xmlns="http://schemas.openxmlformats.org/spreadsheetml/2006/main">
  <c r="F24" i="5" l="1"/>
  <c r="F26" i="5"/>
  <c r="F27" i="5"/>
  <c r="F13" i="5"/>
  <c r="F14" i="5"/>
  <c r="E13" i="5" l="1"/>
  <c r="E11" i="5" l="1"/>
  <c r="F11" i="5" s="1"/>
  <c r="E21" i="5" l="1"/>
  <c r="F21" i="5" s="1"/>
  <c r="E14" i="1" l="1"/>
  <c r="E13" i="1"/>
  <c r="E12" i="1"/>
  <c r="E11" i="1"/>
  <c r="E9" i="1"/>
  <c r="E10" i="1"/>
  <c r="D35" i="5" l="1"/>
  <c r="E23" i="5"/>
  <c r="F23" i="5" s="1"/>
  <c r="E22" i="5"/>
  <c r="F22" i="5" s="1"/>
  <c r="D15" i="5"/>
  <c r="E30" i="5" s="1"/>
  <c r="E14" i="5"/>
  <c r="E12" i="5"/>
  <c r="F12" i="5" s="1"/>
  <c r="E10" i="5"/>
  <c r="F10" i="5" s="1"/>
  <c r="E9" i="5"/>
  <c r="F9" i="5" s="1"/>
  <c r="F28" i="5" l="1"/>
  <c r="D30" i="5" s="1"/>
  <c r="F30" i="5" s="1"/>
  <c r="F31" i="5" s="1"/>
  <c r="F15" i="5"/>
  <c r="D17" i="5" s="1"/>
  <c r="E17" i="5"/>
  <c r="E21" i="1"/>
  <c r="D34" i="1"/>
  <c r="E23" i="1"/>
  <c r="E22" i="1"/>
  <c r="F14" i="1"/>
  <c r="F24" i="1"/>
  <c r="F17" i="5" l="1"/>
  <c r="H33" i="5" s="1"/>
  <c r="D7" i="2"/>
  <c r="D6" i="2"/>
  <c r="D5" i="2"/>
  <c r="D4" i="2"/>
  <c r="D3" i="2"/>
  <c r="H35" i="5" s="1"/>
  <c r="I38" i="5" l="1"/>
  <c r="H34" i="1"/>
  <c r="H43" i="1" s="1"/>
  <c r="F13" i="1"/>
  <c r="F12" i="1"/>
  <c r="F25" i="1"/>
  <c r="F26" i="1"/>
  <c r="F23" i="1" l="1"/>
  <c r="F22" i="1"/>
  <c r="F21" i="1"/>
  <c r="D15" i="1"/>
  <c r="E29" i="1" s="1"/>
  <c r="F11" i="1"/>
  <c r="F10" i="1"/>
  <c r="F9" i="1"/>
  <c r="F27" i="1" l="1"/>
  <c r="D29" i="1" s="1"/>
  <c r="F29" i="1" s="1"/>
  <c r="F30" i="1" s="1"/>
  <c r="E17" i="1"/>
  <c r="F15" i="1"/>
  <c r="D17" i="1" s="1"/>
  <c r="F17" i="1" s="1"/>
  <c r="H32" i="1" s="1"/>
  <c r="B39" i="1" s="1"/>
  <c r="I37" i="1" l="1"/>
</calcChain>
</file>

<file path=xl/sharedStrings.xml><?xml version="1.0" encoding="utf-8"?>
<sst xmlns="http://schemas.openxmlformats.org/spreadsheetml/2006/main" count="122" uniqueCount="89">
  <si>
    <t>１．平均流出係数</t>
    <rPh sb="2" eb="4">
      <t>ヘイキン</t>
    </rPh>
    <rPh sb="4" eb="6">
      <t>リュウシュツ</t>
    </rPh>
    <rPh sb="6" eb="8">
      <t>ケイスウ</t>
    </rPh>
    <phoneticPr fontId="3"/>
  </si>
  <si>
    <t>流出係数</t>
    <rPh sb="0" eb="2">
      <t>リュウシュツ</t>
    </rPh>
    <rPh sb="2" eb="4">
      <t>ケイスウ</t>
    </rPh>
    <phoneticPr fontId="3"/>
  </si>
  <si>
    <t>合　　　計</t>
    <rPh sb="0" eb="1">
      <t>ゴウ</t>
    </rPh>
    <rPh sb="4" eb="5">
      <t>ケイ</t>
    </rPh>
    <phoneticPr fontId="3"/>
  </si>
  <si>
    <t>・・・・・　①</t>
    <phoneticPr fontId="3"/>
  </si>
  <si>
    <t>２．浸透強度</t>
    <rPh sb="2" eb="4">
      <t>シントウ</t>
    </rPh>
    <rPh sb="4" eb="6">
      <t>キョウド</t>
    </rPh>
    <phoneticPr fontId="3"/>
  </si>
  <si>
    <t>数　量</t>
    <rPh sb="0" eb="1">
      <t>スウ</t>
    </rPh>
    <rPh sb="2" eb="3">
      <t>リョウ</t>
    </rPh>
    <phoneticPr fontId="3"/>
  </si>
  <si>
    <t>単位透量</t>
    <rPh sb="0" eb="2">
      <t>タンイ</t>
    </rPh>
    <rPh sb="2" eb="3">
      <t>トオル</t>
    </rPh>
    <rPh sb="3" eb="4">
      <t>リョウ</t>
    </rPh>
    <phoneticPr fontId="3"/>
  </si>
  <si>
    <t>浸透量</t>
    <rPh sb="0" eb="2">
      <t>シントウ</t>
    </rPh>
    <rPh sb="2" eb="3">
      <t>リョウ</t>
    </rPh>
    <phoneticPr fontId="3"/>
  </si>
  <si>
    <t>≒</t>
    <phoneticPr fontId="3"/>
  </si>
  <si>
    <t>mm/hr</t>
    <phoneticPr fontId="3"/>
  </si>
  <si>
    <t>申請地</t>
    <rPh sb="0" eb="2">
      <t>シンセイ</t>
    </rPh>
    <rPh sb="2" eb="3">
      <t>チ</t>
    </rPh>
    <phoneticPr fontId="3"/>
  </si>
  <si>
    <t>基準値</t>
    <rPh sb="0" eb="3">
      <t>キジュンチ</t>
    </rPh>
    <phoneticPr fontId="3"/>
  </si>
  <si>
    <t>１２１．６　×　①　－　②　＝</t>
    <phoneticPr fontId="3"/>
  </si>
  <si>
    <t>・・・・・　②</t>
    <phoneticPr fontId="3"/>
  </si>
  <si>
    <t>地区名</t>
    <rPh sb="0" eb="3">
      <t>チクメイ</t>
    </rPh>
    <phoneticPr fontId="1"/>
  </si>
  <si>
    <t>研究学園</t>
    <rPh sb="0" eb="2">
      <t>ケンキュウ</t>
    </rPh>
    <rPh sb="2" eb="4">
      <t>ガクエン</t>
    </rPh>
    <phoneticPr fontId="1"/>
  </si>
  <si>
    <t>葛城</t>
    <rPh sb="0" eb="2">
      <t>カツラギ</t>
    </rPh>
    <phoneticPr fontId="1"/>
  </si>
  <si>
    <t>萱丸</t>
    <rPh sb="0" eb="1">
      <t>カヤ</t>
    </rPh>
    <rPh sb="1" eb="2">
      <t>マル</t>
    </rPh>
    <phoneticPr fontId="1"/>
  </si>
  <si>
    <t>島名</t>
    <rPh sb="0" eb="2">
      <t>シマナ</t>
    </rPh>
    <phoneticPr fontId="1"/>
  </si>
  <si>
    <t>上河原崎</t>
    <rPh sb="0" eb="4">
      <t>カミカワラザキ</t>
    </rPh>
    <phoneticPr fontId="1"/>
  </si>
  <si>
    <t>浸透桝</t>
  </si>
  <si>
    <t>浸透トレンチ</t>
  </si>
  <si>
    <t>浸透舗装</t>
  </si>
  <si>
    <t>基準値</t>
    <rPh sb="0" eb="3">
      <t>キジュンチ</t>
    </rPh>
    <phoneticPr fontId="1"/>
  </si>
  <si>
    <t>基準値計算</t>
    <rPh sb="0" eb="3">
      <t>キジュンチ</t>
    </rPh>
    <rPh sb="3" eb="5">
      <t>ケイサン</t>
    </rPh>
    <phoneticPr fontId="1"/>
  </si>
  <si>
    <t>１２１．６　×　０．５　＝</t>
    <phoneticPr fontId="1"/>
  </si>
  <si>
    <t>１２１．６　×　０．５９　－　１５　＝</t>
    <phoneticPr fontId="1"/>
  </si>
  <si>
    <t>１２１．６　×　０．６０　－　１５　＝</t>
    <phoneticPr fontId="1"/>
  </si>
  <si>
    <t>設置場所</t>
    <rPh sb="0" eb="2">
      <t>セッチ</t>
    </rPh>
    <rPh sb="2" eb="4">
      <t>バショ</t>
    </rPh>
    <phoneticPr fontId="1"/>
  </si>
  <si>
    <t>使用者名</t>
    <rPh sb="0" eb="3">
      <t>シヨウシャ</t>
    </rPh>
    <rPh sb="3" eb="4">
      <t>メイ</t>
    </rPh>
    <phoneticPr fontId="1"/>
  </si>
  <si>
    <t>雨水浸透量計算シート</t>
    <rPh sb="0" eb="2">
      <t>ウスイ</t>
    </rPh>
    <rPh sb="2" eb="4">
      <t>シントウ</t>
    </rPh>
    <rPh sb="4" eb="5">
      <t>リョウ</t>
    </rPh>
    <rPh sb="5" eb="7">
      <t>ケイサン</t>
    </rPh>
    <phoneticPr fontId="1"/>
  </si>
  <si>
    <t>加重面積</t>
    <rPh sb="0" eb="2">
      <t>カジュウ</t>
    </rPh>
    <rPh sb="2" eb="4">
      <t>メンセキ</t>
    </rPh>
    <phoneticPr fontId="3"/>
  </si>
  <si>
    <t>面積</t>
    <rPh sb="0" eb="2">
      <t>メンセキ</t>
    </rPh>
    <phoneticPr fontId="3"/>
  </si>
  <si>
    <t>研究学園1-1-1</t>
    <rPh sb="0" eb="2">
      <t>ケンキュウ</t>
    </rPh>
    <rPh sb="2" eb="4">
      <t>ガクエン</t>
    </rPh>
    <phoneticPr fontId="1"/>
  </si>
  <si>
    <t>筑波　太郎</t>
    <rPh sb="0" eb="2">
      <t>ツクバ</t>
    </rPh>
    <rPh sb="3" eb="5">
      <t>タロウ</t>
    </rPh>
    <phoneticPr fontId="1"/>
  </si>
  <si>
    <t>雨水浸透量計算シート（作成例）</t>
    <rPh sb="0" eb="2">
      <t>ウスイ</t>
    </rPh>
    <rPh sb="2" eb="4">
      <t>シントウ</t>
    </rPh>
    <rPh sb="4" eb="5">
      <t>リョウ</t>
    </rPh>
    <rPh sb="5" eb="7">
      <t>ケイサン</t>
    </rPh>
    <rPh sb="11" eb="14">
      <t>サクセイレイ</t>
    </rPh>
    <phoneticPr fontId="1"/>
  </si>
  <si>
    <t>流出係数の標準値</t>
    <rPh sb="0" eb="2">
      <t>リュウシュツ</t>
    </rPh>
    <rPh sb="2" eb="4">
      <t>ケイスウ</t>
    </rPh>
    <rPh sb="5" eb="8">
      <t>ヒョウジュンチ</t>
    </rPh>
    <phoneticPr fontId="1"/>
  </si>
  <si>
    <t>１２１．６　×　０．６３　－　１５　＝</t>
    <phoneticPr fontId="1"/>
  </si>
  <si>
    <t>建物面積</t>
    <rPh sb="0" eb="2">
      <t>タテモノ</t>
    </rPh>
    <rPh sb="2" eb="4">
      <t>メンセキ</t>
    </rPh>
    <phoneticPr fontId="1"/>
  </si>
  <si>
    <t>舗装面積</t>
    <rPh sb="0" eb="2">
      <t>ホソウ</t>
    </rPh>
    <rPh sb="2" eb="4">
      <t>メンセキ</t>
    </rPh>
    <phoneticPr fontId="1"/>
  </si>
  <si>
    <t>間地(砂利・緑地等)</t>
    <rPh sb="0" eb="1">
      <t>アイダ</t>
    </rPh>
    <rPh sb="1" eb="2">
      <t>チ</t>
    </rPh>
    <rPh sb="3" eb="5">
      <t>ジャリ</t>
    </rPh>
    <rPh sb="6" eb="8">
      <t>リョクチ</t>
    </rPh>
    <rPh sb="8" eb="9">
      <t>トウ</t>
    </rPh>
    <phoneticPr fontId="1"/>
  </si>
  <si>
    <t>芝・樹木の多い公園</t>
    <rPh sb="0" eb="1">
      <t>シバ</t>
    </rPh>
    <rPh sb="2" eb="4">
      <t>ジュモク</t>
    </rPh>
    <rPh sb="5" eb="6">
      <t>オオ</t>
    </rPh>
    <rPh sb="7" eb="9">
      <t>コウエン</t>
    </rPh>
    <phoneticPr fontId="1"/>
  </si>
  <si>
    <t>山地</t>
    <rPh sb="0" eb="2">
      <t>サンチ</t>
    </rPh>
    <phoneticPr fontId="1"/>
  </si>
  <si>
    <t>山地(急勾配)</t>
    <rPh sb="0" eb="2">
      <t>サンチ</t>
    </rPh>
    <rPh sb="3" eb="4">
      <t>キュウ</t>
    </rPh>
    <rPh sb="4" eb="6">
      <t>コウバイ</t>
    </rPh>
    <phoneticPr fontId="1"/>
  </si>
  <si>
    <t>水面</t>
    <rPh sb="0" eb="2">
      <t>スイメン</t>
    </rPh>
    <phoneticPr fontId="1"/>
  </si>
  <si>
    <t>その他不透面</t>
    <rPh sb="2" eb="3">
      <t>タ</t>
    </rPh>
    <rPh sb="3" eb="4">
      <t>フ</t>
    </rPh>
    <rPh sb="4" eb="5">
      <t>トオル</t>
    </rPh>
    <rPh sb="5" eb="6">
      <t>メン</t>
    </rPh>
    <phoneticPr fontId="1"/>
  </si>
  <si>
    <t>のみ入力</t>
    <rPh sb="2" eb="4">
      <t>ニュウリョク</t>
    </rPh>
    <phoneticPr fontId="3"/>
  </si>
  <si>
    <t>浸透舗装（㎡）</t>
    <rPh sb="0" eb="2">
      <t>シントウ</t>
    </rPh>
    <rPh sb="2" eb="4">
      <t>ホソウ</t>
    </rPh>
    <phoneticPr fontId="3"/>
  </si>
  <si>
    <t>浸透桝（個）</t>
    <rPh sb="0" eb="2">
      <t>シントウ</t>
    </rPh>
    <rPh sb="2" eb="3">
      <t>マス</t>
    </rPh>
    <rPh sb="4" eb="5">
      <t>コ</t>
    </rPh>
    <phoneticPr fontId="3"/>
  </si>
  <si>
    <t>浸透トレンチ（ｍ）</t>
    <rPh sb="0" eb="2">
      <t>シントウ</t>
    </rPh>
    <phoneticPr fontId="1"/>
  </si>
  <si>
    <t>のみ入力可</t>
    <rPh sb="2" eb="4">
      <t>ニュウリョク</t>
    </rPh>
    <rPh sb="4" eb="5">
      <t>カ</t>
    </rPh>
    <phoneticPr fontId="3"/>
  </si>
  <si>
    <t>申請地が以下に該当する場合、計算表を添付してください</t>
    <rPh sb="0" eb="2">
      <t>シンセイ</t>
    </rPh>
    <rPh sb="2" eb="3">
      <t>チ</t>
    </rPh>
    <rPh sb="4" eb="6">
      <t>イカ</t>
    </rPh>
    <rPh sb="7" eb="9">
      <t>ガイトウ</t>
    </rPh>
    <rPh sb="11" eb="13">
      <t>バアイ</t>
    </rPh>
    <rPh sb="14" eb="16">
      <t>ケイサン</t>
    </rPh>
    <rPh sb="16" eb="17">
      <t>ヒョウ</t>
    </rPh>
    <rPh sb="18" eb="20">
      <t>テンプ</t>
    </rPh>
    <phoneticPr fontId="1"/>
  </si>
  <si>
    <t>（敷地面積500㎡以上かつ一般住宅でない場合）</t>
    <rPh sb="1" eb="3">
      <t>シキチ</t>
    </rPh>
    <rPh sb="3" eb="5">
      <t>メンセキ</t>
    </rPh>
    <rPh sb="9" eb="11">
      <t>イジョウ</t>
    </rPh>
    <rPh sb="13" eb="15">
      <t>イッパン</t>
    </rPh>
    <rPh sb="15" eb="17">
      <t>ジュウタク</t>
    </rPh>
    <rPh sb="20" eb="22">
      <t>バアイ</t>
    </rPh>
    <phoneticPr fontId="1"/>
  </si>
  <si>
    <t>①研究学園地区</t>
    <rPh sb="1" eb="3">
      <t>ケンキュウ</t>
    </rPh>
    <rPh sb="3" eb="5">
      <t>ガクエン</t>
    </rPh>
    <rPh sb="5" eb="7">
      <t>チク</t>
    </rPh>
    <phoneticPr fontId="1"/>
  </si>
  <si>
    <t>吾妻</t>
    <rPh sb="0" eb="2">
      <t>アヅマ</t>
    </rPh>
    <phoneticPr fontId="1"/>
  </si>
  <si>
    <t>天久保</t>
    <rPh sb="0" eb="3">
      <t>アマクボ</t>
    </rPh>
    <phoneticPr fontId="1"/>
  </si>
  <si>
    <t>稲荷前</t>
    <rPh sb="0" eb="2">
      <t>イナリ</t>
    </rPh>
    <rPh sb="2" eb="3">
      <t>マエ</t>
    </rPh>
    <phoneticPr fontId="1"/>
  </si>
  <si>
    <t>梅園</t>
    <rPh sb="0" eb="2">
      <t>ウメゾノ</t>
    </rPh>
    <phoneticPr fontId="1"/>
  </si>
  <si>
    <t>小野川</t>
    <rPh sb="0" eb="3">
      <t>オノガワ</t>
    </rPh>
    <phoneticPr fontId="1"/>
  </si>
  <si>
    <t>春日</t>
    <rPh sb="0" eb="2">
      <t>カスガ</t>
    </rPh>
    <phoneticPr fontId="1"/>
  </si>
  <si>
    <t>高野台</t>
    <rPh sb="0" eb="3">
      <t>コウヤダイ</t>
    </rPh>
    <phoneticPr fontId="1"/>
  </si>
  <si>
    <t>千現</t>
    <rPh sb="0" eb="2">
      <t>センゲン</t>
    </rPh>
    <phoneticPr fontId="1"/>
  </si>
  <si>
    <t>観音台</t>
    <rPh sb="0" eb="3">
      <t>カンノンダイ</t>
    </rPh>
    <phoneticPr fontId="1"/>
  </si>
  <si>
    <t>竹園</t>
    <rPh sb="0" eb="2">
      <t>タケゾノ</t>
    </rPh>
    <phoneticPr fontId="1"/>
  </si>
  <si>
    <t>二の宮</t>
    <rPh sb="0" eb="1">
      <t>ニ</t>
    </rPh>
    <rPh sb="2" eb="3">
      <t>ミヤ</t>
    </rPh>
    <phoneticPr fontId="1"/>
  </si>
  <si>
    <t>並木</t>
    <rPh sb="0" eb="2">
      <t>ナミキ</t>
    </rPh>
    <phoneticPr fontId="1"/>
  </si>
  <si>
    <t>花畑</t>
    <rPh sb="0" eb="2">
      <t>ハナバタケ</t>
    </rPh>
    <phoneticPr fontId="1"/>
  </si>
  <si>
    <t>東</t>
    <rPh sb="0" eb="1">
      <t>ヒガシ</t>
    </rPh>
    <phoneticPr fontId="1"/>
  </si>
  <si>
    <t>東新井</t>
    <rPh sb="0" eb="1">
      <t>ヒガシ</t>
    </rPh>
    <rPh sb="1" eb="3">
      <t>アライ</t>
    </rPh>
    <phoneticPr fontId="1"/>
  </si>
  <si>
    <t>牧園</t>
    <rPh sb="0" eb="2">
      <t>マキゾノ</t>
    </rPh>
    <phoneticPr fontId="1"/>
  </si>
  <si>
    <t>松代</t>
    <rPh sb="0" eb="2">
      <t>マツシロ</t>
    </rPh>
    <phoneticPr fontId="1"/>
  </si>
  <si>
    <t>若葉</t>
    <rPh sb="0" eb="2">
      <t>ワカバ</t>
    </rPh>
    <phoneticPr fontId="1"/>
  </si>
  <si>
    <t>②葛城地区</t>
    <rPh sb="1" eb="3">
      <t>カツラギ</t>
    </rPh>
    <rPh sb="3" eb="5">
      <t>チク</t>
    </rPh>
    <phoneticPr fontId="1"/>
  </si>
  <si>
    <t>学園の森</t>
    <rPh sb="0" eb="2">
      <t>ガクエン</t>
    </rPh>
    <rPh sb="3" eb="4">
      <t>モリ</t>
    </rPh>
    <phoneticPr fontId="1"/>
  </si>
  <si>
    <t>研究学園</t>
    <rPh sb="0" eb="4">
      <t>ケンキュウガクエン</t>
    </rPh>
    <phoneticPr fontId="1"/>
  </si>
  <si>
    <t>学園南</t>
    <rPh sb="0" eb="2">
      <t>ガクエン</t>
    </rPh>
    <rPh sb="2" eb="3">
      <t>ミナミ</t>
    </rPh>
    <phoneticPr fontId="1"/>
  </si>
  <si>
    <t>③萱丸地区</t>
    <rPh sb="1" eb="2">
      <t>カヤ</t>
    </rPh>
    <rPh sb="2" eb="3">
      <t>マル</t>
    </rPh>
    <rPh sb="3" eb="5">
      <t>チク</t>
    </rPh>
    <phoneticPr fontId="1"/>
  </si>
  <si>
    <t>みどりの</t>
    <phoneticPr fontId="1"/>
  </si>
  <si>
    <t>みどりの中央</t>
    <rPh sb="4" eb="6">
      <t>チュウオウ</t>
    </rPh>
    <phoneticPr fontId="1"/>
  </si>
  <si>
    <t>みどりの東</t>
    <rPh sb="4" eb="5">
      <t>ヒガシ</t>
    </rPh>
    <phoneticPr fontId="1"/>
  </si>
  <si>
    <t>みどりの南</t>
    <rPh sb="4" eb="5">
      <t>ミナミ</t>
    </rPh>
    <phoneticPr fontId="1"/>
  </si>
  <si>
    <t>④島名地区</t>
    <rPh sb="1" eb="3">
      <t>シマナ</t>
    </rPh>
    <rPh sb="3" eb="5">
      <t>チク</t>
    </rPh>
    <phoneticPr fontId="1"/>
  </si>
  <si>
    <t>香取台</t>
    <rPh sb="0" eb="2">
      <t>カトリ</t>
    </rPh>
    <rPh sb="2" eb="3">
      <t>ダイ</t>
    </rPh>
    <phoneticPr fontId="1"/>
  </si>
  <si>
    <t>諏訪</t>
    <rPh sb="0" eb="2">
      <t>スワ</t>
    </rPh>
    <phoneticPr fontId="1"/>
  </si>
  <si>
    <t>陣場</t>
    <rPh sb="0" eb="2">
      <t>ジンバ</t>
    </rPh>
    <phoneticPr fontId="1"/>
  </si>
  <si>
    <t>⑤上河原崎地区</t>
    <rPh sb="1" eb="2">
      <t>カミ</t>
    </rPh>
    <rPh sb="2" eb="5">
      <t>カワラザキ</t>
    </rPh>
    <rPh sb="5" eb="7">
      <t>チク</t>
    </rPh>
    <phoneticPr fontId="1"/>
  </si>
  <si>
    <t>かみかわ</t>
    <phoneticPr fontId="1"/>
  </si>
  <si>
    <t>高山</t>
    <rPh sb="0" eb="2">
      <t>タカヤマ</t>
    </rPh>
    <phoneticPr fontId="1"/>
  </si>
  <si>
    <t>万博公園西</t>
    <rPh sb="0" eb="2">
      <t>バンパク</t>
    </rPh>
    <rPh sb="2" eb="4">
      <t>コウエン</t>
    </rPh>
    <rPh sb="4" eb="5">
      <t>ニシ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</si>
</sst>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6"/>
      <name val="ＭＳ Ｐゴシック"/>
      <family val="3"/>
      <charset val="128"/>
    </font>
    <font>
      <sz val="14"/>
      <color theme="1"/>
      <name val="ＭＳ Ｐゴシック"/>
      <family val="2"/>
      <scheme val="minor"/>
    </font>
    <font>
      <b/>
      <sz val="14"/>
      <color theme="1"/>
      <name val="ＭＳ Ｐゴシック"/>
      <family val="3"/>
      <charset val="128"/>
      <scheme val="minor"/>
    </font>
    <font>
      <b/>
      <sz val="28"/>
      <color theme="1"/>
      <name val="ＭＳ Ｐゴシック"/>
      <family val="3"/>
      <charset val="128"/>
      <scheme val="minor"/>
    </font>
    <font>
      <sz val="14"/>
      <color theme="0"/>
      <name val="ＭＳ Ｐゴシック"/>
      <family val="3"/>
      <charset val="128"/>
      <scheme val="minor"/>
    </font>
    <font>
      <u/>
      <sz val="18"/>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b/>
      <sz val="12"/>
      <color rgb="FFFF0000"/>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66"/>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5">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xf numFmtId="0" fontId="2" fillId="0" borderId="1" xfId="0" applyFont="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4" fillId="0" borderId="3" xfId="0" applyFont="1" applyBorder="1" applyAlignment="1">
      <alignment vertical="center"/>
    </xf>
    <xf numFmtId="0" fontId="2" fillId="0" borderId="6" xfId="0" applyFont="1" applyBorder="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0" fillId="0" borderId="1" xfId="0" applyBorder="1" applyAlignment="1">
      <alignment horizontal="center" vertical="center"/>
    </xf>
    <xf numFmtId="0" fontId="4" fillId="0" borderId="1" xfId="0" applyFont="1" applyFill="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3" fillId="0" borderId="0" xfId="0" applyFont="1" applyAlignment="1">
      <alignment vertical="top" wrapText="1"/>
    </xf>
    <xf numFmtId="0" fontId="4" fillId="0" borderId="0" xfId="0" applyFont="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vertical="center"/>
    </xf>
    <xf numFmtId="0" fontId="4" fillId="0" borderId="0" xfId="0" applyFont="1" applyProtection="1"/>
    <xf numFmtId="0" fontId="2" fillId="0" borderId="0" xfId="0" applyFont="1" applyBorder="1" applyAlignment="1" applyProtection="1">
      <alignment horizontal="left" vertical="center"/>
    </xf>
    <xf numFmtId="0" fontId="2" fillId="0" borderId="0" xfId="0" applyFont="1" applyBorder="1" applyAlignment="1" applyProtection="1">
      <alignment horizontal="right" vertical="center"/>
    </xf>
    <xf numFmtId="0" fontId="0" fillId="0" borderId="0" xfId="0" applyProtection="1"/>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4" fillId="0" borderId="3" xfId="0" applyFont="1" applyBorder="1" applyAlignment="1" applyProtection="1">
      <alignment vertical="center"/>
    </xf>
    <xf numFmtId="0" fontId="6" fillId="0" borderId="0" xfId="0" applyFont="1" applyBorder="1" applyAlignment="1" applyProtection="1">
      <alignment horizontal="center" vertical="center"/>
    </xf>
    <xf numFmtId="0" fontId="0" fillId="0" borderId="0" xfId="0" applyBorder="1" applyProtection="1"/>
    <xf numFmtId="0" fontId="8" fillId="0" borderId="0" xfId="0" applyFont="1" applyAlignment="1" applyProtection="1">
      <alignment vertical="center"/>
    </xf>
    <xf numFmtId="0" fontId="4" fillId="0" borderId="7" xfId="0" applyFont="1" applyBorder="1" applyAlignment="1" applyProtection="1">
      <alignment horizontal="center" vertical="center"/>
    </xf>
    <xf numFmtId="0" fontId="2" fillId="0" borderId="6" xfId="0" applyFont="1" applyBorder="1" applyAlignment="1" applyProtection="1">
      <alignment horizontal="center" vertical="center"/>
    </xf>
    <xf numFmtId="0" fontId="4" fillId="0" borderId="8"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7" fillId="0" borderId="0" xfId="0" applyFont="1" applyAlignment="1" applyProtection="1">
      <alignment vertical="center"/>
    </xf>
    <xf numFmtId="0" fontId="2" fillId="3" borderId="1" xfId="0" applyFont="1" applyFill="1" applyBorder="1" applyAlignment="1" applyProtection="1">
      <alignment vertical="center"/>
      <protection locked="0"/>
    </xf>
    <xf numFmtId="0" fontId="5" fillId="3" borderId="6" xfId="0" applyFont="1" applyFill="1" applyBorder="1" applyAlignment="1" applyProtection="1">
      <alignment horizontal="center" vertical="center"/>
      <protection locked="0"/>
    </xf>
    <xf numFmtId="0" fontId="2" fillId="3" borderId="1" xfId="0" applyFont="1" applyFill="1" applyBorder="1" applyAlignment="1">
      <alignment vertical="center"/>
    </xf>
    <xf numFmtId="0" fontId="5" fillId="3" borderId="6" xfId="0" applyFont="1" applyFill="1" applyBorder="1" applyAlignment="1">
      <alignment horizontal="center" vertical="center"/>
    </xf>
    <xf numFmtId="0" fontId="14" fillId="0" borderId="0" xfId="0" applyFont="1"/>
    <xf numFmtId="0" fontId="15" fillId="0" borderId="0" xfId="0" applyFont="1"/>
    <xf numFmtId="0" fontId="2" fillId="3" borderId="8"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4" fillId="0" borderId="0" xfId="0" applyFont="1" applyAlignment="1" applyProtection="1">
      <alignment horizontal="center" vertical="center"/>
    </xf>
    <xf numFmtId="0" fontId="6" fillId="0" borderId="5" xfId="0" applyFont="1" applyBorder="1" applyAlignment="1" applyProtection="1">
      <alignment horizontal="center" vertical="center"/>
    </xf>
    <xf numFmtId="0" fontId="6" fillId="0" borderId="4" xfId="0" applyFont="1" applyBorder="1" applyAlignment="1" applyProtection="1">
      <alignment horizontal="center" vertical="center"/>
    </xf>
    <xf numFmtId="0" fontId="2" fillId="0" borderId="2" xfId="0" applyFont="1" applyBorder="1" applyAlignment="1" applyProtection="1">
      <alignment horizontal="left" vertical="center"/>
    </xf>
    <xf numFmtId="0" fontId="4" fillId="3" borderId="8" xfId="0" applyFont="1" applyFill="1" applyBorder="1" applyAlignment="1" applyProtection="1">
      <alignment horizontal="left" vertical="center"/>
      <protection locked="0"/>
    </xf>
    <xf numFmtId="0" fontId="4" fillId="3" borderId="10" xfId="0" applyFont="1" applyFill="1" applyBorder="1" applyAlignment="1" applyProtection="1">
      <alignment horizontal="left" vertical="center"/>
      <protection locked="0"/>
    </xf>
    <xf numFmtId="0" fontId="4" fillId="3" borderId="9"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15" fillId="3" borderId="10" xfId="0" applyFont="1" applyFill="1" applyBorder="1" applyAlignment="1" applyProtection="1">
      <alignment horizontal="left" vertical="center"/>
      <protection locked="0"/>
    </xf>
    <xf numFmtId="0" fontId="15" fillId="3" borderId="9" xfId="0" applyFont="1" applyFill="1" applyBorder="1" applyAlignment="1" applyProtection="1">
      <alignment horizontal="left" vertical="center"/>
      <protection locked="0"/>
    </xf>
    <xf numFmtId="0" fontId="2" fillId="0" borderId="0" xfId="0" applyFont="1" applyAlignment="1" applyProtection="1">
      <alignment horizontal="left"/>
    </xf>
    <xf numFmtId="0" fontId="2" fillId="0" borderId="2" xfId="0" applyFont="1" applyBorder="1" applyAlignment="1" applyProtection="1">
      <alignment horizontal="left"/>
    </xf>
    <xf numFmtId="0" fontId="4" fillId="3" borderId="8" xfId="0" applyFont="1" applyFill="1" applyBorder="1" applyAlignment="1">
      <alignment horizontal="left" vertical="center"/>
    </xf>
    <xf numFmtId="0" fontId="4" fillId="3" borderId="10" xfId="0" applyFont="1" applyFill="1" applyBorder="1" applyAlignment="1">
      <alignment horizontal="left" vertical="center"/>
    </xf>
    <xf numFmtId="0" fontId="4" fillId="3" borderId="9" xfId="0" applyFont="1" applyFill="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13" fillId="0" borderId="0" xfId="0" applyFont="1" applyAlignment="1">
      <alignment horizontal="left" vertical="center" wrapText="1"/>
    </xf>
    <xf numFmtId="0" fontId="2" fillId="0" borderId="0" xfId="0" applyFont="1" applyAlignment="1">
      <alignment horizontal="left"/>
    </xf>
    <xf numFmtId="0" fontId="2" fillId="0" borderId="2" xfId="0" applyFont="1" applyBorder="1" applyAlignment="1">
      <alignment horizontal="left"/>
    </xf>
    <xf numFmtId="0" fontId="2" fillId="0" borderId="2" xfId="0" applyFont="1" applyBorder="1" applyAlignment="1">
      <alignment horizontal="left"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4" fillId="0" borderId="0" xfId="0" applyFont="1" applyAlignment="1">
      <alignment horizontal="left"/>
    </xf>
    <xf numFmtId="0" fontId="0" fillId="0" borderId="0" xfId="0" applyAlignment="1">
      <alignment horizontal="center"/>
    </xf>
  </cellXfs>
  <cellStyles count="1">
    <cellStyle name="標準" xfId="0" builtinId="0"/>
  </cellStyles>
  <dxfs count="0"/>
  <tableStyles count="0" defaultTableStyle="TableStyleMedium2" defaultPivotStyle="PivotStyleMedium9"/>
  <colors>
    <mruColors>
      <color rgb="FFFFFF66"/>
      <color rgb="FFFFFF99"/>
      <color rgb="FFFFFFCC"/>
      <color rgb="FFFFFF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264841</xdr:colOff>
      <xdr:row>7</xdr:row>
      <xdr:rowOff>9293</xdr:rowOff>
    </xdr:from>
    <xdr:to>
      <xdr:col>3</xdr:col>
      <xdr:colOff>13607</xdr:colOff>
      <xdr:row>7</xdr:row>
      <xdr:rowOff>231322</xdr:rowOff>
    </xdr:to>
    <xdr:cxnSp macro="">
      <xdr:nvCxnSpPr>
        <xdr:cNvPr id="2" name="直線コネクタ 1">
          <a:extLst>
            <a:ext uri="{FF2B5EF4-FFF2-40B4-BE49-F238E27FC236}">
              <a16:creationId xmlns:a16="http://schemas.microsoft.com/office/drawing/2014/main" xmlns="" id="{00000000-0008-0000-0000-000002000000}"/>
            </a:ext>
          </a:extLst>
        </xdr:cNvPr>
        <xdr:cNvCxnSpPr/>
      </xdr:nvCxnSpPr>
      <xdr:spPr>
        <a:xfrm>
          <a:off x="264841" y="1876193"/>
          <a:ext cx="1710916" cy="222029"/>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24227</xdr:colOff>
      <xdr:row>19</xdr:row>
      <xdr:rowOff>0</xdr:rowOff>
    </xdr:from>
    <xdr:to>
      <xdr:col>3</xdr:col>
      <xdr:colOff>45467</xdr:colOff>
      <xdr:row>20</xdr:row>
      <xdr:rowOff>0</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290927" y="4838700"/>
          <a:ext cx="1716690" cy="247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264841</xdr:colOff>
      <xdr:row>7</xdr:row>
      <xdr:rowOff>9293</xdr:rowOff>
    </xdr:from>
    <xdr:to>
      <xdr:col>3</xdr:col>
      <xdr:colOff>13607</xdr:colOff>
      <xdr:row>7</xdr:row>
      <xdr:rowOff>231322</xdr:rowOff>
    </xdr:to>
    <xdr:cxnSp macro="">
      <xdr:nvCxnSpPr>
        <xdr:cNvPr id="5" name="直線コネクタ 4">
          <a:extLst>
            <a:ext uri="{FF2B5EF4-FFF2-40B4-BE49-F238E27FC236}">
              <a16:creationId xmlns:a16="http://schemas.microsoft.com/office/drawing/2014/main" xmlns="" id="{00000000-0008-0000-0100-000005000000}"/>
            </a:ext>
          </a:extLst>
        </xdr:cNvPr>
        <xdr:cNvCxnSpPr/>
      </xdr:nvCxnSpPr>
      <xdr:spPr>
        <a:xfrm>
          <a:off x="264841" y="1859864"/>
          <a:ext cx="1721802" cy="222029"/>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24227</xdr:colOff>
      <xdr:row>19</xdr:row>
      <xdr:rowOff>0</xdr:rowOff>
    </xdr:from>
    <xdr:to>
      <xdr:col>3</xdr:col>
      <xdr:colOff>45467</xdr:colOff>
      <xdr:row>20</xdr:row>
      <xdr:rowOff>0</xdr:rowOff>
    </xdr:to>
    <xdr:cxnSp macro="">
      <xdr:nvCxnSpPr>
        <xdr:cNvPr id="7" name="直線コネクタ 6">
          <a:extLst>
            <a:ext uri="{FF2B5EF4-FFF2-40B4-BE49-F238E27FC236}">
              <a16:creationId xmlns:a16="http://schemas.microsoft.com/office/drawing/2014/main" xmlns="" id="{00000000-0008-0000-0100-000007000000}"/>
            </a:ext>
          </a:extLst>
        </xdr:cNvPr>
        <xdr:cNvCxnSpPr/>
      </xdr:nvCxnSpPr>
      <xdr:spPr>
        <a:xfrm>
          <a:off x="296370" y="4789714"/>
          <a:ext cx="1722133" cy="2449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193512</xdr:colOff>
      <xdr:row>5</xdr:row>
      <xdr:rowOff>201795</xdr:rowOff>
    </xdr:from>
    <xdr:to>
      <xdr:col>9</xdr:col>
      <xdr:colOff>193512</xdr:colOff>
      <xdr:row>9</xdr:row>
      <xdr:rowOff>149839</xdr:rowOff>
    </xdr:to>
    <xdr:sp macro="" textlink="">
      <xdr:nvSpPr>
        <xdr:cNvPr id="10" name="線吹き出し 1 (枠付き) 9">
          <a:extLst>
            <a:ext uri="{FF2B5EF4-FFF2-40B4-BE49-F238E27FC236}">
              <a16:creationId xmlns:a16="http://schemas.microsoft.com/office/drawing/2014/main" xmlns="" id="{00000000-0008-0000-0100-00000A000000}"/>
            </a:ext>
          </a:extLst>
        </xdr:cNvPr>
        <xdr:cNvSpPr/>
      </xdr:nvSpPr>
      <xdr:spPr>
        <a:xfrm>
          <a:off x="4956012" y="1576708"/>
          <a:ext cx="2244587" cy="941957"/>
        </a:xfrm>
        <a:prstGeom prst="borderCallout1">
          <a:avLst>
            <a:gd name="adj1" fmla="val -2218"/>
            <a:gd name="adj2" fmla="val 45765"/>
            <a:gd name="adj3" fmla="val -39113"/>
            <a:gd name="adj4" fmla="val 49372"/>
          </a:avLst>
        </a:prstGeom>
        <a:solidFill>
          <a:srgbClr val="0070C0">
            <a:alpha val="33000"/>
          </a:srgbClr>
        </a:solidFill>
        <a:ln w="508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クリックで選択肢が表示されるので，申請地の地区を選んでください。</a:t>
          </a:r>
        </a:p>
      </xdr:txBody>
    </xdr:sp>
    <xdr:clientData/>
  </xdr:twoCellAnchor>
  <xdr:twoCellAnchor>
    <xdr:from>
      <xdr:col>6</xdr:col>
      <xdr:colOff>1</xdr:colOff>
      <xdr:row>13</xdr:row>
      <xdr:rowOff>69272</xdr:rowOff>
    </xdr:from>
    <xdr:to>
      <xdr:col>9</xdr:col>
      <xdr:colOff>34638</xdr:colOff>
      <xdr:row>15</xdr:row>
      <xdr:rowOff>225136</xdr:rowOff>
    </xdr:to>
    <xdr:sp macro="" textlink="">
      <xdr:nvSpPr>
        <xdr:cNvPr id="12" name="線吹き出し 1 (枠付き) 11">
          <a:extLst>
            <a:ext uri="{FF2B5EF4-FFF2-40B4-BE49-F238E27FC236}">
              <a16:creationId xmlns:a16="http://schemas.microsoft.com/office/drawing/2014/main" xmlns="" id="{00000000-0008-0000-0100-00000C000000}"/>
            </a:ext>
          </a:extLst>
        </xdr:cNvPr>
        <xdr:cNvSpPr/>
      </xdr:nvSpPr>
      <xdr:spPr>
        <a:xfrm>
          <a:off x="4762501" y="3359727"/>
          <a:ext cx="2286001" cy="640773"/>
        </a:xfrm>
        <a:prstGeom prst="borderCallout1">
          <a:avLst>
            <a:gd name="adj1" fmla="val -4346"/>
            <a:gd name="adj2" fmla="val 16534"/>
            <a:gd name="adj3" fmla="val -97143"/>
            <a:gd name="adj4" fmla="val -146735"/>
          </a:avLst>
        </a:prstGeom>
        <a:solidFill>
          <a:srgbClr val="0070C0">
            <a:alpha val="34000"/>
          </a:srgbClr>
        </a:solidFill>
        <a:ln w="50800" cap="flat" cmpd="sng" algn="ctr">
          <a:solidFill>
            <a:srgbClr val="00B0F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クリックで選択肢が表示されます。</a:t>
          </a:r>
        </a:p>
      </xdr:txBody>
    </xdr:sp>
    <xdr:clientData/>
  </xdr:twoCellAnchor>
  <xdr:twoCellAnchor>
    <xdr:from>
      <xdr:col>6</xdr:col>
      <xdr:colOff>172429</xdr:colOff>
      <xdr:row>18</xdr:row>
      <xdr:rowOff>156616</xdr:rowOff>
    </xdr:from>
    <xdr:to>
      <xdr:col>9</xdr:col>
      <xdr:colOff>207066</xdr:colOff>
      <xdr:row>27</xdr:row>
      <xdr:rowOff>52707</xdr:rowOff>
    </xdr:to>
    <xdr:sp macro="" textlink="">
      <xdr:nvSpPr>
        <xdr:cNvPr id="13" name="線吹き出し 1 (枠付き) 12">
          <a:extLst>
            <a:ext uri="{FF2B5EF4-FFF2-40B4-BE49-F238E27FC236}">
              <a16:creationId xmlns:a16="http://schemas.microsoft.com/office/drawing/2014/main" xmlns="" id="{00000000-0008-0000-0100-00000D000000}"/>
            </a:ext>
          </a:extLst>
        </xdr:cNvPr>
        <xdr:cNvSpPr/>
      </xdr:nvSpPr>
      <xdr:spPr>
        <a:xfrm>
          <a:off x="4934929" y="4761746"/>
          <a:ext cx="2279224" cy="2132396"/>
        </a:xfrm>
        <a:prstGeom prst="borderCallout1">
          <a:avLst>
            <a:gd name="adj1" fmla="val 58431"/>
            <a:gd name="adj2" fmla="val -133"/>
            <a:gd name="adj3" fmla="val 57764"/>
            <a:gd name="adj4" fmla="val -157340"/>
          </a:avLst>
        </a:prstGeom>
        <a:solidFill>
          <a:srgbClr val="0070C0">
            <a:alpha val="34000"/>
          </a:srgbClr>
        </a:solidFill>
        <a:ln w="50800" cap="flat" cmpd="sng" algn="ctr">
          <a:solidFill>
            <a:srgbClr val="00B0F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大型トレンチや浸透側溝，</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貯留槽等の施設を使用する場合はこの空欄へ追加してください。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なお，その際には単位透量の計算根拠を別途添付していただくようお願いします。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9"/>
  <sheetViews>
    <sheetView tabSelected="1" view="pageBreakPreview" zoomScaleNormal="115" zoomScaleSheetLayoutView="100" workbookViewId="0">
      <selection activeCell="E10" sqref="E10"/>
    </sheetView>
  </sheetViews>
  <sheetFormatPr defaultColWidth="15.6328125" defaultRowHeight="20.149999999999999" customHeight="1" x14ac:dyDescent="0.25"/>
  <cols>
    <col min="1" max="1" width="3.453125" style="30" customWidth="1"/>
    <col min="2" max="2" width="13.08984375" style="30" customWidth="1"/>
    <col min="3" max="3" width="9.08984375" style="30" customWidth="1"/>
    <col min="4" max="4" width="11.36328125" style="30" customWidth="1"/>
    <col min="5" max="5" width="10.36328125" style="30" customWidth="1"/>
    <col min="6" max="6" width="15" style="30" customWidth="1"/>
    <col min="7" max="7" width="3.6328125" style="30" customWidth="1"/>
    <col min="8" max="8" width="11.453125" style="30" customWidth="1"/>
    <col min="9" max="9" width="14.36328125" style="30" customWidth="1"/>
    <col min="10" max="10" width="4.08984375" style="30" customWidth="1"/>
    <col min="11" max="12" width="15.6328125" style="30"/>
    <col min="13" max="13" width="15.6328125" style="30" customWidth="1"/>
    <col min="14" max="16384" width="15.6328125" style="30"/>
  </cols>
  <sheetData>
    <row r="1" spans="2:11" ht="20.149999999999999" customHeight="1" x14ac:dyDescent="0.25">
      <c r="B1" s="27"/>
      <c r="C1" s="27"/>
      <c r="D1" s="27"/>
      <c r="E1" s="27"/>
      <c r="F1" s="27"/>
      <c r="G1" s="27"/>
      <c r="H1" s="27"/>
      <c r="J1" s="27"/>
      <c r="K1" s="33"/>
    </row>
    <row r="2" spans="2:11" ht="20.149999999999999" customHeight="1" x14ac:dyDescent="0.25">
      <c r="B2" s="39" t="s">
        <v>30</v>
      </c>
      <c r="C2" s="39"/>
      <c r="D2" s="27"/>
      <c r="E2" s="27"/>
      <c r="F2" s="27"/>
      <c r="G2" s="27"/>
      <c r="H2" s="47"/>
      <c r="I2" s="29" t="s">
        <v>50</v>
      </c>
      <c r="J2" s="27"/>
      <c r="K2" s="33"/>
    </row>
    <row r="3" spans="2:11" ht="20.149999999999999" customHeight="1" thickBot="1" x14ac:dyDescent="0.3">
      <c r="B3" s="27"/>
      <c r="C3" s="27"/>
      <c r="D3" s="27"/>
      <c r="E3" s="27"/>
      <c r="F3" s="27"/>
      <c r="G3" s="27"/>
      <c r="H3" s="27"/>
      <c r="J3" s="27"/>
      <c r="K3" s="33"/>
    </row>
    <row r="4" spans="2:11" ht="25" customHeight="1" thickBot="1" x14ac:dyDescent="0.3">
      <c r="B4" s="40" t="s">
        <v>28</v>
      </c>
      <c r="C4" s="61"/>
      <c r="D4" s="62"/>
      <c r="E4" s="62"/>
      <c r="F4" s="63"/>
      <c r="G4" s="27"/>
      <c r="H4" s="33"/>
      <c r="I4" s="41" t="s">
        <v>14</v>
      </c>
      <c r="J4" s="27"/>
      <c r="K4" s="33"/>
    </row>
    <row r="5" spans="2:11" ht="25" customHeight="1" thickBot="1" x14ac:dyDescent="0.3">
      <c r="B5" s="42" t="s">
        <v>29</v>
      </c>
      <c r="C5" s="64"/>
      <c r="D5" s="65"/>
      <c r="E5" s="65"/>
      <c r="F5" s="66"/>
      <c r="G5" s="27"/>
      <c r="H5" s="33"/>
      <c r="I5" s="48"/>
      <c r="J5" s="27"/>
      <c r="K5" s="33"/>
    </row>
    <row r="6" spans="2:11" ht="20.149999999999999" customHeight="1" x14ac:dyDescent="0.25">
      <c r="B6" s="67" t="s">
        <v>0</v>
      </c>
      <c r="C6" s="67"/>
      <c r="D6" s="67"/>
      <c r="E6" s="27"/>
      <c r="F6" s="27"/>
      <c r="G6" s="27"/>
      <c r="H6" s="27"/>
      <c r="I6" s="27"/>
      <c r="J6" s="27"/>
      <c r="K6" s="33"/>
    </row>
    <row r="7" spans="2:11" ht="20.149999999999999" customHeight="1" x14ac:dyDescent="0.25">
      <c r="B7" s="68"/>
      <c r="C7" s="68"/>
      <c r="D7" s="68"/>
      <c r="E7" s="27"/>
      <c r="F7" s="27"/>
      <c r="G7" s="27"/>
      <c r="H7" s="27"/>
      <c r="I7" s="27"/>
      <c r="J7" s="27"/>
      <c r="K7" s="33"/>
    </row>
    <row r="8" spans="2:11" ht="20.149999999999999" customHeight="1" x14ac:dyDescent="0.25">
      <c r="B8" s="55"/>
      <c r="C8" s="56"/>
      <c r="D8" s="43" t="s">
        <v>32</v>
      </c>
      <c r="E8" s="43" t="s">
        <v>1</v>
      </c>
      <c r="F8" s="43" t="s">
        <v>31</v>
      </c>
      <c r="G8" s="34"/>
      <c r="H8" s="27"/>
      <c r="I8" s="27"/>
      <c r="J8" s="27"/>
    </row>
    <row r="9" spans="2:11" ht="20.149999999999999" customHeight="1" x14ac:dyDescent="0.25">
      <c r="B9" s="53" t="s">
        <v>38</v>
      </c>
      <c r="C9" s="54"/>
      <c r="D9" s="47"/>
      <c r="E9" s="44">
        <f>IF(B9="","",VLOOKUP(B9,参照値!B5:C12,2,0))</f>
        <v>0.9</v>
      </c>
      <c r="F9" s="44" t="str">
        <f>IF(B9="","",IF(D9&gt;0,IF(E9&gt;0,D9*E9,""),""))</f>
        <v/>
      </c>
      <c r="G9" s="35"/>
      <c r="H9" s="27"/>
      <c r="I9" s="27"/>
      <c r="J9" s="27"/>
      <c r="K9" s="33"/>
    </row>
    <row r="10" spans="2:11" ht="20.149999999999999" customHeight="1" x14ac:dyDescent="0.25">
      <c r="B10" s="53" t="s">
        <v>39</v>
      </c>
      <c r="C10" s="54"/>
      <c r="D10" s="47"/>
      <c r="E10" s="44">
        <f>IF(B10="","",VLOOKUP(B10,参照値!B6:C14,2,0))</f>
        <v>0.85</v>
      </c>
      <c r="F10" s="44" t="str">
        <f t="shared" ref="F10:F14" si="0">IF(B10="","",IF(D10&gt;0,IF(E10&gt;0,D10*E10,""),""))</f>
        <v/>
      </c>
      <c r="G10" s="35"/>
      <c r="H10" s="27"/>
      <c r="I10" s="27"/>
      <c r="J10" s="27"/>
    </row>
    <row r="11" spans="2:11" ht="20.149999999999999" customHeight="1" x14ac:dyDescent="0.25">
      <c r="B11" s="53" t="s">
        <v>40</v>
      </c>
      <c r="C11" s="54"/>
      <c r="D11" s="47"/>
      <c r="E11" s="44">
        <f>IF(B11="","",VLOOKUP(B11,参照値!B7:C15,2,0))</f>
        <v>0.2</v>
      </c>
      <c r="F11" s="44" t="str">
        <f t="shared" si="0"/>
        <v/>
      </c>
      <c r="G11" s="35"/>
      <c r="H11" s="27"/>
      <c r="I11" s="27"/>
      <c r="J11" s="27"/>
    </row>
    <row r="12" spans="2:11" ht="20.149999999999999" customHeight="1" x14ac:dyDescent="0.25">
      <c r="B12" s="53" t="s">
        <v>45</v>
      </c>
      <c r="C12" s="54"/>
      <c r="D12" s="47"/>
      <c r="E12" s="45">
        <f>IF(B12="","",VLOOKUP(B12,参照値!B8:C16,2,0))</f>
        <v>0.8</v>
      </c>
      <c r="F12" s="44" t="str">
        <f t="shared" si="0"/>
        <v/>
      </c>
      <c r="G12" s="35"/>
      <c r="H12" s="46"/>
      <c r="I12" s="27"/>
      <c r="J12" s="27"/>
    </row>
    <row r="13" spans="2:11" ht="20.149999999999999" customHeight="1" x14ac:dyDescent="0.25">
      <c r="B13" s="53"/>
      <c r="C13" s="54"/>
      <c r="D13" s="47"/>
      <c r="E13" s="45" t="str">
        <f>IF(B13="","",VLOOKUP(B13,参照値!B9:C17,2,0))</f>
        <v/>
      </c>
      <c r="F13" s="44" t="str">
        <f t="shared" si="0"/>
        <v/>
      </c>
      <c r="G13" s="35"/>
      <c r="H13" s="46"/>
      <c r="I13" s="27"/>
      <c r="J13" s="27"/>
    </row>
    <row r="14" spans="2:11" ht="20.149999999999999" customHeight="1" x14ac:dyDescent="0.25">
      <c r="B14" s="53"/>
      <c r="C14" s="54"/>
      <c r="D14" s="47"/>
      <c r="E14" s="45" t="str">
        <f>IF(B14="","",VLOOKUP(B14,参照値!B10:C18,2,0))</f>
        <v/>
      </c>
      <c r="F14" s="44" t="str">
        <f t="shared" si="0"/>
        <v/>
      </c>
      <c r="G14" s="35"/>
      <c r="H14" s="46"/>
      <c r="I14" s="27"/>
      <c r="J14" s="27"/>
    </row>
    <row r="15" spans="2:11" ht="20.149999999999999" customHeight="1" x14ac:dyDescent="0.25">
      <c r="B15" s="55" t="s">
        <v>2</v>
      </c>
      <c r="C15" s="56"/>
      <c r="D15" s="44">
        <f>SUM(D9:D14)</f>
        <v>0</v>
      </c>
      <c r="E15" s="44"/>
      <c r="F15" s="44">
        <f>SUM(F9:F14)</f>
        <v>0</v>
      </c>
      <c r="G15" s="35"/>
      <c r="H15" s="27"/>
      <c r="I15" s="27"/>
      <c r="J15" s="27"/>
    </row>
    <row r="16" spans="2:11" ht="20.149999999999999" customHeight="1" x14ac:dyDescent="0.25">
      <c r="B16" s="34"/>
      <c r="C16" s="34"/>
      <c r="D16" s="35"/>
      <c r="E16" s="35"/>
      <c r="F16" s="35"/>
      <c r="G16" s="35"/>
      <c r="H16" s="27"/>
      <c r="I16" s="27"/>
      <c r="J16" s="27"/>
    </row>
    <row r="17" spans="2:10" ht="20.149999999999999" customHeight="1" x14ac:dyDescent="0.25">
      <c r="B17" s="27"/>
      <c r="C17" s="27"/>
      <c r="D17" s="27">
        <f>F15</f>
        <v>0</v>
      </c>
      <c r="E17" s="27">
        <f>D15</f>
        <v>0</v>
      </c>
      <c r="F17" s="27" t="e">
        <f>D17/E17</f>
        <v>#DIV/0!</v>
      </c>
      <c r="G17" s="27"/>
      <c r="H17" s="27"/>
      <c r="I17" s="29" t="s">
        <v>3</v>
      </c>
      <c r="J17" s="29"/>
    </row>
    <row r="18" spans="2:10" ht="20.149999999999999" customHeight="1" x14ac:dyDescent="0.25">
      <c r="B18" s="27"/>
      <c r="C18" s="27"/>
      <c r="D18" s="27"/>
      <c r="E18" s="27"/>
      <c r="F18" s="27"/>
      <c r="G18" s="27"/>
      <c r="H18" s="27"/>
      <c r="I18" s="29"/>
      <c r="J18" s="29"/>
    </row>
    <row r="19" spans="2:10" ht="20.149999999999999" customHeight="1" x14ac:dyDescent="0.25">
      <c r="B19" s="60" t="s">
        <v>4</v>
      </c>
      <c r="C19" s="60"/>
      <c r="D19" s="60"/>
      <c r="E19" s="27"/>
      <c r="F19" s="27"/>
      <c r="G19" s="27"/>
      <c r="H19" s="27"/>
      <c r="I19" s="27"/>
      <c r="J19" s="27"/>
    </row>
    <row r="20" spans="2:10" ht="20.149999999999999" customHeight="1" x14ac:dyDescent="0.25">
      <c r="B20" s="55"/>
      <c r="C20" s="56"/>
      <c r="D20" s="43" t="s">
        <v>5</v>
      </c>
      <c r="E20" s="43" t="s">
        <v>6</v>
      </c>
      <c r="F20" s="43" t="s">
        <v>7</v>
      </c>
      <c r="G20" s="34"/>
      <c r="H20" s="27"/>
      <c r="I20" s="27"/>
      <c r="J20" s="27"/>
    </row>
    <row r="21" spans="2:10" ht="20.149999999999999" customHeight="1" x14ac:dyDescent="0.25">
      <c r="B21" s="55" t="s">
        <v>47</v>
      </c>
      <c r="C21" s="56"/>
      <c r="D21" s="47"/>
      <c r="E21" s="44" t="e">
        <f>VLOOKUP(I5,参照値!B3:G7,6,0)</f>
        <v>#N/A</v>
      </c>
      <c r="F21" s="44" t="str">
        <f>IF(B21="","",IF(D21&gt;0,IF(E21&gt;0,D21*E21,""),""))</f>
        <v/>
      </c>
      <c r="G21" s="35"/>
      <c r="H21" s="27"/>
      <c r="I21" s="27"/>
      <c r="J21" s="27"/>
    </row>
    <row r="22" spans="2:10" ht="20.149999999999999" customHeight="1" x14ac:dyDescent="0.25">
      <c r="B22" s="55" t="s">
        <v>48</v>
      </c>
      <c r="C22" s="56"/>
      <c r="D22" s="47"/>
      <c r="E22" s="44" t="e">
        <f>VLOOKUP(I5,参照値!B3:G7,4,0)</f>
        <v>#N/A</v>
      </c>
      <c r="F22" s="44" t="str">
        <f t="shared" ref="F22:F27" si="1">IF(B22="","",IF(D22&gt;0,IF(E22&gt;0,D22*E22,""),""))</f>
        <v/>
      </c>
      <c r="G22" s="35"/>
      <c r="H22" s="27"/>
      <c r="I22" s="27"/>
      <c r="J22" s="27"/>
    </row>
    <row r="23" spans="2:10" ht="20.149999999999999" customHeight="1" x14ac:dyDescent="0.25">
      <c r="B23" s="55" t="s">
        <v>49</v>
      </c>
      <c r="C23" s="56"/>
      <c r="D23" s="47"/>
      <c r="E23" s="44" t="e">
        <f>VLOOKUP(I5,参照値!B3:G7,5,0)</f>
        <v>#N/A</v>
      </c>
      <c r="F23" s="44" t="str">
        <f t="shared" si="1"/>
        <v/>
      </c>
      <c r="G23" s="35"/>
      <c r="H23" s="27"/>
      <c r="I23" s="27"/>
      <c r="J23" s="27"/>
    </row>
    <row r="24" spans="2:10" ht="20.149999999999999" customHeight="1" x14ac:dyDescent="0.25">
      <c r="B24" s="53"/>
      <c r="C24" s="54"/>
      <c r="D24" s="47"/>
      <c r="E24" s="47"/>
      <c r="F24" s="44" t="str">
        <f t="shared" si="1"/>
        <v/>
      </c>
      <c r="G24" s="35"/>
      <c r="H24" s="46"/>
      <c r="I24" s="27"/>
      <c r="J24" s="27"/>
    </row>
    <row r="25" spans="2:10" ht="20.149999999999999" customHeight="1" x14ac:dyDescent="0.25">
      <c r="B25" s="53"/>
      <c r="C25" s="54"/>
      <c r="D25" s="47"/>
      <c r="E25" s="47"/>
      <c r="F25" s="44"/>
      <c r="G25" s="35"/>
      <c r="H25" s="46"/>
      <c r="I25" s="27"/>
      <c r="J25" s="27"/>
    </row>
    <row r="26" spans="2:10" ht="20.149999999999999" customHeight="1" x14ac:dyDescent="0.25">
      <c r="B26" s="53"/>
      <c r="C26" s="54"/>
      <c r="D26" s="47"/>
      <c r="E26" s="47"/>
      <c r="F26" s="44" t="str">
        <f t="shared" si="1"/>
        <v/>
      </c>
      <c r="G26" s="35"/>
      <c r="H26" s="46"/>
      <c r="I26" s="27"/>
      <c r="J26" s="27"/>
    </row>
    <row r="27" spans="2:10" ht="20.149999999999999" customHeight="1" x14ac:dyDescent="0.25">
      <c r="B27" s="53"/>
      <c r="C27" s="54"/>
      <c r="D27" s="47"/>
      <c r="E27" s="47"/>
      <c r="F27" s="44" t="str">
        <f t="shared" si="1"/>
        <v/>
      </c>
      <c r="G27" s="35"/>
      <c r="H27" s="46"/>
      <c r="I27" s="27"/>
      <c r="J27" s="27"/>
    </row>
    <row r="28" spans="2:10" ht="20.149999999999999" customHeight="1" x14ac:dyDescent="0.25">
      <c r="B28" s="55" t="s">
        <v>2</v>
      </c>
      <c r="C28" s="56"/>
      <c r="D28" s="44"/>
      <c r="E28" s="44"/>
      <c r="F28" s="44">
        <f>SUM(F21:F27)</f>
        <v>0</v>
      </c>
      <c r="G28" s="35"/>
      <c r="H28" s="27"/>
      <c r="I28" s="27"/>
      <c r="J28" s="27"/>
    </row>
    <row r="29" spans="2:10" ht="20.149999999999999" customHeight="1" x14ac:dyDescent="0.25">
      <c r="B29" s="34"/>
      <c r="C29" s="34"/>
      <c r="D29" s="35"/>
      <c r="E29" s="35"/>
      <c r="F29" s="35"/>
      <c r="G29" s="35"/>
      <c r="H29" s="27"/>
      <c r="I29" s="27"/>
      <c r="J29" s="27"/>
    </row>
    <row r="30" spans="2:10" ht="20.149999999999999" customHeight="1" x14ac:dyDescent="0.25">
      <c r="B30" s="27"/>
      <c r="C30" s="27"/>
      <c r="D30" s="27">
        <f>F28</f>
        <v>0</v>
      </c>
      <c r="E30" s="27">
        <f>D15</f>
        <v>0</v>
      </c>
      <c r="F30" s="27" t="e">
        <f>D30/E30</f>
        <v>#DIV/0!</v>
      </c>
      <c r="G30" s="27"/>
      <c r="H30" s="27"/>
      <c r="I30" s="27"/>
      <c r="J30" s="27"/>
    </row>
    <row r="31" spans="2:10" ht="20.149999999999999" customHeight="1" x14ac:dyDescent="0.25">
      <c r="B31" s="27"/>
      <c r="C31" s="27"/>
      <c r="D31" s="27"/>
      <c r="E31" s="28" t="s">
        <v>8</v>
      </c>
      <c r="F31" s="27" t="e">
        <f>F30*1000</f>
        <v>#DIV/0!</v>
      </c>
      <c r="G31" s="27" t="s">
        <v>9</v>
      </c>
      <c r="H31" s="27"/>
      <c r="I31" s="29" t="s">
        <v>13</v>
      </c>
      <c r="J31" s="29"/>
    </row>
    <row r="32" spans="2:10" ht="20.149999999999999" customHeight="1" x14ac:dyDescent="0.25">
      <c r="B32" s="27"/>
      <c r="C32" s="27"/>
      <c r="D32" s="27"/>
      <c r="E32" s="27"/>
      <c r="F32" s="27"/>
      <c r="G32" s="27"/>
      <c r="H32" s="27"/>
      <c r="J32" s="27"/>
    </row>
    <row r="33" spans="2:10" ht="20.149999999999999" customHeight="1" x14ac:dyDescent="0.25">
      <c r="B33" s="57" t="s">
        <v>10</v>
      </c>
      <c r="C33" s="57"/>
      <c r="D33" s="27" t="s">
        <v>12</v>
      </c>
      <c r="E33" s="27"/>
      <c r="F33" s="27"/>
      <c r="G33" s="27"/>
      <c r="H33" s="27" t="e">
        <f>121.6*F17-F31</f>
        <v>#DIV/0!</v>
      </c>
      <c r="I33" s="27"/>
      <c r="J33" s="27"/>
    </row>
    <row r="34" spans="2:10" ht="20.149999999999999" customHeight="1" x14ac:dyDescent="0.25">
      <c r="B34" s="27"/>
      <c r="C34" s="27"/>
      <c r="D34" s="27"/>
      <c r="E34" s="27"/>
      <c r="F34" s="27"/>
      <c r="G34" s="27"/>
      <c r="H34" s="27"/>
      <c r="I34" s="27"/>
      <c r="J34" s="27"/>
    </row>
    <row r="35" spans="2:10" ht="20.149999999999999" customHeight="1" x14ac:dyDescent="0.25">
      <c r="B35" s="57" t="s">
        <v>11</v>
      </c>
      <c r="C35" s="57"/>
      <c r="D35" s="31" t="e">
        <f>VLOOKUP(I5,参照値!B3:G7,2,0)</f>
        <v>#N/A</v>
      </c>
      <c r="E35" s="31"/>
      <c r="F35" s="31"/>
      <c r="G35" s="31"/>
      <c r="H35" s="32" t="e">
        <f>VLOOKUP(I5,参照値!B3:G7,3,0)</f>
        <v>#N/A</v>
      </c>
      <c r="I35" s="32"/>
      <c r="J35" s="27"/>
    </row>
    <row r="36" spans="2:10" ht="20.149999999999999" customHeight="1" x14ac:dyDescent="0.25">
      <c r="B36" s="27"/>
      <c r="C36" s="27"/>
      <c r="D36" s="31"/>
      <c r="E36" s="31"/>
      <c r="F36" s="31"/>
      <c r="G36" s="31"/>
      <c r="H36" s="32"/>
      <c r="I36" s="32"/>
      <c r="J36" s="27"/>
    </row>
    <row r="37" spans="2:10" ht="20.149999999999999" customHeight="1" thickBot="1" x14ac:dyDescent="0.3">
      <c r="B37" s="27"/>
      <c r="C37" s="27"/>
      <c r="D37" s="27"/>
      <c r="E37" s="27"/>
      <c r="F37" s="27"/>
      <c r="G37" s="27"/>
      <c r="H37" s="27"/>
      <c r="I37" s="27"/>
      <c r="J37" s="27"/>
    </row>
    <row r="38" spans="2:10" ht="20.149999999999999" customHeight="1" x14ac:dyDescent="0.25">
      <c r="B38" s="27"/>
      <c r="C38" s="27"/>
      <c r="D38" s="27"/>
      <c r="E38" s="27"/>
      <c r="F38" s="27"/>
      <c r="G38" s="27"/>
      <c r="H38" s="33"/>
      <c r="I38" s="58" t="e">
        <f>IF(H33&lt;H35,"OK","NG")</f>
        <v>#DIV/0!</v>
      </c>
      <c r="J38" s="36"/>
    </row>
    <row r="39" spans="2:10" ht="20.149999999999999" customHeight="1" thickBot="1" x14ac:dyDescent="0.3">
      <c r="B39" s="27"/>
      <c r="C39" s="27"/>
      <c r="D39" s="27"/>
      <c r="E39" s="27"/>
      <c r="F39" s="27"/>
      <c r="G39" s="27"/>
      <c r="H39" s="33"/>
      <c r="I39" s="59"/>
      <c r="J39" s="36"/>
    </row>
    <row r="40" spans="2:10" ht="20.149999999999999" customHeight="1" x14ac:dyDescent="0.25">
      <c r="B40" s="27"/>
      <c r="C40" s="27"/>
      <c r="D40" s="27"/>
      <c r="E40" s="27"/>
      <c r="F40" s="27"/>
      <c r="G40" s="27"/>
      <c r="H40" s="37"/>
      <c r="I40" s="38"/>
      <c r="J40" s="27"/>
    </row>
    <row r="41" spans="2:10" ht="20.149999999999999" customHeight="1" x14ac:dyDescent="0.25">
      <c r="B41" s="27"/>
      <c r="C41" s="27"/>
      <c r="D41" s="27"/>
      <c r="E41" s="27"/>
      <c r="F41" s="27"/>
      <c r="G41" s="27"/>
      <c r="H41" s="27"/>
      <c r="J41" s="27"/>
    </row>
    <row r="79" spans="2:10" ht="20.149999999999999" customHeight="1" x14ac:dyDescent="0.25">
      <c r="B79" s="27"/>
      <c r="C79" s="27"/>
      <c r="D79" s="27"/>
      <c r="E79" s="27"/>
      <c r="F79" s="27"/>
      <c r="G79" s="27"/>
      <c r="H79" s="37"/>
      <c r="I79" s="38"/>
      <c r="J79" s="27"/>
    </row>
  </sheetData>
  <sheetProtection algorithmName="SHA-512" hashValue="EBMlJcYuRF4amVzid/KtIU37gH4QZha023FHExvUmui4kJftik2j7tU8VFQtDZc29LSSq1pRhnev/p4OLdZtuA==" saltValue="1PlH9i1ahwQiC4CcF/pbow==" spinCount="100000" sheet="1" objects="1" scenarios="1" formatCells="0" autoFilter="0" pivotTables="0"/>
  <mergeCells count="24">
    <mergeCell ref="B10:C10"/>
    <mergeCell ref="C4:F4"/>
    <mergeCell ref="C5:F5"/>
    <mergeCell ref="B6:D7"/>
    <mergeCell ref="B8:C8"/>
    <mergeCell ref="B9:C9"/>
    <mergeCell ref="B26:C26"/>
    <mergeCell ref="B11:C11"/>
    <mergeCell ref="B12:C12"/>
    <mergeCell ref="B13:C13"/>
    <mergeCell ref="B14:C14"/>
    <mergeCell ref="B15:C15"/>
    <mergeCell ref="B19:D19"/>
    <mergeCell ref="B20:C20"/>
    <mergeCell ref="B21:C21"/>
    <mergeCell ref="B22:C22"/>
    <mergeCell ref="B23:C23"/>
    <mergeCell ref="B24:C24"/>
    <mergeCell ref="B25:C25"/>
    <mergeCell ref="B27:C27"/>
    <mergeCell ref="B28:C28"/>
    <mergeCell ref="B33:C33"/>
    <mergeCell ref="B35:C35"/>
    <mergeCell ref="I38:I39"/>
  </mergeCells>
  <phoneticPr fontId="1"/>
  <pageMargins left="0.7" right="0.7" top="0.75" bottom="0.75" header="0.3" footer="0.3"/>
  <pageSetup paperSize="9" scale="91"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参照値!$B$2:$B$7</xm:f>
          </x14:formula1>
          <xm:sqref>I5</xm:sqref>
        </x14:dataValidation>
        <x14:dataValidation type="list" showInputMessage="1" showErrorMessage="1">
          <x14:formula1>
            <xm:f>参照値!$B$10:$B$18</xm:f>
          </x14:formula1>
          <xm:sqref>B9:B14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view="pageBreakPreview" topLeftCell="A13" zoomScale="115" zoomScaleNormal="115" zoomScaleSheetLayoutView="115" workbookViewId="0">
      <selection activeCell="F34" sqref="F34"/>
    </sheetView>
  </sheetViews>
  <sheetFormatPr defaultColWidth="15.6328125" defaultRowHeight="20.149999999999999" customHeight="1" x14ac:dyDescent="0.25"/>
  <cols>
    <col min="1" max="1" width="3.453125" style="3" customWidth="1"/>
    <col min="2" max="2" width="13.08984375" style="3" customWidth="1"/>
    <col min="3" max="3" width="9.08984375" style="3" customWidth="1"/>
    <col min="4" max="4" width="11.36328125" style="3" customWidth="1"/>
    <col min="5" max="5" width="10.36328125" style="3" customWidth="1"/>
    <col min="6" max="6" width="15" style="3" customWidth="1"/>
    <col min="7" max="7" width="3.6328125" style="3" customWidth="1"/>
    <col min="8" max="8" width="11.453125" style="3" customWidth="1"/>
    <col min="9" max="9" width="14.36328125" style="3" customWidth="1"/>
    <col min="10" max="10" width="4.08984375" style="3" customWidth="1"/>
    <col min="11" max="12" width="15.6328125" style="3"/>
    <col min="13" max="13" width="15.6328125" style="3" customWidth="1"/>
    <col min="14" max="16384" width="15.6328125" style="3"/>
  </cols>
  <sheetData>
    <row r="1" spans="2:11" ht="20.149999999999999" customHeight="1" x14ac:dyDescent="0.25">
      <c r="B1" s="2"/>
      <c r="C1" s="2"/>
      <c r="D1" s="2"/>
      <c r="E1" s="2"/>
      <c r="F1" s="2"/>
      <c r="G1" s="2"/>
      <c r="H1" s="2"/>
      <c r="J1" s="2"/>
      <c r="K1"/>
    </row>
    <row r="2" spans="2:11" ht="20.149999999999999" customHeight="1" x14ac:dyDescent="0.25">
      <c r="B2" s="14" t="s">
        <v>35</v>
      </c>
      <c r="C2" s="14"/>
      <c r="D2" s="2"/>
      <c r="E2" s="2"/>
      <c r="F2" s="2"/>
      <c r="G2" s="2"/>
      <c r="H2" s="49"/>
      <c r="I2" s="1" t="s">
        <v>46</v>
      </c>
      <c r="J2" s="2"/>
      <c r="K2"/>
    </row>
    <row r="3" spans="2:11" ht="20.149999999999999" customHeight="1" thickBot="1" x14ac:dyDescent="0.3">
      <c r="B3" s="2"/>
      <c r="C3" s="2"/>
      <c r="D3" s="2"/>
      <c r="E3" s="2"/>
      <c r="F3" s="2"/>
      <c r="G3" s="2"/>
      <c r="H3" s="2"/>
      <c r="J3" s="2"/>
      <c r="K3"/>
    </row>
    <row r="4" spans="2:11" ht="25" customHeight="1" thickBot="1" x14ac:dyDescent="0.3">
      <c r="B4" s="15" t="s">
        <v>28</v>
      </c>
      <c r="C4" s="69" t="s">
        <v>33</v>
      </c>
      <c r="D4" s="70"/>
      <c r="E4" s="70"/>
      <c r="F4" s="71"/>
      <c r="G4" s="2"/>
      <c r="H4"/>
      <c r="I4" s="12" t="s">
        <v>14</v>
      </c>
      <c r="J4" s="2"/>
      <c r="K4"/>
    </row>
    <row r="5" spans="2:11" ht="25" customHeight="1" thickBot="1" x14ac:dyDescent="0.3">
      <c r="B5" s="16" t="s">
        <v>29</v>
      </c>
      <c r="C5" s="69" t="s">
        <v>34</v>
      </c>
      <c r="D5" s="70"/>
      <c r="E5" s="70"/>
      <c r="F5" s="71"/>
      <c r="G5" s="2"/>
      <c r="H5"/>
      <c r="I5" s="50" t="s">
        <v>15</v>
      </c>
      <c r="J5" s="2"/>
      <c r="K5"/>
    </row>
    <row r="6" spans="2:11" ht="20.149999999999999" customHeight="1" x14ac:dyDescent="0.25">
      <c r="B6" s="78" t="s">
        <v>0</v>
      </c>
      <c r="C6" s="78"/>
      <c r="D6" s="78"/>
      <c r="E6" s="2"/>
      <c r="F6" s="2"/>
      <c r="G6" s="2"/>
      <c r="H6" s="2"/>
      <c r="I6" s="2"/>
      <c r="J6" s="2"/>
      <c r="K6"/>
    </row>
    <row r="7" spans="2:11" ht="20.149999999999999" customHeight="1" x14ac:dyDescent="0.25">
      <c r="B7" s="79"/>
      <c r="C7" s="79"/>
      <c r="D7" s="79"/>
      <c r="E7" s="2"/>
      <c r="F7" s="2"/>
      <c r="G7" s="2"/>
      <c r="H7" s="2"/>
      <c r="I7" s="2"/>
      <c r="J7" s="2"/>
      <c r="K7"/>
    </row>
    <row r="8" spans="2:11" ht="20.149999999999999" customHeight="1" x14ac:dyDescent="0.25">
      <c r="B8" s="73"/>
      <c r="C8" s="74"/>
      <c r="D8" s="4" t="s">
        <v>32</v>
      </c>
      <c r="E8" s="4" t="s">
        <v>1</v>
      </c>
      <c r="F8" s="4" t="s">
        <v>31</v>
      </c>
      <c r="G8" s="10"/>
      <c r="H8" s="2"/>
      <c r="I8" s="2"/>
      <c r="J8" s="2"/>
    </row>
    <row r="9" spans="2:11" ht="20.149999999999999" customHeight="1" x14ac:dyDescent="0.25">
      <c r="B9" s="75" t="s">
        <v>38</v>
      </c>
      <c r="C9" s="76"/>
      <c r="D9" s="49">
        <v>91.8</v>
      </c>
      <c r="E9" s="6">
        <f>IF(B9="","",VLOOKUP(B9,参照値!B9:D17,2,0))</f>
        <v>0.9</v>
      </c>
      <c r="F9" s="6">
        <f>D9*E9</f>
        <v>82.62</v>
      </c>
      <c r="G9" s="5"/>
      <c r="H9" s="2"/>
      <c r="I9" s="2"/>
      <c r="J9" s="2"/>
      <c r="K9"/>
    </row>
    <row r="10" spans="2:11" ht="20.149999999999999" customHeight="1" x14ac:dyDescent="0.25">
      <c r="B10" s="75" t="s">
        <v>39</v>
      </c>
      <c r="C10" s="76"/>
      <c r="D10" s="49">
        <v>280</v>
      </c>
      <c r="E10" s="6">
        <f>IF(B10="","",VLOOKUP(B10,参照値!B10:D18,2,0))</f>
        <v>0.85</v>
      </c>
      <c r="F10" s="6">
        <f>D10*E10</f>
        <v>238</v>
      </c>
      <c r="G10" s="5"/>
      <c r="H10" s="2"/>
      <c r="I10" s="2"/>
      <c r="J10" s="2"/>
    </row>
    <row r="11" spans="2:11" ht="20.149999999999999" customHeight="1" x14ac:dyDescent="0.25">
      <c r="B11" s="75" t="s">
        <v>40</v>
      </c>
      <c r="C11" s="76"/>
      <c r="D11" s="49">
        <v>250</v>
      </c>
      <c r="E11" s="6">
        <f>IF(B11="","",VLOOKUP(B11,参照値!B11:D19,2,0))</f>
        <v>0.2</v>
      </c>
      <c r="F11" s="6">
        <f>D11*E11</f>
        <v>50</v>
      </c>
      <c r="G11" s="5"/>
      <c r="H11" s="2"/>
      <c r="I11" s="2"/>
      <c r="J11" s="2"/>
    </row>
    <row r="12" spans="2:11" ht="20.149999999999999" customHeight="1" x14ac:dyDescent="0.25">
      <c r="B12" s="75"/>
      <c r="C12" s="76"/>
      <c r="D12" s="49"/>
      <c r="E12" s="6" t="str">
        <f>IF(B12="","",VLOOKUP(B12,参照値!B12:D20,2,0))</f>
        <v/>
      </c>
      <c r="F12" s="6" t="str">
        <f>IF(D12&gt;0,D12*E12,"")</f>
        <v/>
      </c>
      <c r="G12" s="5"/>
      <c r="H12" s="13"/>
      <c r="I12" s="2"/>
      <c r="J12" s="2"/>
    </row>
    <row r="13" spans="2:11" ht="20.149999999999999" customHeight="1" x14ac:dyDescent="0.25">
      <c r="B13" s="75"/>
      <c r="C13" s="76"/>
      <c r="D13" s="49"/>
      <c r="E13" s="6" t="str">
        <f>IF(B13="","",VLOOKUP(B13,参照値!B13:D21,2,0))</f>
        <v/>
      </c>
      <c r="F13" s="6" t="str">
        <f>IF(D13&gt;0,D13*E13,"")</f>
        <v/>
      </c>
      <c r="G13" s="5"/>
      <c r="H13" s="13"/>
      <c r="I13" s="2"/>
      <c r="J13" s="2"/>
    </row>
    <row r="14" spans="2:11" ht="20.149999999999999" customHeight="1" x14ac:dyDescent="0.25">
      <c r="B14" s="75"/>
      <c r="C14" s="76"/>
      <c r="D14" s="49"/>
      <c r="E14" s="6" t="str">
        <f>IF(B14="","",VLOOKUP(B14,参照値!B13:D22,2,0))</f>
        <v/>
      </c>
      <c r="F14" s="6" t="str">
        <f>IF(D14&gt;0,D14*E14,"")</f>
        <v/>
      </c>
      <c r="G14" s="5"/>
      <c r="H14" s="13"/>
      <c r="I14" s="2"/>
      <c r="J14" s="2"/>
    </row>
    <row r="15" spans="2:11" ht="20.149999999999999" customHeight="1" x14ac:dyDescent="0.25">
      <c r="B15" s="73" t="s">
        <v>2</v>
      </c>
      <c r="C15" s="74"/>
      <c r="D15" s="6">
        <f>SUM(D9:D14)</f>
        <v>621.79999999999995</v>
      </c>
      <c r="E15" s="6"/>
      <c r="F15" s="6">
        <f>SUM(F9:F14)</f>
        <v>370.62</v>
      </c>
      <c r="G15" s="5"/>
      <c r="H15" s="2"/>
      <c r="I15" s="2"/>
      <c r="J15" s="2"/>
    </row>
    <row r="16" spans="2:11" ht="20.149999999999999" customHeight="1" x14ac:dyDescent="0.25">
      <c r="B16" s="10"/>
      <c r="C16" s="10"/>
      <c r="D16" s="5"/>
      <c r="E16" s="5"/>
      <c r="F16" s="5"/>
      <c r="G16" s="5"/>
      <c r="H16" s="2"/>
      <c r="I16" s="2"/>
      <c r="J16" s="2"/>
    </row>
    <row r="17" spans="2:10" ht="20.149999999999999" customHeight="1" x14ac:dyDescent="0.25">
      <c r="B17" s="2"/>
      <c r="C17" s="2"/>
      <c r="D17" s="2">
        <f>F15</f>
        <v>370.62</v>
      </c>
      <c r="E17" s="2">
        <f>D15</f>
        <v>621.79999999999995</v>
      </c>
      <c r="F17" s="2">
        <f>D17/E17</f>
        <v>0.59604374396912196</v>
      </c>
      <c r="G17" s="2"/>
      <c r="H17" s="2"/>
      <c r="I17" s="1" t="s">
        <v>3</v>
      </c>
      <c r="J17" s="1"/>
    </row>
    <row r="18" spans="2:10" ht="20.149999999999999" customHeight="1" x14ac:dyDescent="0.25">
      <c r="B18" s="2"/>
      <c r="C18" s="2"/>
      <c r="D18" s="2"/>
      <c r="E18" s="2"/>
      <c r="F18" s="2"/>
      <c r="G18" s="2"/>
      <c r="H18" s="2"/>
      <c r="I18" s="1"/>
      <c r="J18" s="1"/>
    </row>
    <row r="19" spans="2:10" ht="20.149999999999999" customHeight="1" x14ac:dyDescent="0.25">
      <c r="B19" s="80" t="s">
        <v>4</v>
      </c>
      <c r="C19" s="80"/>
      <c r="D19" s="80"/>
      <c r="E19" s="2"/>
      <c r="F19" s="2"/>
      <c r="G19" s="2"/>
      <c r="H19" s="2"/>
      <c r="I19" s="2"/>
      <c r="J19" s="2"/>
    </row>
    <row r="20" spans="2:10" ht="20.149999999999999" customHeight="1" x14ac:dyDescent="0.25">
      <c r="B20" s="73"/>
      <c r="C20" s="74"/>
      <c r="D20" s="4" t="s">
        <v>5</v>
      </c>
      <c r="E20" s="4" t="s">
        <v>6</v>
      </c>
      <c r="F20" s="4" t="s">
        <v>7</v>
      </c>
      <c r="G20" s="10"/>
      <c r="H20" s="2"/>
      <c r="I20" s="2"/>
      <c r="J20" s="2"/>
    </row>
    <row r="21" spans="2:10" ht="20.149999999999999" customHeight="1" x14ac:dyDescent="0.25">
      <c r="B21" s="73" t="s">
        <v>47</v>
      </c>
      <c r="C21" s="74"/>
      <c r="D21" s="49">
        <v>280</v>
      </c>
      <c r="E21" s="6">
        <f>VLOOKUP(I5,参照値!B3:G7,6,0)</f>
        <v>1.9400000000000001E-2</v>
      </c>
      <c r="F21" s="6">
        <f>D21*E21</f>
        <v>5.4320000000000004</v>
      </c>
      <c r="G21" s="5"/>
      <c r="H21" s="2"/>
      <c r="I21" s="2"/>
      <c r="J21" s="2"/>
    </row>
    <row r="22" spans="2:10" ht="20.149999999999999" customHeight="1" x14ac:dyDescent="0.25">
      <c r="B22" s="73" t="s">
        <v>48</v>
      </c>
      <c r="C22" s="74"/>
      <c r="D22" s="49">
        <v>8</v>
      </c>
      <c r="E22" s="6">
        <f>VLOOKUP(I5,参照値!B3:G7,4,0)</f>
        <v>0.59099999999999997</v>
      </c>
      <c r="F22" s="6">
        <f>D22*E22</f>
        <v>4.7279999999999998</v>
      </c>
      <c r="G22" s="5"/>
      <c r="H22" s="2"/>
      <c r="I22" s="2"/>
      <c r="J22" s="2"/>
    </row>
    <row r="23" spans="2:10" ht="20.149999999999999" customHeight="1" x14ac:dyDescent="0.25">
      <c r="B23" s="73" t="s">
        <v>49</v>
      </c>
      <c r="C23" s="74"/>
      <c r="D23" s="49">
        <v>0</v>
      </c>
      <c r="E23" s="6">
        <f>VLOOKUP(I5,参照値!B3:G7,5,0)</f>
        <v>0.28499999999999998</v>
      </c>
      <c r="F23" s="6">
        <f>D23*E23</f>
        <v>0</v>
      </c>
      <c r="G23" s="5"/>
      <c r="H23" s="2"/>
      <c r="I23" s="2"/>
      <c r="J23" s="2"/>
    </row>
    <row r="24" spans="2:10" ht="20.149999999999999" customHeight="1" x14ac:dyDescent="0.25">
      <c r="B24" s="75"/>
      <c r="C24" s="76"/>
      <c r="D24" s="49"/>
      <c r="E24" s="49"/>
      <c r="F24" s="6" t="str">
        <f>IF(D24&gt;0,D24*E24,"")</f>
        <v/>
      </c>
      <c r="G24" s="5"/>
      <c r="H24" s="13"/>
      <c r="I24" s="2"/>
      <c r="J24" s="2"/>
    </row>
    <row r="25" spans="2:10" ht="20.149999999999999" customHeight="1" x14ac:dyDescent="0.25">
      <c r="B25" s="75"/>
      <c r="C25" s="76"/>
      <c r="D25" s="49"/>
      <c r="E25" s="49"/>
      <c r="F25" s="6" t="str">
        <f>IF(D25&gt;0,D25*E25,"")</f>
        <v/>
      </c>
      <c r="G25" s="5"/>
      <c r="H25" s="13"/>
      <c r="I25" s="2"/>
      <c r="J25" s="2"/>
    </row>
    <row r="26" spans="2:10" ht="20.149999999999999" customHeight="1" x14ac:dyDescent="0.25">
      <c r="B26" s="75"/>
      <c r="C26" s="76"/>
      <c r="D26" s="49"/>
      <c r="E26" s="49"/>
      <c r="F26" s="6" t="str">
        <f>IF(D26&gt;0,D26*E26,"")</f>
        <v/>
      </c>
      <c r="G26" s="5"/>
      <c r="H26" s="13"/>
      <c r="I26" s="2"/>
      <c r="J26" s="2"/>
    </row>
    <row r="27" spans="2:10" ht="20.149999999999999" customHeight="1" x14ac:dyDescent="0.25">
      <c r="B27" s="73" t="s">
        <v>2</v>
      </c>
      <c r="C27" s="74"/>
      <c r="D27" s="6"/>
      <c r="E27" s="6"/>
      <c r="F27" s="6">
        <f>SUM(F21:F26)</f>
        <v>10.16</v>
      </c>
      <c r="G27" s="5"/>
      <c r="H27" s="2"/>
      <c r="I27" s="2"/>
      <c r="J27" s="2"/>
    </row>
    <row r="28" spans="2:10" ht="20.149999999999999" customHeight="1" x14ac:dyDescent="0.25">
      <c r="B28" s="10"/>
      <c r="C28" s="10"/>
      <c r="D28" s="5"/>
      <c r="E28" s="5"/>
      <c r="F28" s="5"/>
      <c r="G28" s="5"/>
      <c r="H28" s="2"/>
      <c r="I28" s="2"/>
      <c r="J28" s="2"/>
    </row>
    <row r="29" spans="2:10" ht="20.149999999999999" customHeight="1" x14ac:dyDescent="0.25">
      <c r="B29" s="2"/>
      <c r="C29" s="2"/>
      <c r="D29" s="2">
        <f>F27</f>
        <v>10.16</v>
      </c>
      <c r="E29" s="2">
        <f>D15</f>
        <v>621.79999999999995</v>
      </c>
      <c r="F29" s="2">
        <f>D29/E29</f>
        <v>1.6339659054358316E-2</v>
      </c>
      <c r="G29" s="2"/>
      <c r="H29" s="2"/>
      <c r="I29" s="2"/>
      <c r="J29" s="2"/>
    </row>
    <row r="30" spans="2:10" ht="20.149999999999999" customHeight="1" x14ac:dyDescent="0.25">
      <c r="B30" s="2"/>
      <c r="C30" s="2"/>
      <c r="D30" s="2"/>
      <c r="E30" s="7" t="s">
        <v>8</v>
      </c>
      <c r="F30" s="2">
        <f>F29*1000</f>
        <v>16.339659054358314</v>
      </c>
      <c r="G30" s="2" t="s">
        <v>9</v>
      </c>
      <c r="H30" s="2"/>
      <c r="I30" s="1" t="s">
        <v>13</v>
      </c>
      <c r="J30" s="1"/>
    </row>
    <row r="31" spans="2:10" ht="20.149999999999999" customHeight="1" x14ac:dyDescent="0.25">
      <c r="B31" s="2"/>
      <c r="C31" s="2"/>
      <c r="D31" s="2"/>
      <c r="E31" s="2"/>
      <c r="F31" s="2"/>
      <c r="G31" s="2"/>
      <c r="H31" s="2"/>
      <c r="J31" s="2"/>
    </row>
    <row r="32" spans="2:10" ht="20.149999999999999" customHeight="1" x14ac:dyDescent="0.25">
      <c r="B32" s="72" t="s">
        <v>10</v>
      </c>
      <c r="C32" s="72"/>
      <c r="D32" s="2" t="s">
        <v>12</v>
      </c>
      <c r="E32" s="2"/>
      <c r="F32" s="2"/>
      <c r="G32" s="2"/>
      <c r="H32" s="2">
        <f>121.6*F17-F30</f>
        <v>56.139260212286906</v>
      </c>
      <c r="I32" s="2"/>
      <c r="J32" s="2"/>
    </row>
    <row r="33" spans="2:10" ht="20.149999999999999" customHeight="1" x14ac:dyDescent="0.25">
      <c r="B33" s="2"/>
      <c r="C33" s="2"/>
      <c r="D33" s="2"/>
      <c r="E33" s="2"/>
      <c r="F33" s="2"/>
      <c r="G33" s="2"/>
      <c r="H33" s="2"/>
      <c r="I33" s="2"/>
      <c r="J33" s="2"/>
    </row>
    <row r="34" spans="2:10" ht="20.149999999999999" customHeight="1" x14ac:dyDescent="0.25">
      <c r="B34" s="72" t="s">
        <v>11</v>
      </c>
      <c r="C34" s="72"/>
      <c r="D34" s="8" t="str">
        <f>VLOOKUP(I5,参照値!B3:G7,2,0)</f>
        <v>１２１．６　×　０．５　＝</v>
      </c>
      <c r="E34" s="8"/>
      <c r="F34" s="8"/>
      <c r="G34" s="8"/>
      <c r="H34" s="9">
        <f>VLOOKUP(I5,参照値!B3:G7,3,0)</f>
        <v>60.8</v>
      </c>
      <c r="I34" s="9"/>
      <c r="J34" s="2"/>
    </row>
    <row r="35" spans="2:10" ht="20.149999999999999" customHeight="1" x14ac:dyDescent="0.25">
      <c r="B35" s="2"/>
      <c r="C35" s="2"/>
      <c r="D35" s="8"/>
      <c r="E35" s="8"/>
      <c r="F35" s="8"/>
      <c r="G35" s="8"/>
      <c r="H35" s="9"/>
      <c r="I35" s="9"/>
      <c r="J35" s="2"/>
    </row>
    <row r="36" spans="2:10" ht="20.149999999999999" customHeight="1" thickBot="1" x14ac:dyDescent="0.3">
      <c r="B36" s="2"/>
      <c r="C36" s="2"/>
      <c r="D36" s="2"/>
      <c r="E36" s="2"/>
      <c r="F36" s="2"/>
      <c r="G36" s="2"/>
      <c r="H36" s="2"/>
      <c r="I36" s="2"/>
      <c r="J36" s="2"/>
    </row>
    <row r="37" spans="2:10" ht="20.149999999999999" customHeight="1" x14ac:dyDescent="0.25">
      <c r="B37" s="26"/>
      <c r="C37" s="26"/>
      <c r="D37" s="26"/>
      <c r="E37" s="26"/>
      <c r="F37" s="26"/>
      <c r="G37" s="26"/>
      <c r="H37" s="26"/>
      <c r="I37" s="81" t="str">
        <f>IF(H32&lt;H34,"OK","NG")</f>
        <v>OK</v>
      </c>
      <c r="J37" s="11"/>
    </row>
    <row r="38" spans="2:10" ht="20.149999999999999" customHeight="1" thickBot="1" x14ac:dyDescent="0.3">
      <c r="B38" s="26"/>
      <c r="C38" s="26"/>
      <c r="D38" s="26"/>
      <c r="E38" s="26"/>
      <c r="F38" s="26"/>
      <c r="G38" s="26"/>
      <c r="H38" s="26"/>
      <c r="I38" s="82"/>
      <c r="J38" s="11"/>
    </row>
    <row r="39" spans="2:10" ht="20.149999999999999" customHeight="1" x14ac:dyDescent="0.25">
      <c r="B39" s="77" t="str">
        <f>IF(H32&gt;H34,"この計画では許容放流量を超えてしまいますので，引き続き是正をお考えください。
可能な限りの対策を講じた上，判定がＮＧとなった場合，参考資料として扱いますので，
このまま添付願います。
","")</f>
        <v/>
      </c>
      <c r="C39" s="77"/>
      <c r="D39" s="77"/>
      <c r="E39" s="77"/>
      <c r="F39" s="77"/>
      <c r="G39" s="77"/>
      <c r="H39" s="77"/>
      <c r="I39" s="77"/>
      <c r="J39" s="2"/>
    </row>
    <row r="40" spans="2:10" ht="20.149999999999999" customHeight="1" x14ac:dyDescent="0.25">
      <c r="B40" s="77"/>
      <c r="C40" s="77"/>
      <c r="D40" s="77"/>
      <c r="E40" s="77"/>
      <c r="F40" s="77"/>
      <c r="G40" s="77"/>
      <c r="H40" s="77"/>
      <c r="I40" s="77"/>
    </row>
    <row r="41" spans="2:10" ht="20.149999999999999" customHeight="1" x14ac:dyDescent="0.25">
      <c r="B41" s="77"/>
      <c r="C41" s="77"/>
      <c r="D41" s="77"/>
      <c r="E41" s="77"/>
      <c r="F41" s="77"/>
      <c r="G41" s="77"/>
      <c r="H41" s="77"/>
      <c r="I41" s="77"/>
    </row>
    <row r="43" spans="2:10" ht="20.149999999999999" customHeight="1" x14ac:dyDescent="0.25">
      <c r="H43" s="3" t="str">
        <f>IF(H34&gt;H36,"
","")</f>
        <v xml:space="preserve">
</v>
      </c>
    </row>
  </sheetData>
  <sheetProtection algorithmName="SHA-512" hashValue="cr8IbkgJdgC+FbumsDmZ7RlQQqO9/Dw0jZ86Hxe9KjEs/zFoSlePuI/mvz1vhfyAGRGDt1AqZPJV8KszWwxSRQ==" saltValue="jXpzBHoYcwy9MdC3Xr7x9g==" spinCount="100000" sheet="1" objects="1" scenarios="1" selectLockedCells="1" selectUnlockedCells="1"/>
  <mergeCells count="24">
    <mergeCell ref="B39:I41"/>
    <mergeCell ref="B6:D7"/>
    <mergeCell ref="B19:D19"/>
    <mergeCell ref="I37:I38"/>
    <mergeCell ref="B11:C11"/>
    <mergeCell ref="B10:C10"/>
    <mergeCell ref="B9:C9"/>
    <mergeCell ref="B8:C8"/>
    <mergeCell ref="C5:F5"/>
    <mergeCell ref="C4:F4"/>
    <mergeCell ref="B34:C34"/>
    <mergeCell ref="B32:C32"/>
    <mergeCell ref="B27:C27"/>
    <mergeCell ref="B20:C20"/>
    <mergeCell ref="B21:C21"/>
    <mergeCell ref="B22:C22"/>
    <mergeCell ref="B23:C23"/>
    <mergeCell ref="B24:C24"/>
    <mergeCell ref="B25:C25"/>
    <mergeCell ref="B26:C26"/>
    <mergeCell ref="B15:C15"/>
    <mergeCell ref="B14:C14"/>
    <mergeCell ref="B13:C13"/>
    <mergeCell ref="B12:C12"/>
  </mergeCells>
  <phoneticPr fontId="1"/>
  <pageMargins left="0.7" right="0.7" top="0.75" bottom="0.75" header="0.3" footer="0.3"/>
  <pageSetup paperSize="9" scale="91"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参照値!$B$2:$B$7</xm:f>
          </x14:formula1>
          <xm:sqref>I5</xm:sqref>
        </x14:dataValidation>
        <x14:dataValidation type="list" showInputMessage="1" showErrorMessage="1">
          <x14:formula1>
            <xm:f>参照値!$B$10:$B$18</xm:f>
          </x14:formula1>
          <xm:sqref>B9:B14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2"/>
  <sheetViews>
    <sheetView workbookViewId="0">
      <selection activeCell="F13" sqref="F13"/>
    </sheetView>
  </sheetViews>
  <sheetFormatPr defaultRowHeight="13" x14ac:dyDescent="0.2"/>
  <sheetData>
    <row r="1" spans="2:8" ht="18" customHeight="1" x14ac:dyDescent="0.2"/>
    <row r="2" spans="2:8" ht="18" customHeight="1" x14ac:dyDescent="0.25">
      <c r="B2" s="83" t="s">
        <v>51</v>
      </c>
      <c r="C2" s="78"/>
      <c r="D2" s="78"/>
      <c r="E2" s="78"/>
      <c r="F2" s="78"/>
      <c r="G2" s="78"/>
      <c r="H2" s="78"/>
    </row>
    <row r="3" spans="2:8" ht="18" customHeight="1" x14ac:dyDescent="0.2">
      <c r="B3" s="84" t="s">
        <v>52</v>
      </c>
      <c r="C3" s="84"/>
      <c r="D3" s="84"/>
      <c r="E3" s="84"/>
      <c r="F3" s="84"/>
      <c r="G3" s="84"/>
      <c r="H3" s="84"/>
    </row>
    <row r="4" spans="2:8" ht="18" customHeight="1" x14ac:dyDescent="0.2"/>
    <row r="5" spans="2:8" ht="18" customHeight="1" x14ac:dyDescent="0.25">
      <c r="B5" s="83" t="s">
        <v>53</v>
      </c>
      <c r="C5" s="78"/>
      <c r="D5" s="78"/>
    </row>
    <row r="6" spans="2:8" ht="18" customHeight="1" x14ac:dyDescent="0.2">
      <c r="C6" s="51" t="s">
        <v>54</v>
      </c>
      <c r="D6" s="51"/>
      <c r="E6" s="51" t="s">
        <v>62</v>
      </c>
      <c r="F6" s="51"/>
      <c r="G6" s="51" t="s">
        <v>66</v>
      </c>
    </row>
    <row r="7" spans="2:8" ht="18" customHeight="1" x14ac:dyDescent="0.2">
      <c r="C7" s="51" t="s">
        <v>55</v>
      </c>
      <c r="D7" s="51"/>
      <c r="E7" s="51" t="s">
        <v>60</v>
      </c>
      <c r="F7" s="51"/>
      <c r="G7" s="51" t="s">
        <v>67</v>
      </c>
    </row>
    <row r="8" spans="2:8" ht="18" customHeight="1" x14ac:dyDescent="0.2">
      <c r="C8" s="51" t="s">
        <v>56</v>
      </c>
      <c r="D8" s="51"/>
      <c r="E8" s="51" t="s">
        <v>61</v>
      </c>
      <c r="F8" s="51"/>
      <c r="G8" s="51" t="s">
        <v>68</v>
      </c>
    </row>
    <row r="9" spans="2:8" ht="18" customHeight="1" x14ac:dyDescent="0.2">
      <c r="C9" s="51" t="s">
        <v>57</v>
      </c>
      <c r="D9" s="51"/>
      <c r="E9" s="51" t="s">
        <v>63</v>
      </c>
      <c r="F9" s="51"/>
      <c r="G9" s="51" t="s">
        <v>69</v>
      </c>
    </row>
    <row r="10" spans="2:8" ht="18" customHeight="1" x14ac:dyDescent="0.2">
      <c r="C10" s="51" t="s">
        <v>58</v>
      </c>
      <c r="D10" s="51"/>
      <c r="E10" s="51" t="s">
        <v>65</v>
      </c>
      <c r="F10" s="51"/>
      <c r="G10" s="51" t="s">
        <v>70</v>
      </c>
    </row>
    <row r="11" spans="2:8" ht="18" customHeight="1" x14ac:dyDescent="0.2">
      <c r="C11" s="51" t="s">
        <v>59</v>
      </c>
      <c r="D11" s="51"/>
      <c r="E11" s="51" t="s">
        <v>64</v>
      </c>
      <c r="F11" s="51"/>
      <c r="G11" s="51" t="s">
        <v>71</v>
      </c>
    </row>
    <row r="12" spans="2:8" ht="18" customHeight="1" x14ac:dyDescent="0.2"/>
    <row r="13" spans="2:8" ht="18" customHeight="1" x14ac:dyDescent="0.2"/>
    <row r="14" spans="2:8" ht="18" customHeight="1" x14ac:dyDescent="0.25">
      <c r="B14" s="83" t="s">
        <v>72</v>
      </c>
      <c r="C14" s="78"/>
      <c r="D14" s="78"/>
    </row>
    <row r="15" spans="2:8" ht="18" customHeight="1" x14ac:dyDescent="0.2">
      <c r="C15" s="51" t="s">
        <v>73</v>
      </c>
    </row>
    <row r="16" spans="2:8" ht="18" customHeight="1" x14ac:dyDescent="0.2">
      <c r="C16" s="52" t="s">
        <v>74</v>
      </c>
    </row>
    <row r="17" spans="2:4" ht="18" customHeight="1" x14ac:dyDescent="0.2">
      <c r="C17" s="52" t="s">
        <v>75</v>
      </c>
    </row>
    <row r="18" spans="2:4" ht="18" customHeight="1" x14ac:dyDescent="0.2"/>
    <row r="19" spans="2:4" ht="18" customHeight="1" x14ac:dyDescent="0.25">
      <c r="B19" s="83" t="s">
        <v>76</v>
      </c>
      <c r="C19" s="78"/>
      <c r="D19" s="78"/>
    </row>
    <row r="20" spans="2:4" ht="18" customHeight="1" x14ac:dyDescent="0.2">
      <c r="C20" s="52" t="s">
        <v>77</v>
      </c>
    </row>
    <row r="21" spans="2:4" ht="18" customHeight="1" x14ac:dyDescent="0.2">
      <c r="C21" s="52" t="s">
        <v>78</v>
      </c>
    </row>
    <row r="22" spans="2:4" ht="18" customHeight="1" x14ac:dyDescent="0.2">
      <c r="C22" s="52" t="s">
        <v>79</v>
      </c>
    </row>
    <row r="23" spans="2:4" ht="18" customHeight="1" x14ac:dyDescent="0.2">
      <c r="C23" s="52" t="s">
        <v>80</v>
      </c>
    </row>
    <row r="24" spans="2:4" ht="18" customHeight="1" x14ac:dyDescent="0.2"/>
    <row r="25" spans="2:4" ht="18" customHeight="1" x14ac:dyDescent="0.25">
      <c r="B25" s="3" t="s">
        <v>81</v>
      </c>
    </row>
    <row r="26" spans="2:4" ht="18" customHeight="1" x14ac:dyDescent="0.2">
      <c r="C26" s="52" t="s">
        <v>82</v>
      </c>
    </row>
    <row r="27" spans="2:4" ht="18" customHeight="1" x14ac:dyDescent="0.2">
      <c r="C27" s="52" t="s">
        <v>83</v>
      </c>
    </row>
    <row r="28" spans="2:4" ht="18" customHeight="1" x14ac:dyDescent="0.2">
      <c r="C28" s="52" t="s">
        <v>84</v>
      </c>
    </row>
    <row r="29" spans="2:4" ht="18" customHeight="1" x14ac:dyDescent="0.2"/>
    <row r="30" spans="2:4" ht="18" customHeight="1" x14ac:dyDescent="0.25">
      <c r="B30" s="83" t="s">
        <v>85</v>
      </c>
      <c r="C30" s="78"/>
      <c r="D30" s="78"/>
    </row>
    <row r="31" spans="2:4" ht="18" customHeight="1" x14ac:dyDescent="0.2">
      <c r="C31" s="52" t="s">
        <v>86</v>
      </c>
    </row>
    <row r="32" spans="2:4" ht="18" customHeight="1" x14ac:dyDescent="0.2">
      <c r="C32" s="52" t="s">
        <v>87</v>
      </c>
    </row>
    <row r="33" spans="3:3" ht="18" customHeight="1" x14ac:dyDescent="0.2">
      <c r="C33" s="52" t="s">
        <v>88</v>
      </c>
    </row>
    <row r="34" spans="3:3" ht="18" customHeight="1" x14ac:dyDescent="0.2"/>
    <row r="35" spans="3:3" ht="18" customHeight="1" x14ac:dyDescent="0.2"/>
    <row r="36" spans="3:3" ht="18" customHeight="1" x14ac:dyDescent="0.2"/>
    <row r="37" spans="3:3" ht="18" customHeight="1" x14ac:dyDescent="0.2"/>
    <row r="38" spans="3:3" ht="18" customHeight="1" x14ac:dyDescent="0.2"/>
    <row r="39" spans="3:3" ht="18" customHeight="1" x14ac:dyDescent="0.2"/>
    <row r="40" spans="3:3" ht="18" customHeight="1" x14ac:dyDescent="0.2"/>
    <row r="41" spans="3:3" ht="18" customHeight="1" x14ac:dyDescent="0.2"/>
    <row r="42" spans="3:3" ht="18" customHeight="1" x14ac:dyDescent="0.2"/>
  </sheetData>
  <mergeCells count="6">
    <mergeCell ref="B30:D30"/>
    <mergeCell ref="B2:H2"/>
    <mergeCell ref="B3:H3"/>
    <mergeCell ref="B5:D5"/>
    <mergeCell ref="B14:D14"/>
    <mergeCell ref="B19:D19"/>
  </mergeCells>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8"/>
  <sheetViews>
    <sheetView view="pageBreakPreview" zoomScale="60" zoomScaleNormal="100" workbookViewId="0">
      <selection activeCell="E7" sqref="E7"/>
    </sheetView>
  </sheetViews>
  <sheetFormatPr defaultColWidth="9" defaultRowHeight="20.149999999999999" customHeight="1" x14ac:dyDescent="0.2"/>
  <cols>
    <col min="1" max="1" width="4.26953125" style="18" customWidth="1"/>
    <col min="2" max="2" width="19.08984375" style="18" customWidth="1"/>
    <col min="3" max="3" width="21.6328125" style="18" customWidth="1"/>
    <col min="4" max="5" width="9" style="18"/>
    <col min="6" max="6" width="14.08984375" style="18" customWidth="1"/>
    <col min="7" max="7" width="9.90625" style="18" customWidth="1"/>
    <col min="8" max="16384" width="9" style="18"/>
  </cols>
  <sheetData>
    <row r="1" spans="2:7" ht="20.149999999999999" customHeight="1" x14ac:dyDescent="0.2">
      <c r="B1" s="17"/>
      <c r="C1" s="17" t="s">
        <v>24</v>
      </c>
      <c r="D1" s="17" t="s">
        <v>23</v>
      </c>
      <c r="E1" s="17" t="s">
        <v>20</v>
      </c>
      <c r="F1" s="17" t="s">
        <v>21</v>
      </c>
      <c r="G1" s="17" t="s">
        <v>22</v>
      </c>
    </row>
    <row r="2" spans="2:7" ht="20.149999999999999" customHeight="1" x14ac:dyDescent="0.2">
      <c r="B2" s="19"/>
      <c r="C2" s="17"/>
      <c r="D2" s="17"/>
      <c r="E2" s="17"/>
      <c r="F2" s="17"/>
      <c r="G2" s="17"/>
    </row>
    <row r="3" spans="2:7" ht="20.149999999999999" customHeight="1" x14ac:dyDescent="0.2">
      <c r="B3" s="19" t="s">
        <v>15</v>
      </c>
      <c r="C3" s="20" t="s">
        <v>25</v>
      </c>
      <c r="D3" s="17">
        <f>121.6*0.5</f>
        <v>60.8</v>
      </c>
      <c r="E3" s="17">
        <v>0.59099999999999997</v>
      </c>
      <c r="F3" s="17">
        <v>0.28499999999999998</v>
      </c>
      <c r="G3" s="17">
        <v>1.9400000000000001E-2</v>
      </c>
    </row>
    <row r="4" spans="2:7" ht="20.149999999999999" customHeight="1" x14ac:dyDescent="0.2">
      <c r="B4" s="19" t="s">
        <v>16</v>
      </c>
      <c r="C4" s="21" t="s">
        <v>26</v>
      </c>
      <c r="D4" s="17">
        <f>121.6*0.59-15</f>
        <v>56.744</v>
      </c>
      <c r="E4" s="17">
        <v>0.59099999999999997</v>
      </c>
      <c r="F4" s="17">
        <v>0.28499999999999998</v>
      </c>
      <c r="G4" s="17">
        <v>1.9400000000000001E-2</v>
      </c>
    </row>
    <row r="5" spans="2:7" ht="20.149999999999999" customHeight="1" x14ac:dyDescent="0.2">
      <c r="B5" s="19" t="s">
        <v>17</v>
      </c>
      <c r="C5" s="21" t="s">
        <v>27</v>
      </c>
      <c r="D5" s="17">
        <f>121.6*0.6-15</f>
        <v>57.959999999999994</v>
      </c>
      <c r="E5" s="17">
        <v>0.61</v>
      </c>
      <c r="F5" s="17">
        <v>0.29399999999999998</v>
      </c>
      <c r="G5" s="17">
        <v>2.01E-2</v>
      </c>
    </row>
    <row r="6" spans="2:7" ht="20.149999999999999" customHeight="1" x14ac:dyDescent="0.2">
      <c r="B6" s="19" t="s">
        <v>18</v>
      </c>
      <c r="C6" s="21" t="s">
        <v>27</v>
      </c>
      <c r="D6" s="17">
        <f>121.6*0.6-15</f>
        <v>57.959999999999994</v>
      </c>
      <c r="E6" s="17">
        <v>0.56599999999999995</v>
      </c>
      <c r="F6" s="17">
        <v>0.27300000000000002</v>
      </c>
      <c r="G6" s="17">
        <v>1.8599999999999998E-2</v>
      </c>
    </row>
    <row r="7" spans="2:7" ht="20.149999999999999" customHeight="1" x14ac:dyDescent="0.2">
      <c r="B7" s="19" t="s">
        <v>19</v>
      </c>
      <c r="C7" s="21" t="s">
        <v>37</v>
      </c>
      <c r="D7" s="17">
        <f>121.6*0.63-15</f>
        <v>61.60799999999999</v>
      </c>
      <c r="E7" s="17">
        <v>0.58199999999999996</v>
      </c>
      <c r="F7" s="17">
        <v>0.28000000000000003</v>
      </c>
      <c r="G7" s="17">
        <v>1.9099999999999999E-2</v>
      </c>
    </row>
    <row r="9" spans="2:7" ht="20.149999999999999" customHeight="1" x14ac:dyDescent="0.2">
      <c r="B9" s="22"/>
      <c r="C9" s="23" t="s">
        <v>36</v>
      </c>
    </row>
    <row r="10" spans="2:7" ht="20.149999999999999" customHeight="1" x14ac:dyDescent="0.2">
      <c r="B10" s="22"/>
      <c r="C10" s="22"/>
    </row>
    <row r="11" spans="2:7" ht="20.149999999999999" customHeight="1" x14ac:dyDescent="0.2">
      <c r="B11" s="22" t="s">
        <v>38</v>
      </c>
      <c r="C11" s="22">
        <v>0.9</v>
      </c>
    </row>
    <row r="12" spans="2:7" ht="20.149999999999999" customHeight="1" x14ac:dyDescent="0.2">
      <c r="B12" s="22" t="s">
        <v>39</v>
      </c>
      <c r="C12" s="22">
        <v>0.85</v>
      </c>
    </row>
    <row r="13" spans="2:7" ht="20.149999999999999" customHeight="1" x14ac:dyDescent="0.2">
      <c r="B13" s="22" t="s">
        <v>45</v>
      </c>
      <c r="C13" s="22">
        <v>0.8</v>
      </c>
    </row>
    <row r="14" spans="2:7" ht="20.149999999999999" customHeight="1" x14ac:dyDescent="0.2">
      <c r="B14" s="24" t="s">
        <v>40</v>
      </c>
      <c r="C14" s="22">
        <v>0.2</v>
      </c>
    </row>
    <row r="15" spans="2:7" ht="20.149999999999999" customHeight="1" x14ac:dyDescent="0.2">
      <c r="B15" s="25" t="s">
        <v>41</v>
      </c>
      <c r="C15" s="22">
        <v>0.15</v>
      </c>
    </row>
    <row r="16" spans="2:7" ht="20.149999999999999" customHeight="1" x14ac:dyDescent="0.2">
      <c r="B16" s="22" t="s">
        <v>42</v>
      </c>
      <c r="C16" s="22">
        <v>0.3</v>
      </c>
    </row>
    <row r="17" spans="2:3" ht="20.149999999999999" customHeight="1" x14ac:dyDescent="0.2">
      <c r="B17" s="22" t="s">
        <v>43</v>
      </c>
      <c r="C17" s="22">
        <v>0.5</v>
      </c>
    </row>
    <row r="18" spans="2:3" ht="20.149999999999999" customHeight="1" x14ac:dyDescent="0.2">
      <c r="B18" s="22" t="s">
        <v>44</v>
      </c>
      <c r="C18" s="22">
        <v>0.1</v>
      </c>
    </row>
  </sheetData>
  <sheetProtection algorithmName="SHA-512" hashValue="BvYgCNRGW6I8BRQp1ENI0R+Avx1g39ralWWpYxUDzsojiUdlSPZno6ZySAhS4/ew+tZhKbGG4wk63iDPea8e5Q==" saltValue="4ietd+tShmg741EqJ6j+xA==" spinCount="100000" sheet="1" objects="1" scenarios="1" selectLockedCells="1" selectUn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抑制計算</vt:lpstr>
      <vt:lpstr>抑制計算作成例</vt:lpstr>
      <vt:lpstr>地区名</vt:lpstr>
      <vt:lpstr>参照値</vt:lpstr>
      <vt:lpstr>参照値!Print_Area</vt:lpstr>
      <vt:lpstr>抑制計算!Print_Area</vt:lpstr>
      <vt:lpstr>抑制計算作成例!Print_Area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2021-10-15T01:12:16Z</dcterms:modified>
</cp:coreProperties>
</file>